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https://d.docs.live.net/6ae3bdd8045df786/SECRETARIA DE MOVILIDAD/2026/2026 PROCESOS/4. Menor Cuantía/Señalización/Pliegos definitivos/"/>
    </mc:Choice>
  </mc:AlternateContent>
  <xr:revisionPtr revIDLastSave="37" documentId="13_ncr:1_{D5AF5665-04DE-4BC6-BD60-C08F91126F83}" xr6:coauthVersionLast="47" xr6:coauthVersionMax="47" xr10:uidLastSave="{26DE43A1-E18E-447F-A4DB-2A92BF2C4B14}"/>
  <bookViews>
    <workbookView xWindow="22932" yWindow="-108" windowWidth="23256" windowHeight="12456" tabRatio="906" firstSheet="7" activeTab="12" xr2:uid="{00000000-000D-0000-FFFF-FFFF00000000}"/>
  </bookViews>
  <sheets>
    <sheet name="PRESUPUESTO OFICIAL " sheetId="296" r:id="rId1"/>
    <sheet name="PROPUESTA ECONOMICA." sheetId="265" r:id="rId2"/>
    <sheet name="ITEM 1- IMPRIMANTE M2" sheetId="271" r:id="rId3"/>
    <sheet name="ITEM 2 - IMPRIMANTE ML" sheetId="270" r:id="rId4"/>
    <sheet name="ITEM 3 -ML SOLVENTE" sheetId="276" r:id="rId5"/>
    <sheet name="ITEM 4 M2 SOLVENTE" sheetId="273" r:id="rId6"/>
    <sheet name="ITEM 5 - SEÑAL 75" sheetId="274" r:id="rId7"/>
    <sheet name="ITEM 6 SEÑAL DUPLEX" sheetId="275" r:id="rId8"/>
    <sheet name="ITEM 7- BANDA" sheetId="279" r:id="rId9"/>
    <sheet name="ITEM 8 M2 PIGMENTADO O MULT" sheetId="283" r:id="rId10"/>
    <sheet name="ITEM 09 HITO FLEXIBLE" sheetId="293" r:id="rId11"/>
    <sheet name="ITEM 10- TACHONES" sheetId="294" r:id="rId12"/>
    <sheet name="ITEM 11- Retiro de TACHONES (2)" sheetId="295"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 localSheetId="0">[6]!ERR</definedName>
    <definedName name="\X">[6]!ERR</definedName>
    <definedName name="\Z" localSheetId="0">[6]!ERR</definedName>
    <definedName name="\Z">[6]!ERR</definedName>
    <definedName name="_________AFC1">[7]INV!$A$25:$D$28</definedName>
    <definedName name="_________AFC3">[7]INV!$F$25:$I$28</definedName>
    <definedName name="_________AFC5">[7]INV!$K$25:$N$28</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key2" hidden="1">[8]INST!#REF!</definedName>
    <definedName name="_________PJ50">#REF!</definedName>
    <definedName name="_________SBC1">[7]INV!$A$12:$D$15</definedName>
    <definedName name="_________SBC3">[7]INV!$F$12:$I$15</definedName>
    <definedName name="_________SBC5">[7]INV!$K$12:$N$15</definedName>
    <definedName name="________AFC1">[7]INV!$A$25:$D$28</definedName>
    <definedName name="________AFC3">[7]INV!$F$25:$I$28</definedName>
    <definedName name="________AFC5">[7]INV!$K$25:$N$28</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key2" hidden="1">[9]INST!#REF!</definedName>
    <definedName name="________key3" hidden="1">#REF!</definedName>
    <definedName name="________MA2">#REF!</definedName>
    <definedName name="________PJ50">#REF!</definedName>
    <definedName name="________SBC1">[7]INV!$A$12:$D$15</definedName>
    <definedName name="________SBC3">[7]INV!$F$12:$I$15</definedName>
    <definedName name="________SBC5">[7]INV!$K$12:$N$15</definedName>
    <definedName name="_______AFC1">[7]INV!$A$25:$D$28</definedName>
    <definedName name="_______AFC3">[7]INV!$F$25:$I$28</definedName>
    <definedName name="_______AFC5">[7]INV!$K$25:$N$28</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MA2">#REF!</definedName>
    <definedName name="_______PJ50">#REF!</definedName>
    <definedName name="_______SBC1">[7]INV!$A$12:$D$15</definedName>
    <definedName name="_______SBC3">[7]INV!$F$12:$I$15</definedName>
    <definedName name="_______SBC5">[7]INV!$K$12:$N$15</definedName>
    <definedName name="______AFC1">[7]INV!$A$25:$D$28</definedName>
    <definedName name="______AFC3">[7]INV!$F$25:$I$28</definedName>
    <definedName name="______AFC5">[7]INV!$K$25:$N$28</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[7]INV!$A$12:$D$15</definedName>
    <definedName name="______SBC3">[7]INV!$F$12:$I$15</definedName>
    <definedName name="______SBC5">[7]INV!$K$12:$N$15</definedName>
    <definedName name="_____AFC1">[7]INV!$A$25:$D$28</definedName>
    <definedName name="_____AFC3">[7]INV!$F$25:$I$28</definedName>
    <definedName name="_____AFC5">[7]INV!$K$25:$N$28</definedName>
    <definedName name="_____ane7" localSheetId="12">[10]!_xlbgnm.ane7</definedName>
    <definedName name="_____ane7" localSheetId="7">[10]!_xlbgnm.ane7</definedName>
    <definedName name="_____ane7" localSheetId="9">[10]!_xlbgnm.ane7</definedName>
    <definedName name="_____ane7" localSheetId="0">[10]!_xlbgnm.ane7</definedName>
    <definedName name="_____ane7">[10]!_xlbgnm.ane7</definedName>
    <definedName name="_____ane8" localSheetId="12">[10]!_xlbgnm.ane8</definedName>
    <definedName name="_____ane8" localSheetId="7">[10]!_xlbgnm.ane8</definedName>
    <definedName name="_____ane8" localSheetId="9">[10]!_xlbgnm.ane8</definedName>
    <definedName name="_____ane8" localSheetId="0">[10]!_xlbgnm.ane8</definedName>
    <definedName name="_____ane8">[10]!_xlbgnm.ane8</definedName>
    <definedName name="_____Atp2">[11]EMPRESA!$F$22</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DCI1">[12]Tablas!#REF!</definedName>
    <definedName name="_____DDS1">[12]Tablas!#REF!</definedName>
    <definedName name="_____DGO1">[12]Tablas!#REF!</definedName>
    <definedName name="_____DGP1">[12]Tablas!#REF!</definedName>
    <definedName name="_____DIJ1">[12]Tablas!#REF!</definedName>
    <definedName name="_____DPI1">[12]Tablas!#REF!</definedName>
    <definedName name="_____DPY1">[12]Tablas!#REF!</definedName>
    <definedName name="_____DRI1">[12]Tablas!#REF!</definedName>
    <definedName name="_____DRL1">[12]Tablas!#REF!</definedName>
    <definedName name="_____DSP1">[12]Tablas!#REF!</definedName>
    <definedName name="_____ECP1">[12]Tablas!#REF!</definedName>
    <definedName name="_____ICP1">[12]Tablas!#REF!</definedName>
    <definedName name="_____MA2">#REF!</definedName>
    <definedName name="_____OCD1">[12]Tablas!#REF!</definedName>
    <definedName name="_____OCI1">[12]Tablas!#REF!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[7]INV!$A$12:$D$15</definedName>
    <definedName name="_____SBC3">[7]INV!$F$12:$I$15</definedName>
    <definedName name="_____SBC5">[7]INV!$K$12:$N$15</definedName>
    <definedName name="_____VEX1">[12]Tablas!#REF!</definedName>
    <definedName name="_____VFA1">[12]Tablas!#REF!</definedName>
    <definedName name="_____VIT1">[12]Tablas!#REF!</definedName>
    <definedName name="_____VPR1">[12]Tablas!#REF!</definedName>
    <definedName name="_____VPR2">[13]Tablas!#REF!</definedName>
    <definedName name="_____VRP1">[12]Tablas!#REF!</definedName>
    <definedName name="_____VSM1">[12]Tablas!#REF!</definedName>
    <definedName name="____AFC1">[7]INV!$A$25:$D$28</definedName>
    <definedName name="____AFC3">[7]INV!$F$25:$I$28</definedName>
    <definedName name="____AFC5">[7]INV!$K$25:$N$28</definedName>
    <definedName name="____ane7" localSheetId="12">[14]!_xlbgnm.ane7</definedName>
    <definedName name="____ane7" localSheetId="7">[14]!_xlbgnm.ane7</definedName>
    <definedName name="____ane7" localSheetId="9">[14]!_xlbgnm.ane7</definedName>
    <definedName name="____ane7" localSheetId="0">[14]!_xlbgnm.ane7</definedName>
    <definedName name="____ane7">[14]!_xlbgnm.ane7</definedName>
    <definedName name="____ane8" localSheetId="12">[14]!_xlbgnm.ane8</definedName>
    <definedName name="____ane8" localSheetId="7">[14]!_xlbgnm.ane8</definedName>
    <definedName name="____ane8" localSheetId="9">[14]!_xlbgnm.ane8</definedName>
    <definedName name="____ane8" localSheetId="0">[14]!_xlbgnm.ane8</definedName>
    <definedName name="____ane8">[14]!_xlbgnm.ane8</definedName>
    <definedName name="____Atp2">[15]EMPRESA!$F$22</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[12]Tablas!#REF!</definedName>
    <definedName name="____DDS1">[12]Tablas!#REF!</definedName>
    <definedName name="____DGO1">[12]Tablas!#REF!</definedName>
    <definedName name="____DGP1">[12]Tablas!#REF!</definedName>
    <definedName name="____DIJ1">[12]Tablas!#REF!</definedName>
    <definedName name="____DPI1">[12]Tablas!#REF!</definedName>
    <definedName name="____DPY1">[12]Tablas!#REF!</definedName>
    <definedName name="____DRI1">[12]Tablas!#REF!</definedName>
    <definedName name="____DRL1">[12]Tablas!#REF!</definedName>
    <definedName name="____DSP1">[12]Tablas!#REF!</definedName>
    <definedName name="____ECP1">[12]Tablas!#REF!</definedName>
    <definedName name="____ICP1">[12]Tablas!#REF!</definedName>
    <definedName name="____LEY80">#REF!</definedName>
    <definedName name="____MA2">#REF!</definedName>
    <definedName name="____OCD1">[12]Tablas!#REF!</definedName>
    <definedName name="____OCI1">[12]Tablas!#REF!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[7]INV!$A$12:$D$15</definedName>
    <definedName name="____SBC3">[7]INV!$F$12:$I$15</definedName>
    <definedName name="____SBC5">[7]INV!$K$12:$N$15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[12]Tablas!#REF!</definedName>
    <definedName name="____VFA1">[12]Tablas!#REF!</definedName>
    <definedName name="____VIT1">[12]Tablas!#REF!</definedName>
    <definedName name="____VPR1">[12]Tablas!#REF!</definedName>
    <definedName name="____VPR2">#REF!</definedName>
    <definedName name="____VRP1">[12]Tablas!#REF!</definedName>
    <definedName name="____VSM1">[12]Tablas!#REF!</definedName>
    <definedName name="___AFC1">[7]INV!$A$25:$D$28</definedName>
    <definedName name="___AFC3">[7]INV!$F$25:$I$28</definedName>
    <definedName name="___AFC5">[7]INV!$K$25:$N$28</definedName>
    <definedName name="___ane7" localSheetId="12">[16]!_xlbgnm.ane7</definedName>
    <definedName name="___ane7" localSheetId="7">[16]!_xlbgnm.ane7</definedName>
    <definedName name="___ane7" localSheetId="9">[16]!_xlbgnm.ane7</definedName>
    <definedName name="___ane7" localSheetId="0">[16]!_xlbgnm.ane7</definedName>
    <definedName name="___ane7">[16]!_xlbgnm.ane7</definedName>
    <definedName name="___ane8" localSheetId="12">[16]!_xlbgnm.ane8</definedName>
    <definedName name="___ane8" localSheetId="7">[16]!_xlbgnm.ane8</definedName>
    <definedName name="___ane8" localSheetId="9">[16]!_xlbgnm.ane8</definedName>
    <definedName name="___ane8" localSheetId="0">[16]!_xlbgnm.ane8</definedName>
    <definedName name="___ane8">[16]!_xlbgnm.ane8</definedName>
    <definedName name="___Atp2">[17]EMPRESA!$F$22</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[12]Tablas!#REF!</definedName>
    <definedName name="___DDS1">[12]Tablas!#REF!</definedName>
    <definedName name="___DGO1">[12]Tablas!#REF!</definedName>
    <definedName name="___DGP1">[12]Tablas!#REF!</definedName>
    <definedName name="___DIJ1">[12]Tablas!#REF!</definedName>
    <definedName name="___DPI1">[12]Tablas!#REF!</definedName>
    <definedName name="___DPY1">[12]Tablas!#REF!</definedName>
    <definedName name="___DRI1">[12]Tablas!#REF!</definedName>
    <definedName name="___DRL1">[12]Tablas!#REF!</definedName>
    <definedName name="___DSP1">[12]Tablas!#REF!</definedName>
    <definedName name="___ECP1">[12]Tablas!#REF!</definedName>
    <definedName name="___ICP1">[12]Tablas!#REF!</definedName>
    <definedName name="___key2" hidden="1">[9]INST!#REF!</definedName>
    <definedName name="___key3" hidden="1">#REF!</definedName>
    <definedName name="___key31" hidden="1">#REF!</definedName>
    <definedName name="___LEY80">#REF!</definedName>
    <definedName name="___MA2">#REF!</definedName>
    <definedName name="___OCD1">[12]Tablas!#REF!</definedName>
    <definedName name="___OCI1">[12]Tablas!#REF!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[7]INV!$A$12:$D$15</definedName>
    <definedName name="___SBC3">[7]INV!$F$12:$I$15</definedName>
    <definedName name="___SBC5">[7]INV!$K$12:$N$15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[12]Tablas!#REF!</definedName>
    <definedName name="___VFA1">[12]Tablas!#REF!</definedName>
    <definedName name="___VIT1">[12]Tablas!#REF!</definedName>
    <definedName name="___VPR1">[12]Tablas!#REF!</definedName>
    <definedName name="___VPR2">#REF!</definedName>
    <definedName name="___VRP1">[12]Tablas!#REF!</definedName>
    <definedName name="___VSM1">[12]Tablas!#REF!</definedName>
    <definedName name="__123Graph_A" hidden="1">#REF!</definedName>
    <definedName name="__123Graph_B" hidden="1">#REF!</definedName>
    <definedName name="__AFC1">[7]INV!$A$25:$D$28</definedName>
    <definedName name="__AFC3">[7]INV!$F$25:$I$28</definedName>
    <definedName name="__AFC5">[7]INV!$K$25:$N$28</definedName>
    <definedName name="__ane7" localSheetId="12">[14]!_xlbgnm.ane7</definedName>
    <definedName name="__ane7" localSheetId="7">[14]!_xlbgnm.ane7</definedName>
    <definedName name="__ane7" localSheetId="9">[14]!_xlbgnm.ane7</definedName>
    <definedName name="__ane7" localSheetId="0">[14]!_xlbgnm.ane7</definedName>
    <definedName name="__ane7">[14]!_xlbgnm.ane7</definedName>
    <definedName name="__ane8" localSheetId="12">[14]!_xlbgnm.ane8</definedName>
    <definedName name="__ane8" localSheetId="7">[14]!_xlbgnm.ane8</definedName>
    <definedName name="__ane8" localSheetId="9">[14]!_xlbgnm.ane8</definedName>
    <definedName name="__ane8" localSheetId="0">[14]!_xlbgnm.ane8</definedName>
    <definedName name="__ane8">[14]!_xlbgnm.ane8</definedName>
    <definedName name="__Atp2">[18]EMPRESA!$F$22</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[12]Tablas!#REF!</definedName>
    <definedName name="__DDS1">[12]Tablas!#REF!</definedName>
    <definedName name="__DGO1">[12]Tablas!#REF!</definedName>
    <definedName name="__DGP1">[12]Tablas!#REF!</definedName>
    <definedName name="__DIJ1">[12]Tablas!#REF!</definedName>
    <definedName name="__DPI1">[12]Tablas!#REF!</definedName>
    <definedName name="__DPY1">[12]Tablas!#REF!</definedName>
    <definedName name="__DRI1">[12]Tablas!#REF!</definedName>
    <definedName name="__DRL1">[12]Tablas!#REF!</definedName>
    <definedName name="__DSP1">[12]Tablas!#REF!</definedName>
    <definedName name="__ECP1">[12]Tablas!#REF!</definedName>
    <definedName name="__F" localSheetId="0">[6]!ERR</definedName>
    <definedName name="__F">[6]!ERR</definedName>
    <definedName name="__FS01" localSheetId="0">[6]!ERR</definedName>
    <definedName name="__FS01">[6]!ERR</definedName>
    <definedName name="__ICP1">[12]Tablas!#REF!</definedName>
    <definedName name="__key2" hidden="1">[19]INST!#REF!</definedName>
    <definedName name="__key21" hidden="1">[9]INST!#REF!</definedName>
    <definedName name="__key3" hidden="1">#REF!</definedName>
    <definedName name="__key31" hidden="1">#REF!</definedName>
    <definedName name="__LEY80">#REF!</definedName>
    <definedName name="__MA2">#REF!</definedName>
    <definedName name="__mun2">[20]PESOS!#REF!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[12]Tablas!#REF!</definedName>
    <definedName name="__OCI1">[12]Tablas!#REF!</definedName>
    <definedName name="__Pa1">'[21]Paral. 1'!$E$1:$E$65536</definedName>
    <definedName name="__Pa2">'[21]Paral. 2'!$E$1:$E$65536</definedName>
    <definedName name="__Pa3">'[21]Paral. 3'!$E$1:$E$65536</definedName>
    <definedName name="__Pa4">[21]Paral.4!$E$1:$E$65536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[7]INV!$A$12:$D$15</definedName>
    <definedName name="__SBC3">[7]INV!$F$12:$I$15</definedName>
    <definedName name="__SBC5">[7]INV!$K$12:$N$15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[12]Tablas!#REF!</definedName>
    <definedName name="__VFA1">[12]Tablas!#REF!</definedName>
    <definedName name="__VIT1">[12]Tablas!#REF!</definedName>
    <definedName name="__VPR1">[12]Tablas!#REF!</definedName>
    <definedName name="__VPR2">[13]Tablas!#REF!</definedName>
    <definedName name="__VRP1">[12]Tablas!#REF!</definedName>
    <definedName name="__VSM1">[12]Tablas!#REF!</definedName>
    <definedName name="_1">#REF!</definedName>
    <definedName name="_1_25">[13]Tablas!#REF!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hidden="1">{"TAB1",#N/A,TRUE,"GENERAL";"TAB2",#N/A,TRUE,"GENERAL";"TAB3",#N/A,TRUE,"GENERAL";"TAB4",#N/A,TRUE,"GENERAL";"TAB5",#N/A,TRUE,"GENERAL"}</definedName>
    <definedName name="_a4" localSheetId="10"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hidden="1">{"via1",#N/A,TRUE,"general";"via2",#N/A,TRUE,"general";"via3",#N/A,TRUE,"general"}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hidden="1">{"TAB1",#N/A,TRUE,"GENERAL";"TAB2",#N/A,TRUE,"GENERAL";"TAB3",#N/A,TRUE,"GENERAL";"TAB4",#N/A,TRUE,"GENERAL";"TAB5",#N/A,TRUE,"GENERAL"}</definedName>
    <definedName name="_AAS1" localSheetId="10" hidden="1">{#N/A,#N/A,TRUE,"INGENIERIA";#N/A,#N/A,TRUE,"COMPRAS";#N/A,#N/A,TRUE,"DIRECCION";#N/A,#N/A,TRUE,"RESUMEN"}</definedName>
    <definedName name="_AAS1" localSheetId="11" hidden="1">{#N/A,#N/A,TRUE,"INGENIERIA";#N/A,#N/A,TRUE,"COMPRAS";#N/A,#N/A,TRUE,"DIRECCION";#N/A,#N/A,TRUE,"RESUMEN"}</definedName>
    <definedName name="_AAS1" localSheetId="12" hidden="1">{#N/A,#N/A,TRUE,"INGENIERIA";#N/A,#N/A,TRUE,"COMPRAS";#N/A,#N/A,TRUE,"DIRECCION";#N/A,#N/A,TRUE,"RESUMEN"}</definedName>
    <definedName name="_AAS1" hidden="1">{#N/A,#N/A,TRUE,"INGENIERIA";#N/A,#N/A,TRUE,"COMPRAS";#N/A,#N/A,TRUE,"DIRECCION";#N/A,#N/A,TRUE,"RESUMEN"}</definedName>
    <definedName name="_ABC1" localSheetId="10" hidden="1">{#N/A,#N/A,TRUE,"1842CWN0"}</definedName>
    <definedName name="_ABC1" localSheetId="11" hidden="1">{#N/A,#N/A,TRUE,"1842CWN0"}</definedName>
    <definedName name="_ABC1" localSheetId="12" hidden="1">{#N/A,#N/A,TRUE,"1842CWN0"}</definedName>
    <definedName name="_ABC1" hidden="1">{#N/A,#N/A,TRUE,"1842CWN0"}</definedName>
    <definedName name="_abc2" localSheetId="10" hidden="1">{#N/A,#N/A,TRUE,"1842CWN0"}</definedName>
    <definedName name="_abc2" localSheetId="11" hidden="1">{#N/A,#N/A,TRUE,"1842CWN0"}</definedName>
    <definedName name="_abc2" localSheetId="12" hidden="1">{#N/A,#N/A,TRUE,"1842CWN0"}</definedName>
    <definedName name="_abc2" hidden="1">{#N/A,#N/A,TRUE,"1842CWN0"}</definedName>
    <definedName name="_AFC1">[7]INV!$A$25:$D$28</definedName>
    <definedName name="_AFC3">[7]INV!$F$25:$I$28</definedName>
    <definedName name="_AFC5">[7]INV!$K$25:$N$28</definedName>
    <definedName name="_ALM1">#REF!</definedName>
    <definedName name="_AND1">#REF!</definedName>
    <definedName name="_ane7" localSheetId="12">[14]!_xlbgnm.ane7</definedName>
    <definedName name="_ane7" localSheetId="7">[14]!_xlbgnm.ane7</definedName>
    <definedName name="_ane7" localSheetId="9">[14]!_xlbgnm.ane7</definedName>
    <definedName name="_ane7" localSheetId="0">[14]!_xlbgnm.ane7</definedName>
    <definedName name="_ane7">[14]!_xlbgnm.ane7</definedName>
    <definedName name="_ane8" localSheetId="12">[14]!_xlbgnm.ane8</definedName>
    <definedName name="_ane8" localSheetId="7">[14]!_xlbgnm.ane8</definedName>
    <definedName name="_ane8" localSheetId="9">[14]!_xlbgnm.ane8</definedName>
    <definedName name="_ane8" localSheetId="0">[14]!_xlbgnm.ane8</definedName>
    <definedName name="_ane8">[14]!_xlbgnm.ane8</definedName>
    <definedName name="_APU221">#REF!</definedName>
    <definedName name="_APU465" localSheetId="12">[22]!absc</definedName>
    <definedName name="_APU465" localSheetId="7">[22]!absc</definedName>
    <definedName name="_APU465" localSheetId="9">[22]!absc</definedName>
    <definedName name="_APU465" localSheetId="0">[22]!absc</definedName>
    <definedName name="_APU465">[22]!absc</definedName>
    <definedName name="_Atp2">[18]EMPRESA!$F$22</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hidden="1">{"TAB1",#N/A,TRUE,"GENERAL";"TAB2",#N/A,TRUE,"GENERAL";"TAB3",#N/A,TRUE,"GENERAL";"TAB4",#N/A,TRUE,"GENERAL";"TAB5",#N/A,TRUE,"GENERAL"}</definedName>
    <definedName name="_b7" localSheetId="10"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hidden="1">{"via1",#N/A,TRUE,"general";"via2",#N/A,TRUE,"general";"via3",#N/A,TRUE,"general"}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hidden="1">{"TAB1",#N/A,TRUE,"GENERAL";"TAB2",#N/A,TRUE,"GENERAL";"TAB3",#N/A,TRUE,"GENERAL";"TAB4",#N/A,TRUE,"GENERAL";"TAB5",#N/A,TRUE,"GENERAL"}</definedName>
    <definedName name="_BGC1">[7]INV!$A$5:$D$8</definedName>
    <definedName name="_BGC3">[7]INV!$F$5:$I$8</definedName>
    <definedName name="_BGC5">[7]INV!$K$5:$N$8</definedName>
    <definedName name="_CAC1">[7]INV!$A$19:$D$22</definedName>
    <definedName name="_CAC3">[7]INV!$F$19:$I$22</definedName>
    <definedName name="_CAC5">[7]INV!$K$19:$N$22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[12]Tablas!#REF!</definedName>
    <definedName name="_DDS1">[12]Tablas!#REF!</definedName>
    <definedName name="_DGO1">[12]Tablas!#REF!</definedName>
    <definedName name="_DGP1">[12]Tablas!#REF!</definedName>
    <definedName name="_DIJ1">[12]Tablas!#REF!</definedName>
    <definedName name="_DPI1">[12]Tablas!#REF!</definedName>
    <definedName name="_DPY1">[12]Tablas!#REF!</definedName>
    <definedName name="_DRI1">[12]Tablas!#REF!</definedName>
    <definedName name="_DRL1">[12]Tablas!#REF!</definedName>
    <definedName name="_DSP1">[12]Tablas!#REF!</definedName>
    <definedName name="_ECP1">[12]Tablas!#REF!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[6]!ERR</definedName>
    <definedName name="_F">[6]!ERR</definedName>
    <definedName name="_F10">#REF!</definedName>
    <definedName name="_FC">#REF!</definedName>
    <definedName name="_Fill" hidden="1">#REF!</definedName>
    <definedName name="_xlnm._FilterDatabase" localSheetId="0" hidden="1">'PRESUPUESTO OFICIAL '!$I$11:$I$27</definedName>
    <definedName name="_xlnm._FilterDatabase" localSheetId="1" hidden="1">'PROPUESTA ECONOMICA.'!$I$11:$I$27</definedName>
    <definedName name="_FS01" localSheetId="0">[6]!ERR</definedName>
    <definedName name="_FS01">[6]!ERR</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hidden="1">{"TAB1",#N/A,TRUE,"GENERAL";"TAB2",#N/A,TRUE,"GENERAL";"TAB3",#N/A,TRUE,"GENERAL";"TAB4",#N/A,TRUE,"GENERAL";"TAB5",#N/A,TRUE,"GENERAL"}</definedName>
    <definedName name="_g3" localSheetId="10"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hidden="1">{"via1",#N/A,TRUE,"general";"via2",#N/A,TRUE,"general";"via3",#N/A,TRUE,"general"}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hidden="1">{"TAB1",#N/A,TRUE,"GENERAL";"TAB2",#N/A,TRUE,"GENERAL";"TAB3",#N/A,TRUE,"GENERAL";"TAB4",#N/A,TRUE,"GENERAL";"TAB5",#N/A,TRUE,"GENERAL"}</definedName>
    <definedName name="_gtr4" localSheetId="10"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hidden="1">{"via1",#N/A,TRUE,"general";"via2",#N/A,TRUE,"general";"via3",#N/A,TRUE,"general"}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hidden="1">{"TAB1",#N/A,TRUE,"GENERAL";"TAB2",#N/A,TRUE,"GENERAL";"TAB3",#N/A,TRUE,"GENERAL";"TAB4",#N/A,TRUE,"GENERAL";"TAB5",#N/A,TRUE,"GENERAL"}</definedName>
    <definedName name="_h6" localSheetId="10"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hidden="1">{"via1",#N/A,TRUE,"general";"via2",#N/A,TRUE,"general";"via3",#N/A,TRUE,"general"}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hidden="1">{"TAB1",#N/A,TRUE,"GENERAL";"TAB2",#N/A,TRUE,"GENERAL";"TAB3",#N/A,TRUE,"GENERAL";"TAB4",#N/A,TRUE,"GENERAL";"TAB5",#N/A,TRUE,"GENERAL"}</definedName>
    <definedName name="_h8" localSheetId="10"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hidden="1">{"via1",#N/A,TRUE,"general";"via2",#N/A,TRUE,"general";"via3",#N/A,TRUE,"general"}</definedName>
    <definedName name="_hhg1" localSheetId="10" hidden="1">{#N/A,#N/A,TRUE,"1842CWN0"}</definedName>
    <definedName name="_hhg1" localSheetId="11" hidden="1">{#N/A,#N/A,TRUE,"1842CWN0"}</definedName>
    <definedName name="_hhg1" localSheetId="12" hidden="1">{#N/A,#N/A,TRUE,"1842CWN0"}</definedName>
    <definedName name="_hhg1" hidden="1">{#N/A,#N/A,TRUE,"1842CWN0"}</definedName>
    <definedName name="_i4" localSheetId="10"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hidden="1">{"via1",#N/A,TRUE,"general";"via2",#N/A,TRUE,"general";"via3",#N/A,TRUE,"general"}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hidden="1">{"TAB1",#N/A,TRUE,"GENERAL";"TAB2",#N/A,TRUE,"GENERAL";"TAB3",#N/A,TRUE,"GENERAL";"TAB4",#N/A,TRUE,"GENERAL";"TAB5",#N/A,TRUE,"GENERAL"}</definedName>
    <definedName name="_i7" localSheetId="10"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hidden="1">{"via1",#N/A,TRUE,"general";"via2",#N/A,TRUE,"general";"via3",#N/A,TRUE,"general"}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hidden="1">{"TAB1",#N/A,TRUE,"GENERAL";"TAB2",#N/A,TRUE,"GENERAL";"TAB3",#N/A,TRUE,"GENERAL";"TAB4",#N/A,TRUE,"GENERAL";"TAB5",#N/A,TRUE,"GENERAL"}</definedName>
    <definedName name="_i8" localSheetId="10"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hidden="1">{"via1",#N/A,TRUE,"general";"via2",#N/A,TRUE,"general";"via3",#N/A,TRUE,"general"}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hidden="1">{"TAB1",#N/A,TRUE,"GENERAL";"TAB2",#N/A,TRUE,"GENERAL";"TAB3",#N/A,TRUE,"GENERAL";"TAB4",#N/A,TRUE,"GENERAL";"TAB5",#N/A,TRUE,"GENERAL"}</definedName>
    <definedName name="_ICP1">[12]Tablas!#REF!</definedName>
    <definedName name="_IMP1">#REF!</definedName>
    <definedName name="_IPC2002">#REF!</definedName>
    <definedName name="_IVA1">#REF!</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hidden="1">{"TAB1",#N/A,TRUE,"GENERAL";"TAB2",#N/A,TRUE,"GENERAL";"TAB3",#N/A,TRUE,"GENERAL";"TAB4",#N/A,TRUE,"GENERAL";"TAB5",#N/A,TRUE,"GENERAL"}</definedName>
    <definedName name="_k4" localSheetId="10"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hidden="1">{"via1",#N/A,TRUE,"general";"via2",#N/A,TRUE,"general";"via3",#N/A,TRUE,"general"}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hidden="1">{"TAB1",#N/A,TRUE,"GENERAL";"TAB2",#N/A,TRUE,"GENERAL";"TAB3",#N/A,TRUE,"GENERAL";"TAB4",#N/A,TRUE,"GENERAL";"TAB5",#N/A,TRUE,"GENERAL"}</definedName>
    <definedName name="_k7" localSheetId="10"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hidden="1">{"via1",#N/A,TRUE,"general";"via2",#N/A,TRUE,"general";"via3",#N/A,TRUE,"general"}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[23]INST!#REF!</definedName>
    <definedName name="_Key2" hidden="1">#REF!</definedName>
    <definedName name="_Key21" hidden="1">#REF!</definedName>
    <definedName name="_key3" hidden="1">#REF!</definedName>
    <definedName name="_key31" hidden="1">#REF!</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3" localSheetId="10"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hidden="1">{"via1",#N/A,TRUE,"general";"via2",#N/A,TRUE,"general";"via3",#N/A,TRUE,"general"}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hidden="1">{"TAB1",#N/A,TRUE,"GENERAL";"TAB2",#N/A,TRUE,"GENERAL";"TAB3",#N/A,TRUE,"GENERAL";"TAB4",#N/A,TRUE,"GENERAL";"TAB5",#N/A,TRUE,"GENERAL"}</definedName>
    <definedName name="_m5" localSheetId="10"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hidden="1">{"via1",#N/A,TRUE,"general";"via2",#N/A,TRUE,"general";"via3",#N/A,TRUE,"general"}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hidden="1">{"TAB1",#N/A,TRUE,"GENERAL";"TAB2",#N/A,TRUE,"GENERAL";"TAB3",#N/A,TRUE,"GENERAL";"TAB4",#N/A,TRUE,"GENERAL";"TAB5",#N/A,TRUE,"GENERAL"}</definedName>
    <definedName name="_m8" localSheetId="10"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[20]PESOS!#REF!</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hidden="1">{"TAB1",#N/A,TRUE,"GENERAL";"TAB2",#N/A,TRUE,"GENERAL";"TAB3",#N/A,TRUE,"GENERAL";"TAB4",#N/A,TRUE,"GENERAL";"TAB5",#N/A,TRUE,"GENERAL"}</definedName>
    <definedName name="_n4" localSheetId="10"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hidden="1">{"via1",#N/A,TRUE,"general";"via2",#N/A,TRUE,"general";"via3",#N/A,TRUE,"general"}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10"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hidden="1">{"via1",#N/A,TRUE,"general";"via2",#N/A,TRUE,"general";"via3",#N/A,TRUE,"general"}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hidden="1">{"TAB1",#N/A,TRUE,"GENERAL";"TAB2",#N/A,TRUE,"GENERAL";"TAB3",#N/A,TRUE,"GENERAL";"TAB4",#N/A,TRUE,"GENERAL";"TAB5",#N/A,TRUE,"GENERAL"}</definedName>
    <definedName name="_o8" localSheetId="10"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hidden="1">{"via1",#N/A,TRUE,"general";"via2",#N/A,TRUE,"general";"via3",#N/A,TRUE,"general"}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hidden="1">{"TAB1",#N/A,TRUE,"GENERAL";"TAB2",#N/A,TRUE,"GENERAL";"TAB3",#N/A,TRUE,"GENERAL";"TAB4",#N/A,TRUE,"GENERAL";"TAB5",#N/A,TRUE,"GENERAL"}</definedName>
    <definedName name="_OCD1">[12]Tablas!#REF!</definedName>
    <definedName name="_OCI1">[12]Tablas!#REF!</definedName>
    <definedName name="_Order1" hidden="1">0</definedName>
    <definedName name="_Order2" hidden="1">255</definedName>
    <definedName name="_p6" localSheetId="10"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hidden="1">{"via1",#N/A,TRUE,"general";"via2",#N/A,TRUE,"general";"via3",#N/A,TRUE,"general"}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hidden="1">{"TAB1",#N/A,TRUE,"GENERAL";"TAB2",#N/A,TRUE,"GENERAL";"TAB3",#N/A,TRUE,"GENERAL";"TAB4",#N/A,TRUE,"GENERAL";"TAB5",#N/A,TRUE,"GENERAL"}</definedName>
    <definedName name="_r4r" localSheetId="10"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0"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hidden="1">{"via1",#N/A,TRUE,"general";"via2",#N/A,TRUE,"general";"via3",#N/A,TRUE,"general"}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hidden="1">{"TAB1",#N/A,TRUE,"GENERAL";"TAB2",#N/A,TRUE,"GENERAL";"TAB3",#N/A,TRUE,"GENERAL";"TAB4",#N/A,TRUE,"GENERAL";"TAB5",#N/A,TRUE,"GENERAL"}</definedName>
    <definedName name="_s4" localSheetId="10"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hidden="1">{"via1",#N/A,TRUE,"general";"via2",#N/A,TRUE,"general";"via3",#N/A,TRUE,"general"}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hidden="1">{"TAB1",#N/A,TRUE,"GENERAL";"TAB2",#N/A,TRUE,"GENERAL";"TAB3",#N/A,TRUE,"GENERAL";"TAB4",#N/A,TRUE,"GENERAL";"TAB5",#N/A,TRUE,"GENERAL"}</definedName>
    <definedName name="_s7" localSheetId="10"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hidden="1">{"via1",#N/A,TRUE,"general";"via2",#N/A,TRUE,"general";"via3",#N/A,TRUE,"general"}</definedName>
    <definedName name="_SBC1">[7]INV!$A$12:$D$15</definedName>
    <definedName name="_SBC3">[7]INV!$F$12:$I$15</definedName>
    <definedName name="_SBC5">[7]INV!$K$12:$N$15</definedName>
    <definedName name="_Sort" hidden="1">#REF!</definedName>
    <definedName name="_srn001">#REF!</definedName>
    <definedName name="_SUM1">#REF!</definedName>
    <definedName name="_SUM2">#REF!</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hidden="1">{"TAB1",#N/A,TRUE,"GENERAL";"TAB2",#N/A,TRUE,"GENERAL";"TAB3",#N/A,TRUE,"GENERAL";"TAB4",#N/A,TRUE,"GENERAL";"TAB5",#N/A,TRUE,"GENERAL"}</definedName>
    <definedName name="_t4" localSheetId="10"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hidden="1">{"via1",#N/A,TRUE,"general";"via2",#N/A,TRUE,"general";"via3",#N/A,TRUE,"general"}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hidden="1">{"TAB1",#N/A,TRUE,"GENERAL";"TAB2",#N/A,TRUE,"GENERAL";"TAB3",#N/A,TRUE,"GENERAL";"TAB4",#N/A,TRUE,"GENERAL";"TAB5",#N/A,TRUE,"GENERAL"}</definedName>
    <definedName name="_t6" localSheetId="10"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hidden="1">{"via1",#N/A,TRUE,"general";"via2",#N/A,TRUE,"general";"via3",#N/A,TRUE,"general"}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hidden="1">{"TAB1",#N/A,TRUE,"GENERAL";"TAB2",#N/A,TRUE,"GENERAL";"TAB3",#N/A,TRUE,"GENERAL";"TAB4",#N/A,TRUE,"GENERAL";"TAB5",#N/A,TRUE,"GENERAL"}</definedName>
    <definedName name="_t7" localSheetId="10"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hidden="1">{"via1",#N/A,TRUE,"general";"via2",#N/A,TRUE,"general";"via3",#N/A,TRUE,"general"}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hidden="1">{"TAB1",#N/A,TRUE,"GENERAL";"TAB2",#N/A,TRUE,"GENERAL";"TAB3",#N/A,TRUE,"GENERAL";"TAB4",#N/A,TRUE,"GENERAL";"TAB5",#N/A,TRUE,"GENERAL"}</definedName>
    <definedName name="_t88" localSheetId="10"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hidden="1">{"via1",#N/A,TRUE,"general";"via2",#N/A,TRUE,"general";"via3",#N/A,TRUE,"general"}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hidden="1">{"TAB1",#N/A,TRUE,"GENERAL";"TAB2",#N/A,TRUE,"GENERAL";"TAB3",#N/A,TRUE,"GENERAL";"TAB4",#N/A,TRUE,"GENERAL";"TAB5",#N/A,TRUE,"GENERAL"}</definedName>
    <definedName name="_t99" localSheetId="10"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hidden="1">{"TAB1",#N/A,TRUE,"GENERAL";"TAB2",#N/A,TRUE,"GENERAL";"TAB3",#N/A,TRUE,"GENERAL";"TAB4",#N/A,TRUE,"GENERAL";"TAB5",#N/A,TRUE,"GENERAL"}</definedName>
    <definedName name="_u7" localSheetId="10"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hidden="1">{"via1",#N/A,TRUE,"general";"via2",#N/A,TRUE,"general";"via3",#N/A,TRUE,"general"}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hidden="1">{"TAB1",#N/A,TRUE,"GENERAL";"TAB2",#N/A,TRUE,"GENERAL";"TAB3",#N/A,TRUE,"GENERAL";"TAB4",#N/A,TRUE,"GENERAL";"TAB5",#N/A,TRUE,"GENERAL"}</definedName>
    <definedName name="_v2" localSheetId="10"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hidden="1">{"via1",#N/A,TRUE,"general";"via2",#N/A,TRUE,"general";"via3",#N/A,TRUE,"general"}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hidden="1">{"TAB1",#N/A,TRUE,"GENERAL";"TAB2",#N/A,TRUE,"GENERAL";"TAB3",#N/A,TRUE,"GENERAL";"TAB4",#N/A,TRUE,"GENERAL";"TAB5",#N/A,TRUE,"GENERAL"}</definedName>
    <definedName name="_v7" localSheetId="10"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hidden="1">{"via1",#N/A,TRUE,"general";"via2",#N/A,TRUE,"general";"via3",#N/A,TRUE,"general"}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hidden="1">{"TAB1",#N/A,TRUE,"GENERAL";"TAB2",#N/A,TRUE,"GENERAL";"TAB3",#N/A,TRUE,"GENERAL";"TAB4",#N/A,TRUE,"GENERAL";"TAB5",#N/A,TRUE,"GENERAL"}</definedName>
    <definedName name="_VEX1">[12]Tablas!#REF!</definedName>
    <definedName name="_VFA1">[12]Tablas!#REF!</definedName>
    <definedName name="_vfv4" localSheetId="10"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hidden="1">{"via1",#N/A,TRUE,"general";"via2",#N/A,TRUE,"general";"via3",#N/A,TRUE,"general"}</definedName>
    <definedName name="_VIT1">[12]Tablas!#REF!</definedName>
    <definedName name="_VPR1">[12]Tablas!#REF!</definedName>
    <definedName name="_VPR2">[13]Tablas!#REF!</definedName>
    <definedName name="_VRP1">[12]Tablas!#REF!</definedName>
    <definedName name="_VSM1">[12]Tablas!#REF!</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hidden="1">{"TAB1",#N/A,TRUE,"GENERAL";"TAB2",#N/A,TRUE,"GENERAL";"TAB3",#N/A,TRUE,"GENERAL";"TAB4",#N/A,TRUE,"GENERAL";"TAB5",#N/A,TRUE,"GENERAL"}</definedName>
    <definedName name="_x2" localSheetId="10"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hidden="1">{"via1",#N/A,TRUE,"general";"via2",#N/A,TRUE,"general";"via3",#N/A,TRUE,"general"}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hidden="1">{"TAB1",#N/A,TRUE,"GENERAL";"TAB2",#N/A,TRUE,"GENERAL";"TAB3",#N/A,TRUE,"GENERAL";"TAB4",#N/A,TRUE,"GENERAL";"TAB5",#N/A,TRUE,"GENERAL"}</definedName>
    <definedName name="_x8" localSheetId="10"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hidden="1">{"via1",#N/A,TRUE,"general";"via2",#N/A,TRUE,"general";"via3",#N/A,TRUE,"general"}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hidden="1">{"TAB1",#N/A,TRUE,"GENERAL";"TAB2",#N/A,TRUE,"GENERAL";"TAB3",#N/A,TRUE,"GENERAL";"TAB4",#N/A,TRUE,"GENERAL";"TAB5",#N/A,TRUE,"GENERAL"}</definedName>
    <definedName name="_y3" localSheetId="10"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hidden="1">{"via1",#N/A,TRUE,"general";"via2",#N/A,TRUE,"general";"via3",#N/A,TRUE,"general"}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hidden="1">{"TAB1",#N/A,TRUE,"GENERAL";"TAB2",#N/A,TRUE,"GENERAL";"TAB3",#N/A,TRUE,"GENERAL";"TAB4",#N/A,TRUE,"GENERAL";"TAB5",#N/A,TRUE,"GENERAL"}</definedName>
    <definedName name="_y6" localSheetId="10"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hidden="1">{"via1",#N/A,TRUE,"general";"via2",#N/A,TRUE,"general";"via3",#N/A,TRUE,"general"}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hidden="1">{"TAB1",#N/A,TRUE,"GENERAL";"TAB2",#N/A,TRUE,"GENERAL";"TAB3",#N/A,TRUE,"GENERAL";"TAB4",#N/A,TRUE,"GENERAL";"TAB5",#N/A,TRUE,"GENERAL"}</definedName>
    <definedName name="_z2" localSheetId="10"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hidden="1">{"via1",#N/A,TRUE,"general";"via2",#N/A,TRUE,"general";"via3",#N/A,TRUE,"general"}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hidden="1">{"TAB1",#N/A,TRUE,"GENERAL";"TAB2",#N/A,TRUE,"GENERAL";"TAB3",#N/A,TRUE,"GENERAL";"TAB4",#N/A,TRUE,"GENERAL";"TAB5",#N/A,TRUE,"GENERAL"}</definedName>
    <definedName name="_z5" localSheetId="10"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hidden="1">{"via1",#N/A,TRUE,"general";"via2",#N/A,TRUE,"general";"via3",#N/A,TRUE,"general"}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hidden="1">{"TAB1",#N/A,TRUE,"GENERAL";"TAB2",#N/A,TRUE,"GENERAL";"TAB3",#N/A,TRUE,"GENERAL";"TAB4",#N/A,TRUE,"GENERAL";"TAB5",#N/A,TRUE,"GENERAL"}</definedName>
    <definedName name="a">'[24]DUB-823'!#REF!</definedName>
    <definedName name="A_1">#REF!</definedName>
    <definedName name="A_impresión_IM">#REF!</definedName>
    <definedName name="A18A200">[25]ESPEC!#REF!</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hidden="1">{"TAB1",#N/A,TRUE,"GENERAL";"TAB2",#N/A,TRUE,"GENERAL";"TAB3",#N/A,TRUE,"GENERAL";"TAB4",#N/A,TRUE,"GENERAL";"TAB5",#N/A,TRUE,"GENERAL"}</definedName>
    <definedName name="aa" localSheetId="0">[6]!ERR</definedName>
    <definedName name="aa">[6]!ERR</definedName>
    <definedName name="AAA" localSheetId="0">[6]!ERR</definedName>
    <definedName name="AAA">[6]!ERR</definedName>
    <definedName name="aaaaaa">[26]otros!$C$5</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hidden="1">{"TAB1",#N/A,TRUE,"GENERAL";"TAB2",#N/A,TRUE,"GENERAL";"TAB3",#N/A,TRUE,"GENERAL";"TAB4",#N/A,TRUE,"GENERAL";"TAB5",#N/A,TRUE,"GENERAL"}</definedName>
    <definedName name="AAC">[7]AASHTO!$A$14:$F$17</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[7]AASHTO!$A$2:$F$5</definedName>
    <definedName name="absc1" localSheetId="12">[27]!absc</definedName>
    <definedName name="absc1" localSheetId="7">[27]!absc</definedName>
    <definedName name="absc1" localSheetId="9">[27]!absc</definedName>
    <definedName name="absc1" localSheetId="0">[27]!absc</definedName>
    <definedName name="absc1">[27]!absc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#REF!</definedName>
    <definedName name="adasd">#REF!</definedName>
    <definedName name="ADFGSDB" localSheetId="10"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hidden="1">{"via1",#N/A,TRUE,"general";"via2",#N/A,TRUE,"general";"via3",#N/A,TRUE,"general"}</definedName>
    <definedName name="ADM">[26]otros!$C$2</definedName>
    <definedName name="administrador">[29]Informacion!$B$15</definedName>
    <definedName name="ADMON">#REF!</definedName>
    <definedName name="ADMON1">#REF!</definedName>
    <definedName name="adoc1" localSheetId="12">[27]!absc</definedName>
    <definedName name="adoc1" localSheetId="7">[27]!absc</definedName>
    <definedName name="adoc1" localSheetId="9">[27]!absc</definedName>
    <definedName name="adoc1" localSheetId="0">[27]!absc</definedName>
    <definedName name="adoc1">[27]!absc</definedName>
    <definedName name="ADOC125" localSheetId="12">[30]!absc</definedName>
    <definedName name="ADOC125" localSheetId="7">[30]!absc</definedName>
    <definedName name="ADOC125" localSheetId="9">[30]!absc</definedName>
    <definedName name="ADOC125" localSheetId="0">[30]!absc</definedName>
    <definedName name="ADOC125">[30]!absc</definedName>
    <definedName name="adoq" localSheetId="12">[31]!absc</definedName>
    <definedName name="adoq" localSheetId="7">[31]!absc</definedName>
    <definedName name="adoq" localSheetId="9">[31]!absc</definedName>
    <definedName name="adoq" localSheetId="0">[31]!absc</definedName>
    <definedName name="adoq">[31]!absc</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hidden="1">{"TAB1",#N/A,TRUE,"GENERAL";"TAB2",#N/A,TRUE,"GENERAL";"TAB3",#N/A,TRUE,"GENERAL";"TAB4",#N/A,TRUE,"GENERAL";"TAB5",#N/A,TRUE,"GENERAL"}</definedName>
    <definedName name="aefa" localSheetId="10"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hidden="1">{"via1",#N/A,TRUE,"general";"via2",#N/A,TRUE,"general";"via3",#N/A,TRUE,"general"}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hidden="1">{"TAB1",#N/A,TRUE,"GENERAL";"TAB2",#N/A,TRUE,"GENERAL";"TAB3",#N/A,TRUE,"GENERAL";"TAB4",#N/A,TRUE,"GENERAL";"TAB5",#N/A,TRUE,"GENERAL"}</definedName>
    <definedName name="agdsgg" localSheetId="10"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12">[32]!absc</definedName>
    <definedName name="alc" localSheetId="7">[32]!absc</definedName>
    <definedName name="alc" localSheetId="9">[32]!absc</definedName>
    <definedName name="alc" localSheetId="0">[32]!absc</definedName>
    <definedName name="alc">[32]!absc</definedName>
    <definedName name="AlcanceProyecto">#REF!</definedName>
    <definedName name="ALM">#REF!</definedName>
    <definedName name="ALTO">[33]Tabla!$A$1:$A$5</definedName>
    <definedName name="Amount">#REF!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[26]PRESUPUESTO!$D$13</definedName>
    <definedName name="AÑOWUIE">'[38]Res-Accide-10'!$R$2:$R$7</definedName>
    <definedName name="apaiy">#REF!</definedName>
    <definedName name="APELLIDOS">#REF!</definedName>
    <definedName name="API">#REF!</definedName>
    <definedName name="APU" localSheetId="12">[39]!absc</definedName>
    <definedName name="APU" localSheetId="7">[39]!absc</definedName>
    <definedName name="APU" localSheetId="9">[39]!absc</definedName>
    <definedName name="APU" localSheetId="0">[39]!absc</definedName>
    <definedName name="APU">[39]!absc</definedName>
    <definedName name="APU_directos">#REF!</definedName>
    <definedName name="APU221.1">#REF!</definedName>
    <definedName name="APU221.2">#REF!</definedName>
    <definedName name="aq" localSheetId="0">[6]!ERR</definedName>
    <definedName name="aq">[6]!ERR</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 localSheetId="0">[6]!ERR</definedName>
    <definedName name="armuve">[6]!ERR</definedName>
    <definedName name="ARP">#REF!</definedName>
    <definedName name="ARS">#REF!</definedName>
    <definedName name="as" localSheetId="0">[6]!ERR</definedName>
    <definedName name="as">[6]!ERR</definedName>
    <definedName name="ASB">[7]AASHTO!$A$8:$F$11</definedName>
    <definedName name="ASD" localSheetId="10"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hidden="1">{"via1",#N/A,TRUE,"general";"via2",#N/A,TRUE,"general";"via3",#N/A,TRUE,"general"}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hidden="1">{"TAB1",#N/A,TRUE,"GENERAL";"TAB2",#N/A,TRUE,"GENERAL";"TAB3",#N/A,TRUE,"GENERAL";"TAB4",#N/A,TRUE,"GENERAL";"TAB5",#N/A,TRUE,"GENERAL"}</definedName>
    <definedName name="asdf" localSheetId="10"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hidden="1">{"via1",#N/A,TRUE,"general";"via2",#N/A,TRUE,"general";"via3",#N/A,TRUE,"general"}</definedName>
    <definedName name="ASDFGHJKLÑ" localSheetId="0">[6]!ERR</definedName>
    <definedName name="ASDFGHJKLÑ">[6]!ERR</definedName>
    <definedName name="asfasd" localSheetId="10"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hidden="1">{"via1",#N/A,TRUE,"general";"via2",#N/A,TRUE,"general";"via3",#N/A,TRUE,"general"}</definedName>
    <definedName name="asfdfe" localSheetId="10" hidden="1">{#N/A,#N/A,TRUE,"INGENIERIA";#N/A,#N/A,TRUE,"COMPRAS";#N/A,#N/A,TRUE,"DIRECCION";#N/A,#N/A,TRUE,"RESUMEN"}</definedName>
    <definedName name="asfdfe" localSheetId="11" hidden="1">{#N/A,#N/A,TRUE,"INGENIERIA";#N/A,#N/A,TRUE,"COMPRAS";#N/A,#N/A,TRUE,"DIRECCION";#N/A,#N/A,TRUE,"RESUMEN"}</definedName>
    <definedName name="asfdfe" localSheetId="12" hidden="1">{#N/A,#N/A,TRUE,"INGENIERIA";#N/A,#N/A,TRUE,"COMPRAS";#N/A,#N/A,TRUE,"DIRECCION";#N/A,#N/A,TRUE,"RESUMEN"}</definedName>
    <definedName name="asfdfe" hidden="1">{#N/A,#N/A,TRUE,"INGENIERIA";#N/A,#N/A,TRUE,"COMPRAS";#N/A,#N/A,TRUE,"DIRECCION";#N/A,#N/A,TRUE,"RESUMEN"}</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hidden="1">{"TAB1",#N/A,TRUE,"GENERAL";"TAB2",#N/A,TRUE,"GENERAL";"TAB3",#N/A,TRUE,"GENERAL";"TAB4",#N/A,TRUE,"GENERAL";"TAB5",#N/A,TRUE,"GENERAL"}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hidden="1">{"via1",#N/A,TRUE,"general";"via2",#N/A,TRUE,"general";"via3",#N/A,TRUE,"general"}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hidden="1">{"TAB1",#N/A,TRUE,"GENERAL";"TAB2",#N/A,TRUE,"GENERAL";"TAB3",#N/A,TRUE,"GENERAL";"TAB4",#N/A,TRUE,"GENERAL";"TAB5",#N/A,TRUE,"GENERAL"}</definedName>
    <definedName name="Atp">[11]EMPRESA!$F$20</definedName>
    <definedName name="_xlnm.Auto_Open" localSheetId="10">MODULO10.auto_abrir</definedName>
    <definedName name="_xlnm.Auto_Open" localSheetId="11">MODULO10.auto_abrir</definedName>
    <definedName name="_xlnm.Auto_Open" localSheetId="12">MODULO10.auto_abrir</definedName>
    <definedName name="_xlnm.Auto_Open" localSheetId="7">MODULO10.auto_abrir</definedName>
    <definedName name="_xlnm.Auto_Open" localSheetId="9">MODULO10.auto_abrir</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'[11]DATOS CONTRATO'!$E$18</definedName>
    <definedName name="auxalimentacion">[41]CONTRATO!$E$18</definedName>
    <definedName name="AuxCom">'[11]DATOS CONTRATO'!$I$16</definedName>
    <definedName name="auxcomisariato">[41]CONTRATO!$I$16</definedName>
    <definedName name="AuxDot">'[11]DATOS CONTRATO'!$I$17</definedName>
    <definedName name="auxdotacion">[41]CONTRATO!$I$17</definedName>
    <definedName name="AuxHab">'[11]DATOS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#REF!</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hidden="1">{"TAB1",#N/A,TRUE,"GENERAL";"TAB2",#N/A,TRUE,"GENERAL";"TAB3",#N/A,TRUE,"GENERAL";"TAB4",#N/A,TRUE,"GENERAL";"TAB5",#N/A,TRUE,"GENERAL"}</definedName>
    <definedName name="B" localSheetId="10"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hidden="1">{"via1",#N/A,TRUE,"general";"via2",#N/A,TRUE,"general";"via3",#N/A,TRUE,"general"}</definedName>
    <definedName name="Bajo_L">[33]Tabla!$A$1:$A$5</definedName>
    <definedName name="Base">#REF!</definedName>
    <definedName name="Base_datos_IM">#REF!</definedName>
    <definedName name="base1">#REF!</definedName>
    <definedName name="base2">#REF!</definedName>
    <definedName name="basedatos">[43]Hoja1!$A$4:$BZ$55</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 localSheetId="0">[6]!ERR</definedName>
    <definedName name="BB">[6]!ERR</definedName>
    <definedName name="bbbbbb" localSheetId="10"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hidden="1">{"via1",#N/A,TRUE,"general";"via2",#N/A,TRUE,"general";"via3",#N/A,TRUE,"general"}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0"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hidden="1">{"via1",#N/A,TRUE,"general";"via2",#N/A,TRUE,"general";"via3",#N/A,TRUE,"general"}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hidden="1">{"TAB1",#N/A,TRUE,"GENERAL";"TAB2",#N/A,TRUE,"GENERAL";"TAB3",#N/A,TRUE,"GENERAL";"TAB4",#N/A,TRUE,"GENERAL";"TAB5",#N/A,TRUE,"GENERAL"}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hidden="1">{"via1",#N/A,TRUE,"general";"via2",#N/A,TRUE,"general";"via3",#N/A,TRUE,"general"}</definedName>
    <definedName name="BGT">#REF!</definedName>
    <definedName name="bgvfcdx" localSheetId="10"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0"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hidden="1">{"via1",#N/A,TRUE,"general";"via2",#N/A,TRUE,"general";"via3",#N/A,TRUE,"general"}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10"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hidden="1">{"via1",#N/A,TRUE,"general";"via2",#N/A,TRUE,"general";"via3",#N/A,TRUE,"general"}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hidden="1">{"TAB1",#N/A,TRUE,"GENERAL";"TAB2",#N/A,TRUE,"GENERAL";"TAB3",#N/A,TRUE,"GENERAL";"TAB4",#N/A,TRUE,"GENERAL";"TAB5",#N/A,TRUE,"GENERAL"}</definedName>
    <definedName name="bvcb" localSheetId="10"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#REF!</definedName>
    <definedName name="CAPAC._HSE">#REF!</definedName>
    <definedName name="CARGA">#REF!</definedName>
    <definedName name="CARGOS">#REF!</definedName>
    <definedName name="carlos" localSheetId="10">MODULO10.auto_abrir</definedName>
    <definedName name="carlos" localSheetId="11">MODULO10.auto_abrir</definedName>
    <definedName name="carlos" localSheetId="12">MODULO10.auto_abrir</definedName>
    <definedName name="carlos" localSheetId="7">MODULO10.auto_abrir</definedName>
    <definedName name="carlos" localSheetId="9">MODULO10.auto_abrir</definedName>
    <definedName name="carlos" localSheetId="0">MODULO10.auto_abrir</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hidden="1">{"TAB1",#N/A,TRUE,"GENERAL";"TAB2",#N/A,TRUE,"GENERAL";"TAB3",#N/A,TRUE,"GENERAL";"TAB4",#N/A,TRUE,"GENERAL";"TAB5",#N/A,TRUE,"GENERAL"}</definedName>
    <definedName name="CCCCCC">'[52]A. P. U.'!#REF!</definedName>
    <definedName name="CCT">#REF!</definedName>
    <definedName name="ccto210">#REF!</definedName>
    <definedName name="cd">[53]Hoja1!$C$81</definedName>
    <definedName name="cdcdc" localSheetId="10"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hidden="1">{"TAB1",#N/A,TRUE,"GENERAL";"TAB2",#N/A,TRUE,"GENERAL";"TAB3",#N/A,TRUE,"GENERAL";"TAB4",#N/A,TRUE,"GENERAL";"TAB5",#N/A,TRUE,"GENERAL"}</definedName>
    <definedName name="CEMENTO">[54]Insum!$A$3:$H$63</definedName>
    <definedName name="CGDI01">[12]Tablas!#REF!</definedName>
    <definedName name="CGDI02">[12]Tablas!#REF!</definedName>
    <definedName name="CGDI03">[12]Tablas!#REF!</definedName>
    <definedName name="CGDI04">[12]Tablas!#REF!</definedName>
    <definedName name="CGDI05">[12]Tablas!#REF!</definedName>
    <definedName name="CGDI06">[12]Tablas!#REF!</definedName>
    <definedName name="CGDI07">[12]Tablas!#REF!</definedName>
    <definedName name="CGDI08">[12]Tablas!#REF!</definedName>
    <definedName name="CGEX01">[12]Tablas!#REF!</definedName>
    <definedName name="CGEX02">[12]Tablas!#REF!</definedName>
    <definedName name="CGEX031">[12]Tablas!#REF!</definedName>
    <definedName name="CGEX04">[12]Tablas!#REF!</definedName>
    <definedName name="CGFI011">[12]Tablas!#REF!</definedName>
    <definedName name="CGFI012">[12]Tablas!#REF!</definedName>
    <definedName name="CGFI021">[12]Tablas!#REF!</definedName>
    <definedName name="CGFI022">[12]Tablas!#REF!</definedName>
    <definedName name="CGFI023">[12]Tablas!#REF!</definedName>
    <definedName name="CGFI024">[12]Tablas!#REF!</definedName>
    <definedName name="CGFI031">[12]Tablas!#REF!</definedName>
    <definedName name="CGFI032">[12]Tablas!#REF!</definedName>
    <definedName name="CGFI0331">[12]Tablas!#REF!</definedName>
    <definedName name="CGFI0332">[12]Tablas!#REF!</definedName>
    <definedName name="CGFI0333">[12]Tablas!#REF!</definedName>
    <definedName name="CGFI0334">[12]Tablas!#REF!</definedName>
    <definedName name="CGFI0335">[12]Tablas!#REF!</definedName>
    <definedName name="CGFI0341">[12]Tablas!#REF!</definedName>
    <definedName name="CGFI0343">[12]Tablas!#REF!</definedName>
    <definedName name="CGFI0344">[12]Tablas!#REF!</definedName>
    <definedName name="CGPR01">[12]Tablas!#REF!</definedName>
    <definedName name="CGPR021">[12]Tablas!#REF!</definedName>
    <definedName name="CGPR022">[12]Tablas!#REF!</definedName>
    <definedName name="CGPR023">[12]Tablas!#REF!</definedName>
    <definedName name="CGPR024">[12]Tablas!#REF!</definedName>
    <definedName name="CGPR031">[12]Tablas!#REF!</definedName>
    <definedName name="CGPR032">[12]Tablas!#REF!</definedName>
    <definedName name="CGPR0331">[12]Tablas!#REF!</definedName>
    <definedName name="CGPR0332">[12]Tablas!#REF!</definedName>
    <definedName name="CGPR0333">[12]Tablas!#REF!</definedName>
    <definedName name="CGPR041">[12]Tablas!#REF!</definedName>
    <definedName name="CGPR042">[12]Tablas!#REF!</definedName>
    <definedName name="CGPR043">[12]Tablas!#REF!</definedName>
    <definedName name="CGPR051">[12]Tablas!#REF!</definedName>
    <definedName name="CGPR052">[12]Tablas!#REF!</definedName>
    <definedName name="CGPR0531">[12]Tablas!#REF!</definedName>
    <definedName name="CGPR0532">[12]Tablas!#REF!</definedName>
    <definedName name="CGPR0533">[12]Tablas!#REF!</definedName>
    <definedName name="CGPR0534">[12]Tablas!#REF!</definedName>
    <definedName name="CGPR0541">[12]Tablas!#REF!</definedName>
    <definedName name="CGPR0542">[12]Tablas!#REF!</definedName>
    <definedName name="CGPR0543">[12]Tablas!#REF!</definedName>
    <definedName name="CGPR061">[12]Tablas!#REF!</definedName>
    <definedName name="CGPR062">[12]Tablas!#REF!</definedName>
    <definedName name="CGPR0621">[12]Tablas!#REF!</definedName>
    <definedName name="CGPR0622">[12]Tablas!#REF!</definedName>
    <definedName name="CGPR0631">[12]Tablas!#REF!</definedName>
    <definedName name="CGPR0632">[12]Tablas!#REF!</definedName>
    <definedName name="CGPR0633">[12]Tablas!#REF!</definedName>
    <definedName name="CGPR0641">[12]Tablas!#REF!</definedName>
    <definedName name="CGPR0642">[12]Tablas!#REF!</definedName>
    <definedName name="CGPR0643">[12]Tablas!#REF!</definedName>
    <definedName name="CGRF01">[12]Tablas!#REF!</definedName>
    <definedName name="CGRF02">[12]Tablas!#REF!</definedName>
    <definedName name="CGRF031">[12]Tablas!#REF!</definedName>
    <definedName name="CGRF032">[12]Tablas!#REF!</definedName>
    <definedName name="CGRF0331">[12]Tablas!#REF!</definedName>
    <definedName name="CGRF0332">[12]Tablas!#REF!</definedName>
    <definedName name="CGRF0333">[12]Tablas!#REF!</definedName>
    <definedName name="CGRF0334">[12]Tablas!#REF!</definedName>
    <definedName name="CGRF0335">[12]Tablas!#REF!</definedName>
    <definedName name="CGRF0336">[12]Tablas!#REF!</definedName>
    <definedName name="CGRF0337">[12]Tablas!#REF!</definedName>
    <definedName name="CGRF0338">[12]Tablas!#REF!</definedName>
    <definedName name="CGRF0341">[12]Tablas!#REF!</definedName>
    <definedName name="CGRF0342">[12]Tablas!#REF!</definedName>
    <definedName name="CGRF0343">[12]Tablas!#REF!</definedName>
    <definedName name="CGRF041">[12]Tablas!#REF!</definedName>
    <definedName name="CGRF042">[12]Tablas!#REF!</definedName>
    <definedName name="CGRF0431">[12]Tablas!#REF!</definedName>
    <definedName name="CGRF0432">[12]Tablas!#REF!</definedName>
    <definedName name="CGRF0433">[12]Tablas!#REF!</definedName>
    <definedName name="CGRF0441">[12]Tablas!#REF!</definedName>
    <definedName name="CGRF0442">[12]Tablas!#REF!</definedName>
    <definedName name="CGRF0443">[12]Tablas!#REF!</definedName>
    <definedName name="CGSM01">[12]Tablas!#REF!</definedName>
    <definedName name="CGSM02">[12]Tablas!#REF!</definedName>
    <definedName name="CGSM03">[12]Tablas!#REF!</definedName>
    <definedName name="CGSM04">[12]Tablas!#REF!</definedName>
    <definedName name="CGSM05">[12]Tablas!#REF!</definedName>
    <definedName name="CGSO011">[12]Tablas!#REF!</definedName>
    <definedName name="CGSO012">[12]Tablas!#REF!</definedName>
    <definedName name="CGSO013">[12]Tablas!#REF!</definedName>
    <definedName name="CGSO014">[12]Tablas!#REF!</definedName>
    <definedName name="CGSO02">[12]Tablas!#REF!</definedName>
    <definedName name="CGSO031">[12]Tablas!#REF!</definedName>
    <definedName name="CGSO032">[12]Tablas!#REF!</definedName>
    <definedName name="CGSO033">[12]Tablas!#REF!</definedName>
    <definedName name="CGSO034">[12]Tablas!#REF!</definedName>
    <definedName name="CGSO041">[12]Tablas!#REF!</definedName>
    <definedName name="CGSO042">[12]Tablas!#REF!</definedName>
    <definedName name="CGSO043">[12]Tablas!#REF!</definedName>
    <definedName name="CGSO044">[12]Tablas!#REF!</definedName>
    <definedName name="CGSO051">[12]Tablas!#REF!</definedName>
    <definedName name="CGSO052">[12]Tablas!#REF!</definedName>
    <definedName name="CGSO053">[12]Tablas!#REF!</definedName>
    <definedName name="CGSO054">[12]Tablas!#REF!</definedName>
    <definedName name="CGSO055">[12]Tablas!#REF!</definedName>
    <definedName name="CGSO061">[12]Tablas!#REF!</definedName>
    <definedName name="CGSO062">[12]Tablas!#REF!</definedName>
    <definedName name="CGSO063">[12]Tablas!#REF!</definedName>
    <definedName name="CGSO064">[12]Tablas!#REF!</definedName>
    <definedName name="CGTR011">[12]Tablas!#REF!</definedName>
    <definedName name="CGTR012">[12]Tablas!#REF!</definedName>
    <definedName name="CGTR021">[12]Tablas!#REF!</definedName>
    <definedName name="CGTR022">[12]Tablas!#REF!</definedName>
    <definedName name="CGTR023">[12]Tablas!#REF!</definedName>
    <definedName name="CGTR031">[12]Tablas!#REF!</definedName>
    <definedName name="CGTR032">[12]Tablas!#REF!</definedName>
    <definedName name="CGTR033">[12]Tablas!#REF!</definedName>
    <definedName name="CGTR034">[12]Tablas!#REF!</definedName>
    <definedName name="CGTR035">[12]Tablas!#REF!</definedName>
    <definedName name="CGTR036">[12]Tablas!#REF!</definedName>
    <definedName name="CGTR037">[12]Tablas!#REF!</definedName>
    <definedName name="CGTR038">[12]Tablas!#REF!</definedName>
    <definedName name="CGTR039">[12]Tablas!#REF!</definedName>
    <definedName name="CGTR041">[12]Tablas!#REF!</definedName>
    <definedName name="CGTR042">[12]Tablas!#REF!</definedName>
    <definedName name="CGTR043">[12]Tablas!#REF!</definedName>
    <definedName name="CGTR044">[12]Tablas!#REF!</definedName>
    <definedName name="CGTR051">[12]Tablas!#REF!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[11]EMPRESA!$F$10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'[21]Coloc. e Interc. Tapones'!$E$1:$E$65536</definedName>
    <definedName name="Com">'[41]LIQUIDA-NOMINA'!$AL$4</definedName>
    <definedName name="COMIDA">#REF!</definedName>
    <definedName name="Compresores">#REF!</definedName>
    <definedName name="ConseqCat">0</definedName>
    <definedName name="ConseqForMitRisk">3</definedName>
    <definedName name="CONT">'[56]DATOS CONTRATO'!$G$13</definedName>
    <definedName name="Contratante">'[11]DATOS CONTRATO'!$E$6</definedName>
    <definedName name="CONTRATO">[41]CONTRATO!$E$8</definedName>
    <definedName name="COPIA" localSheetId="0">[6]!ERR</definedName>
    <definedName name="COPIA">[6]!ERR</definedName>
    <definedName name="COPIA1">#REF!</definedName>
    <definedName name="COPIA2">#REF!</definedName>
    <definedName name="copiao4" localSheetId="0">[6]!ERR</definedName>
    <definedName name="copiao4">[6]!ERR</definedName>
    <definedName name="corri" localSheetId="0">[6]!ERR</definedName>
    <definedName name="corri">[6]!ERR</definedName>
    <definedName name="COSTO_FRENTE">[57]BITACORA!$E$1:$E$65536</definedName>
    <definedName name="costo2" hidden="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 localSheetId="0">[6]!ERR</definedName>
    <definedName name="CUAL">[6]!ERR</definedName>
    <definedName name="CUBS">#REF!</definedName>
    <definedName name="CUNET" localSheetId="10"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hidden="1">{"via1",#N/A,TRUE,"general";"via2",#N/A,TRUE,"general";"via3",#N/A,TRUE,"general"}</definedName>
    <definedName name="Customize" localSheetId="12">[51]!Customize</definedName>
    <definedName name="Customize" localSheetId="7">[51]!Customize</definedName>
    <definedName name="Customize" localSheetId="9">[51]!Customize</definedName>
    <definedName name="Customize" localSheetId="0">[51]!Customize</definedName>
    <definedName name="Customize">[51]!Customize</definedName>
    <definedName name="cv">#REF!</definedName>
    <definedName name="CVa">'[21]Cambio de Valv.'!$E$1:$E$65536</definedName>
    <definedName name="cvbcvbf" localSheetId="10" hidden="1">{#N/A,#N/A,TRUE,"INGENIERIA";#N/A,#N/A,TRUE,"COMPRAS";#N/A,#N/A,TRUE,"DIRECCION";#N/A,#N/A,TRUE,"RESUMEN"}</definedName>
    <definedName name="cvbcvbf" localSheetId="11" hidden="1">{#N/A,#N/A,TRUE,"INGENIERIA";#N/A,#N/A,TRUE,"COMPRAS";#N/A,#N/A,TRUE,"DIRECCION";#N/A,#N/A,TRUE,"RESUMEN"}</definedName>
    <definedName name="cvbcvbf" localSheetId="12" hidden="1">{#N/A,#N/A,TRUE,"INGENIERIA";#N/A,#N/A,TRUE,"COMPRAS";#N/A,#N/A,TRUE,"DIRECCION";#N/A,#N/A,TRUE,"RESUMEN"}</definedName>
    <definedName name="cvbcvbf" hidden="1">{#N/A,#N/A,TRUE,"INGENIERIA";#N/A,#N/A,TRUE,"COMPRAS";#N/A,#N/A,TRUE,"DIRECCION";#N/A,#N/A,TRUE,"RESUMEN"}</definedName>
    <definedName name="cvfvd" localSheetId="10"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hidden="1">{"via1",#N/A,TRUE,"general";"via2",#N/A,TRUE,"general";"via3",#N/A,TRUE,"general"}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hidden="1">{"TAB1",#N/A,TRUE,"GENERAL";"TAB2",#N/A,TRUE,"GENERAL";"TAB3",#N/A,TRUE,"GENERAL";"TAB4",#N/A,TRUE,"GENERAL";"TAB5",#N/A,TRUE,"GENERAL"}</definedName>
    <definedName name="CVXC" localSheetId="10"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hidden="1">{"via1",#N/A,TRUE,"general";"via2",#N/A,TRUE,"general";"via3",#N/A,TRUE,"general"}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'[24]GPI 526'!#REF!</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#REF!</definedName>
    <definedName name="DBASE1">#REF!</definedName>
    <definedName name="DBASE2">#REF!</definedName>
    <definedName name="DBASE3">#REF!</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I">[13]Tablas!#REF!</definedName>
    <definedName name="DCI1_1">[13]Tablas!#REF!</definedName>
    <definedName name="DCI1_1_1">[13]Tablas!#REF!</definedName>
    <definedName name="DCI1_1_2">[13]Tablas!#REF!</definedName>
    <definedName name="DCI1_1_3">[13]Tablas!#REF!</definedName>
    <definedName name="DCI1_1_4">[13]Tablas!#REF!</definedName>
    <definedName name="DCI1_2">[13]Tablas!#REF!</definedName>
    <definedName name="DCI1_3">[13]Tablas!#REF!</definedName>
    <definedName name="DCI1_4">[13]Tablas!#REF!</definedName>
    <definedName name="DCorriente">#REF!</definedName>
    <definedName name="Dcorriente1">'[62]Pta a tierra'!#REF!</definedName>
    <definedName name="DCSDCTV" localSheetId="10"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hidden="1">{"via1",#N/A,TRUE,"general";"via2",#N/A,TRUE,"general";"via3",#N/A,TRUE,"general"}</definedName>
    <definedName name="dd">#REF!</definedName>
    <definedName name="ddd" localSheetId="10"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hidden="1">{"via1",#N/A,TRUE,"general";"via2",#N/A,TRUE,"general";"via3",#N/A,TRUE,"general"}</definedName>
    <definedName name="DDDD" localSheetId="10" hidden="1">{#N/A,#N/A,FALSE,"Estatico";#N/A,#N/A,FALSE,"Tuberia";#N/A,#N/A,FALSE,"Instrumentación";#N/A,#N/A,FALSE,"Mecanica";#N/A,#N/A,FALSE,"Electrico";#N/A,#N/A,FALSE,"Ofic.Civiles"}</definedName>
    <definedName name="DDDD" localSheetId="11" hidden="1">{#N/A,#N/A,FALSE,"Estatico";#N/A,#N/A,FALSE,"Tuberia";#N/A,#N/A,FALSE,"Instrumentación";#N/A,#N/A,FALSE,"Mecanica";#N/A,#N/A,FALSE,"Electrico";#N/A,#N/A,FALSE,"Ofic.Civiles"}</definedName>
    <definedName name="DDDD" localSheetId="12"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0" hidden="1">{#N/A,#N/A,FALSE,"orthoflow";#N/A,#N/A,FALSE,"Miscelaneos";#N/A,#N/A,FALSE,"Instrumentacio";#N/A,#N/A,FALSE,"Electrico";#N/A,#N/A,FALSE,"Valv. Seguridad"}</definedName>
    <definedName name="DDDDDDD" localSheetId="11" hidden="1">{#N/A,#N/A,FALSE,"orthoflow";#N/A,#N/A,FALSE,"Miscelaneos";#N/A,#N/A,FALSE,"Instrumentacio";#N/A,#N/A,FALSE,"Electrico";#N/A,#N/A,FALSE,"Valv. Seguridad"}</definedName>
    <definedName name="DDDDDDD" localSheetId="1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0"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hidden="1">{"via1",#N/A,TRUE,"general";"via2",#N/A,TRUE,"general";"via3",#N/A,TRUE,"general"}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hidden="1">{"TAB1",#N/A,TRUE,"GENERAL";"TAB2",#N/A,TRUE,"GENERAL";"TAB3",#N/A,TRUE,"GENERAL";"TAB4",#N/A,TRUE,"GENERAL";"TAB5",#N/A,TRUE,"GENERAL"}</definedName>
    <definedName name="DDS">[13]Tablas!#REF!</definedName>
    <definedName name="DDS1_1">[13]Tablas!#REF!</definedName>
    <definedName name="DDS1_1_1">[13]Tablas!#REF!</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hidden="1">{"TAB1",#N/A,TRUE,"GENERAL";"TAB2",#N/A,TRUE,"GENERAL";"TAB3",#N/A,TRUE,"GENERAL";"TAB4",#N/A,TRUE,"GENERAL";"TAB5",#N/A,TRUE,"GENERAL"}</definedName>
    <definedName name="defd" localSheetId="10"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hidden="1">{"via1",#N/A,TRUE,"general";"via2",#N/A,TRUE,"general";"via3",#N/A,TRUE,"general"}</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[64]Cronograma!#REF!</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hidden="1">{"TAB1",#N/A,TRUE,"GENERAL";"TAB2",#N/A,TRUE,"GENERAL";"TAB3",#N/A,TRUE,"GENERAL";"TAB4",#N/A,TRUE,"GENERAL";"TAB5",#N/A,TRUE,"GENERAL"}</definedName>
    <definedName name="DFBNJ" localSheetId="10"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hidden="1">{"via1",#N/A,TRUE,"general";"via2",#N/A,TRUE,"general";"via3",#N/A,TRUE,"general"}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hidden="1">{"TAB1",#N/A,TRUE,"GENERAL";"TAB2",#N/A,TRUE,"GENERAL";"TAB3",#N/A,TRUE,"GENERAL";"TAB4",#N/A,TRUE,"GENERAL";"TAB5",#N/A,TRUE,"GENERAL"}</definedName>
    <definedName name="dfdsfi" localSheetId="10"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hidden="1">{"via1",#N/A,TRUE,"general";"via2",#N/A,TRUE,"general";"via3",#N/A,TRUE,"general"}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hidden="1">{"TAB1",#N/A,TRUE,"GENERAL";"TAB2",#N/A,TRUE,"GENERAL";"TAB3",#N/A,TRUE,"GENERAL";"TAB4",#N/A,TRUE,"GENERAL";"TAB5",#N/A,TRUE,"GENERAL"}</definedName>
    <definedName name="DFG" localSheetId="10"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hidden="1">{"via1",#N/A,TRUE,"general";"via2",#N/A,TRUE,"general";"via3",#N/A,TRUE,"general"}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hidden="1">{"TAB1",#N/A,TRUE,"GENERAL";"TAB2",#N/A,TRUE,"GENERAL";"TAB3",#N/A,TRUE,"GENERAL";"TAB4",#N/A,TRUE,"GENERAL";"TAB5",#N/A,TRUE,"GENERAL"}</definedName>
    <definedName name="dfgf" localSheetId="10"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hidden="1">{"via1",#N/A,TRUE,"general";"via2",#N/A,TRUE,"general";"via3",#N/A,TRUE,"general"}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hidden="1">{"TAB1",#N/A,TRUE,"GENERAL";"TAB2",#N/A,TRUE,"GENERAL";"TAB3",#N/A,TRUE,"GENERAL";"TAB4",#N/A,TRUE,"GENERAL";"TAB5",#N/A,TRUE,"GENERAL"}</definedName>
    <definedName name="dfhdr" localSheetId="10"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10"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hidden="1">{"via1",#N/A,TRUE,"general";"via2",#N/A,TRUE,"general";"via3",#N/A,TRUE,"general"}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hidden="1">{"TAB1",#N/A,TRUE,"GENERAL";"TAB2",#N/A,TRUE,"GENERAL";"TAB3",#N/A,TRUE,"GENERAL";"TAB4",#N/A,TRUE,"GENERAL";"TAB5",#N/A,TRUE,"GENERAL"}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hidden="1">{"via1",#N/A,TRUE,"general";"via2",#N/A,TRUE,"general";"via3",#N/A,TRUE,"general"}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hidden="1">{"TAB1",#N/A,TRUE,"GENERAL";"TAB2",#N/A,TRUE,"GENERAL";"TAB3",#N/A,TRUE,"GENERAL";"TAB4",#N/A,TRUE,"GENERAL";"TAB5",#N/A,TRUE,"GENERAL"}</definedName>
    <definedName name="DGO">[13]Tablas!#REF!</definedName>
    <definedName name="DGO1_1">[13]Tablas!#REF!</definedName>
    <definedName name="DGO1_1_1">[13]Tablas!#REF!</definedName>
    <definedName name="DGP">[13]Tablas!#REF!</definedName>
    <definedName name="DGP1_1">[13]Tablas!#REF!</definedName>
    <definedName name="DGP1_1_1">[13]Tablas!#REF!</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hidden="1">{"TAB1",#N/A,TRUE,"GENERAL";"TAB2",#N/A,TRUE,"GENERAL";"TAB3",#N/A,TRUE,"GENERAL";"TAB4",#N/A,TRUE,"GENERAL";"TAB5",#N/A,TRUE,"GENERAL"}</definedName>
    <definedName name="dgreg" localSheetId="10"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hidden="1">{"via1",#N/A,TRUE,"general";"via2",#N/A,TRUE,"general";"via3",#N/A,TRUE,"general"}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hidden="1">{"TAB1",#N/A,TRUE,"GENERAL";"TAB2",#N/A,TRUE,"GENERAL";"TAB3",#N/A,TRUE,"GENERAL";"TAB4",#N/A,TRUE,"GENERAL";"TAB5",#N/A,TRUE,"GENERAL"}</definedName>
    <definedName name="dhgh" localSheetId="10"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hidden="1">{"via1",#N/A,TRUE,"general";"via2",#N/A,TRUE,"general";"via3",#N/A,TRUE,"general"}</definedName>
    <definedName name="DIA">[26]PRESUPUESTO!$B$13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[13]Tablas!#REF!</definedName>
    <definedName name="DIJ1_1">[13]Tablas!#REF!</definedName>
    <definedName name="DIJ1_1_1">[13]Tablas!#REF!</definedName>
    <definedName name="DIJ1_1_2">[13]Tablas!#REF!</definedName>
    <definedName name="DIJ1_1_3">[13]Tablas!#REF!</definedName>
    <definedName name="DIJ1_1_4">[13]Tablas!#REF!</definedName>
    <definedName name="DIJ1_1_5">[13]Tablas!#REF!</definedName>
    <definedName name="DIJ1_2">[13]Tablas!#REF!</definedName>
    <definedName name="DIJ1_3">[13]Tablas!#REF!</definedName>
    <definedName name="DIJ1_4">[13]Tablas!#REF!</definedName>
    <definedName name="DIJ1_5">[13]Tablas!#REF!</definedName>
    <definedName name="Direccion">[41]EMPRESA!$F$14</definedName>
    <definedName name="display_area_2">#REF!</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[13]Tablas!#REF!</definedName>
    <definedName name="DPI1_1">[13]Tablas!#REF!</definedName>
    <definedName name="DPI1_1_1">[13]Tablas!#REF!</definedName>
    <definedName name="DPY">[13]Tablas!#REF!</definedName>
    <definedName name="DPY1_1">[13]Tablas!#REF!</definedName>
    <definedName name="DPY1_1_1">[13]Tablas!#REF!</definedName>
    <definedName name="DRI">[13]Tablas!#REF!</definedName>
    <definedName name="DRI1_1">[13]Tablas!#REF!</definedName>
    <definedName name="DRI1_1_1">[13]Tablas!#REF!</definedName>
    <definedName name="DRI1_1_2">[13]Tablas!#REF!</definedName>
    <definedName name="DRI1_1_3">[13]Tablas!#REF!</definedName>
    <definedName name="DRI1_1_4">[13]Tablas!#REF!</definedName>
    <definedName name="DRI1_2">[13]Tablas!#REF!</definedName>
    <definedName name="DRI1_3">[13]Tablas!#REF!</definedName>
    <definedName name="DRI1_4">[13]Tablas!#REF!</definedName>
    <definedName name="DRL">[13]Tablas!#REF!</definedName>
    <definedName name="DRL1_1">[13]Tablas!#REF!</definedName>
    <definedName name="DRL1_1_1">[13]Tablas!#REF!</definedName>
    <definedName name="DRL1_1_2">[13]Tablas!#REF!</definedName>
    <definedName name="DRL1_1_3">[13]Tablas!#REF!</definedName>
    <definedName name="DRL1_1_4">[13]Tablas!#REF!</definedName>
    <definedName name="DRL1_2">[13]Tablas!#REF!</definedName>
    <definedName name="DRL1_3">[13]Tablas!#REF!</definedName>
    <definedName name="DRL1_4">[13]Tablas!#REF!</definedName>
    <definedName name="dry" localSheetId="10"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hidden="1">{"via1",#N/A,TRUE,"general";"via2",#N/A,TRUE,"general";"via3",#N/A,TRUE,"general"}</definedName>
    <definedName name="DS">[64]Cronograma!#REF!</definedName>
    <definedName name="DSAD" localSheetId="10"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hidden="1">{"via1",#N/A,TRUE,"general";"via2",#N/A,TRUE,"general";"via3",#N/A,TRUE,"general"}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[67]EMPRESA!$I$25</definedName>
    <definedName name="DsctoPension">[67]EMPRESA!$I$23</definedName>
    <definedName name="DsctoSalud">[67]EMPRESA!$I$24</definedName>
    <definedName name="DSD" localSheetId="10"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hidden="1">{"via1",#N/A,TRUE,"general";"via2",#N/A,TRUE,"general";"via3",#N/A,TRUE,"general"}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hidden="1">{"TAB1",#N/A,TRUE,"GENERAL";"TAB2",#N/A,TRUE,"GENERAL";"TAB3",#N/A,TRUE,"GENERAL";"TAB4",#N/A,TRUE,"GENERAL";"TAB5",#N/A,TRUE,"GENERAL"}</definedName>
    <definedName name="DSF" localSheetId="10"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hidden="1">{"via1",#N/A,TRUE,"general";"via2",#N/A,TRUE,"general";"via3",#N/A,TRUE,"general"}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hidden="1">{"TAB1",#N/A,TRUE,"GENERAL";"TAB2",#N/A,TRUE,"GENERAL";"TAB3",#N/A,TRUE,"GENERAL";"TAB4",#N/A,TRUE,"GENERAL";"TAB5",#N/A,TRUE,"GENERAL"}</definedName>
    <definedName name="dsfg" localSheetId="10"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hidden="1">{"via1",#N/A,TRUE,"general";"via2",#N/A,TRUE,"general";"via3",#N/A,TRUE,"general"}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hidden="1">{"TAB1",#N/A,TRUE,"GENERAL";"TAB2",#N/A,TRUE,"GENERAL";"TAB3",#N/A,TRUE,"GENERAL";"TAB4",#N/A,TRUE,"GENERAL";"TAB5",#N/A,TRUE,"GENERAL"}</definedName>
    <definedName name="dsfsdf" localSheetId="10"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hidden="1">{"via1",#N/A,TRUE,"general";"via2",#N/A,TRUE,"general";"via3",#N/A,TRUE,"general"}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hidden="1">{"TAB1",#N/A,TRUE,"GENERAL";"TAB2",#N/A,TRUE,"GENERAL";"TAB3",#N/A,TRUE,"GENERAL";"TAB4",#N/A,TRUE,"GENERAL";"TAB5",#N/A,TRUE,"GENERAL"}</definedName>
    <definedName name="dsftbv" localSheetId="10"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hidden="1">{"via1",#N/A,TRUE,"general";"via2",#N/A,TRUE,"general";"via3",#N/A,TRUE,"general"}</definedName>
    <definedName name="DSP">[13]Tablas!#REF!</definedName>
    <definedName name="DSP1_1">[13]Tablas!#REF!</definedName>
    <definedName name="DSP1_1_1">[13]Tablas!#REF!</definedName>
    <definedName name="dt">#REF!</definedName>
    <definedName name="dtrhj" localSheetId="10"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hidden="1">{"via1",#N/A,TRUE,"general";"via2",#N/A,TRUE,"general";"via3",#N/A,TRUE,"general"}</definedName>
    <definedName name="E">#REF!</definedName>
    <definedName name="e3e33" localSheetId="10"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hidden="1">{"via1",#N/A,TRUE,"general";"via2",#N/A,TRUE,"general";"via3",#N/A,TRUE,"general"}</definedName>
    <definedName name="ECP">[13]Tablas!#REF!</definedName>
    <definedName name="ECP1_1">[13]Tablas!#REF!</definedName>
    <definedName name="ECP1_1_1">[13]Tablas!#REF!</definedName>
    <definedName name="EDC">#REF!</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hidden="1">{"TAB1",#N/A,TRUE,"GENERAL";"TAB2",#N/A,TRUE,"GENERAL";"TAB3",#N/A,TRUE,"GENERAL";"TAB4",#N/A,TRUE,"GENERAL";"TAB5",#N/A,TRUE,"GENERAL"}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hidden="1">{"via1",#N/A,TRUE,"general";"via2",#N/A,TRUE,"general";"via3",#N/A,TRUE,"general"}</definedName>
    <definedName name="EE" localSheetId="0">[6]!ERR</definedName>
    <definedName name="EE">[6]!ERR</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hidden="1">{"TAB1",#N/A,TRUE,"GENERAL";"TAB2",#N/A,TRUE,"GENERAL";"TAB3",#N/A,TRUE,"GENERAL";"TAB4",#N/A,TRUE,"GENERAL";"TAB5",#N/A,TRUE,"GENERAL"}</definedName>
    <definedName name="eeerfd" localSheetId="10"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hidden="1">{"via1",#N/A,TRUE,"general";"via2",#N/A,TRUE,"general";"via3",#N/A,TRUE,"general"}</definedName>
    <definedName name="EF">#REF!</definedName>
    <definedName name="EFA">#REF!</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hidden="1">{"TAB1",#N/A,TRUE,"GENERAL";"TAB2",#N/A,TRUE,"GENERAL";"TAB3",#N/A,TRUE,"GENERAL";"TAB4",#N/A,TRUE,"GENERAL";"TAB5",#N/A,TRUE,"GENERAL"}</definedName>
    <definedName name="efer" localSheetId="10"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hidden="1">{"via1",#N/A,TRUE,"general";"via2",#N/A,TRUE,"general";"via3",#N/A,TRUE,"general"}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'[68]Info Ejec'!$A$1:$AV$153</definedName>
    <definedName name="ELIMINACIONPROYC">#REF!</definedName>
    <definedName name="emanto">#REF!</definedName>
    <definedName name="eme" localSheetId="0">[6]!ERR</definedName>
    <definedName name="eme">[6]!ERR</definedName>
    <definedName name="EMPLEADO">#REF!</definedName>
    <definedName name="Empresa">[41]EMPRESA!$F$6</definedName>
    <definedName name="EMULSION">#REF!</definedName>
    <definedName name="End_Bal">#REF!</definedName>
    <definedName name="ene">#REF!</definedName>
    <definedName name="Ensayos">#REF!</definedName>
    <definedName name="ENTRADASP">#REF!</definedName>
    <definedName name="EPECIALIDAD_SIDOE">[13]Tablas!#REF!</definedName>
    <definedName name="equipo">[69]Equipo!$A$7:$A$65536</definedName>
    <definedName name="EQUIPO1">#REF!</definedName>
    <definedName name="Equipos">#REF!</definedName>
    <definedName name="EQUIPOS1">#REF!</definedName>
    <definedName name="eqw" localSheetId="10"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hidden="1">{"via1",#N/A,TRUE,"general";"via2",#N/A,TRUE,"general";"via3",#N/A,TRUE,"general"}</definedName>
    <definedName name="ERE_ART">[46]steel!$B$8:$B$47</definedName>
    <definedName name="erfg" localSheetId="10" hidden="1">{#N/A,#N/A,FALSE,"Hoja1";#N/A,#N/A,FALSE,"Hoja2"}</definedName>
    <definedName name="erfg" localSheetId="11" hidden="1">{#N/A,#N/A,FALSE,"Hoja1";#N/A,#N/A,FALSE,"Hoja2"}</definedName>
    <definedName name="erfg" localSheetId="12" hidden="1">{#N/A,#N/A,FALSE,"Hoja1";#N/A,#N/A,FALSE,"Hoja2"}</definedName>
    <definedName name="erfg" hidden="1">{#N/A,#N/A,FALSE,"Hoja1";#N/A,#N/A,FALSE,"Hoja2"}</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hidden="1">{"TAB1",#N/A,TRUE,"GENERAL";"TAB2",#N/A,TRUE,"GENERAL";"TAB3",#N/A,TRUE,"GENERAL";"TAB4",#N/A,TRUE,"GENERAL";"TAB5",#N/A,TRUE,"GENERAL"}</definedName>
    <definedName name="erger" localSheetId="10"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hidden="1">{"via1",#N/A,TRUE,"general";"via2",#N/A,TRUE,"general";"via3",#N/A,TRUE,"general"}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hidden="1">{"TAB1",#N/A,TRUE,"GENERAL";"TAB2",#N/A,TRUE,"GENERAL";"TAB3",#N/A,TRUE,"GENERAL";"TAB4",#N/A,TRUE,"GENERAL";"TAB5",#N/A,TRUE,"GENERAL"}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hidden="1">{"via1",#N/A,TRUE,"general";"via2",#N/A,TRUE,"general";"via3",#N/A,TRUE,"general"}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hidden="1">{"TAB1",#N/A,TRUE,"GENERAL";"TAB2",#N/A,TRUE,"GENERAL";"TAB3",#N/A,TRUE,"GENERAL";"TAB4",#N/A,TRUE,"GENERAL";"TAB5",#N/A,TRUE,"GENERAL"}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hidden="1">{"via1",#N/A,TRUE,"general";"via2",#N/A,TRUE,"general";"via3",#N/A,TRUE,"general"}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hidden="1">{"TAB1",#N/A,TRUE,"GENERAL";"TAB2",#N/A,TRUE,"GENERAL";"TAB3",#N/A,TRUE,"GENERAL";"TAB4",#N/A,TRUE,"GENERAL";"TAB5",#N/A,TRUE,"GENERAL"}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hidden="1">{"via1",#N/A,TRUE,"general";"via2",#N/A,TRUE,"general";"via3",#N/A,TRUE,"general"}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hidden="1">{"TAB1",#N/A,TRUE,"GENERAL";"TAB2",#N/A,TRUE,"GENERAL";"TAB3",#N/A,TRUE,"GENERAL";"TAB4",#N/A,TRUE,"GENERAL";"TAB5",#N/A,TRUE,"GENERAL"}</definedName>
    <definedName name="eririutriuthd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0"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hidden="1">{"via1",#N/A,TRUE,"general";"via2",#N/A,TRUE,"general";"via3",#N/A,TRUE,"general"}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hidden="1">{"TAB1",#N/A,TRUE,"GENERAL";"TAB2",#N/A,TRUE,"GENERAL";"TAB3",#N/A,TRUE,"GENERAL";"TAB4",#N/A,TRUE,"GENERAL";"TAB5",#N/A,TRUE,"GENERAL"}</definedName>
    <definedName name="ertert" localSheetId="10"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hidden="1">{"via1",#N/A,TRUE,"general";"via2",#N/A,TRUE,"general";"via3",#N/A,TRUE,"general"}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hidden="1">{"TAB1",#N/A,TRUE,"GENERAL";"TAB2",#N/A,TRUE,"GENERAL";"TAB3",#N/A,TRUE,"GENERAL";"TAB4",#N/A,TRUE,"GENERAL";"TAB5",#N/A,TRUE,"GENERAL"}</definedName>
    <definedName name="ertreb" localSheetId="10"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hidden="1">{"via1",#N/A,TRUE,"general";"via2",#N/A,TRUE,"general";"via3",#N/A,TRUE,"general"}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hidden="1">{"TAB1",#N/A,TRUE,"GENERAL";"TAB2",#N/A,TRUE,"GENERAL";"TAB3",#N/A,TRUE,"GENERAL";"TAB4",#N/A,TRUE,"GENERAL";"TAB5",#N/A,TRUE,"GENERAL"}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hidden="1">{"via1",#N/A,TRUE,"general";"via2",#N/A,TRUE,"general";"via3",#N/A,TRUE,"general"}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hidden="1">{"TAB1",#N/A,TRUE,"GENERAL";"TAB2",#N/A,TRUE,"GENERAL";"TAB3",#N/A,TRUE,"GENERAL";"TAB4",#N/A,TRUE,"GENERAL";"TAB5",#N/A,TRUE,"GENERAL"}</definedName>
    <definedName name="ERV" localSheetId="10"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hidden="1">{"via1",#N/A,TRUE,"general";"via2",#N/A,TRUE,"general";"via3",#N/A,TRUE,"general"}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hidden="1">{"TAB1",#N/A,TRUE,"GENERAL";"TAB2",#N/A,TRUE,"GENERAL";"TAB3",#N/A,TRUE,"GENERAL";"TAB4",#N/A,TRUE,"GENERAL";"TAB5",#N/A,TRUE,"GENERAL"}</definedName>
    <definedName name="ERWRL" localSheetId="10"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hidden="1">{"via1",#N/A,TRUE,"general";"via2",#N/A,TRUE,"general";"via3",#N/A,TRUE,"general"}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hidden="1">{"TAB1",#N/A,TRUE,"GENERAL";"TAB2",#N/A,TRUE,"GENERAL";"TAB3",#N/A,TRUE,"GENERAL";"TAB4",#N/A,TRUE,"GENERAL";"TAB5",#N/A,TRUE,"GENERAL"}</definedName>
    <definedName name="erytd" localSheetId="10"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hidden="1">{"via1",#N/A,TRUE,"general";"via2",#N/A,TRUE,"general";"via3",#N/A,TRUE,"general"}</definedName>
    <definedName name="ES" localSheetId="0">[6]!ERR</definedName>
    <definedName name="ES">[6]!ERR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[70]Estructura!$C$7:$E$2570</definedName>
    <definedName name="ESTRUCTURA" localSheetId="10" hidden="1">{#N/A,#N/A,TRUE,"INGENIERIA";#N/A,#N/A,TRUE,"COMPRAS";#N/A,#N/A,TRUE,"DIRECCION";#N/A,#N/A,TRUE,"RESUMEN"}</definedName>
    <definedName name="ESTRUCTURA" localSheetId="11" hidden="1">{#N/A,#N/A,TRUE,"INGENIERIA";#N/A,#N/A,TRUE,"COMPRAS";#N/A,#N/A,TRUE,"DIRECCION";#N/A,#N/A,TRUE,"RESUMEN"}</definedName>
    <definedName name="ESTRUCTURA" localSheetId="12" hidden="1">{#N/A,#N/A,TRUE,"INGENIERIA";#N/A,#N/A,TRUE,"COMPRAS";#N/A,#N/A,TRUE,"DIRECCION";#N/A,#N/A,TRUE,"RESUMEN"}</definedName>
    <definedName name="ESTRUCTURA" hidden="1">{#N/A,#N/A,TRUE,"INGENIERIA";#N/A,#N/A,TRUE,"COMPRAS";#N/A,#N/A,TRUE,"DIRECCION";#N/A,#N/A,TRUE,"RESUMEN"}</definedName>
    <definedName name="ESTRUCTURAS">[71]Hoja3!$B$7:$B$15</definedName>
    <definedName name="ETAP">#REF!</definedName>
    <definedName name="ETAPA_PACC">#REF!</definedName>
    <definedName name="etertgg" localSheetId="10"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hidden="1">{"via1",#N/A,TRUE,"general";"via2",#N/A,TRUE,"general";"via3",#N/A,TRUE,"general"}</definedName>
    <definedName name="etertt" localSheetId="10" hidden="1">{#N/A,#N/A,TRUE,"1842CWN0"}</definedName>
    <definedName name="etertt" localSheetId="11" hidden="1">{#N/A,#N/A,TRUE,"1842CWN0"}</definedName>
    <definedName name="etertt" localSheetId="12" hidden="1">{#N/A,#N/A,TRUE,"1842CWN0"}</definedName>
    <definedName name="etertt" hidden="1">{#N/A,#N/A,TRUE,"1842CWN0"}</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hidden="1">{"TAB1",#N/A,TRUE,"GENERAL";"TAB2",#N/A,TRUE,"GENERAL";"TAB3",#N/A,TRUE,"GENERAL";"TAB4",#N/A,TRUE,"GENERAL";"TAB5",#N/A,TRUE,"GENERAL"}</definedName>
    <definedName name="etu" localSheetId="10"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hidden="1">{"via1",#N/A,TRUE,"general";"via2",#N/A,TRUE,"general";"via3",#N/A,TRUE,"general"}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hidden="1">{"TAB1",#N/A,TRUE,"GENERAL";"TAB2",#N/A,TRUE,"GENERAL";"TAB3",#N/A,TRUE,"GENERAL";"TAB4",#N/A,TRUE,"GENERAL";"TAB5",#N/A,TRUE,"GENERAL"}</definedName>
    <definedName name="eu" localSheetId="10"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hidden="1">{"via1",#N/A,TRUE,"general";"via2",#N/A,TRUE,"general";"via3",#N/A,TRUE,"general"}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[24]SKJ452!#REF!</definedName>
    <definedName name="Excel_BuiltIn_Print_Titles_11">[24]ITA878!#REF!</definedName>
    <definedName name="Excel_BuiltIn_Print_Titles_12">'[24]AEA-944'!#REF!</definedName>
    <definedName name="Excel_BuiltIn_Print_Titles_13">'[24]DUB-823'!#REF!</definedName>
    <definedName name="Excel_BuiltIn_Print_Titles_14">'[24]GPI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[24]XXJ617!#REF!</definedName>
    <definedName name="Excel_BuiltIn_Print_Titles_20">#REF!</definedName>
    <definedName name="Excel_BuiltIn_Print_Titles_21">[24]SNG_855!#REF!</definedName>
    <definedName name="Excel_BuiltIn_Print_Titles_23">#REF!</definedName>
    <definedName name="Excel_BuiltIn_Print_Titles_3">#REF!</definedName>
    <definedName name="Excel_BuiltIn_Print_Titles_5">'[24]VEA 374'!#REF!</definedName>
    <definedName name="Excel_BuiltIn_Print_Titles_5_XX">'[24]VEA 374'!#REF!</definedName>
    <definedName name="Excel_BuiltIn_Print_Titles_6">#REF!</definedName>
    <definedName name="Excel_BuiltIn_Print_Titles_7">[24]HFB024!#REF!</definedName>
    <definedName name="Excel_BuiltIn_Print_Titles_8">#REF!</definedName>
    <definedName name="Excel_BuiltIn_Print_Titles_9">[24]PAJ825!#REF!</definedName>
    <definedName name="EXCROC">'[72]Análisis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URADO">'[73]Itemes Renovación'!#REF!</definedName>
    <definedName name="FareWellStmnt" localSheetId="12">[51]!FareWellStmnt</definedName>
    <definedName name="FareWellStmnt" localSheetId="7">[51]!FareWellStmnt</definedName>
    <definedName name="FareWellStmnt" localSheetId="9">[51]!FareWellStmnt</definedName>
    <definedName name="FareWellStmnt" localSheetId="0">[51]!FareWellStmnt</definedName>
    <definedName name="FareWellStmnt">[51]!FareWellStmnt</definedName>
    <definedName name="FaseProyecto">#REF!</definedName>
    <definedName name="FD" localSheetId="0">[6]!ERR</definedName>
    <definedName name="FD">[6]!ERR</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hidden="1">{"TAB1",#N/A,TRUE,"GENERAL";"TAB2",#N/A,TRUE,"GENERAL";"TAB3",#N/A,TRUE,"GENERAL";"TAB4",#N/A,TRUE,"GENERAL";"TAB5",#N/A,TRUE,"GENERAL"}</definedName>
    <definedName name="fdg" localSheetId="10"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hidden="1">{"via1",#N/A,TRUE,"general";"via2",#N/A,TRUE,"general";"via3",#N/A,TRUE,"general"}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hidden="1">{"TAB1",#N/A,TRUE,"GENERAL";"TAB2",#N/A,TRUE,"GENERAL";"TAB3",#N/A,TRUE,"GENERAL";"TAB4",#N/A,TRUE,"GENERAL";"TAB5",#N/A,TRUE,"GENERAL"}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hidden="1">{"via1",#N/A,TRUE,"general";"via2",#N/A,TRUE,"general";"via3",#N/A,TRUE,"general"}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[74]Tablas!$B$1:$B$65536</definedName>
    <definedName name="FechaInicio">[41]CONTRATO!$E$10</definedName>
    <definedName name="FechaTermina">[41]CONTRATO!$E$11</definedName>
    <definedName name="FechaTerminacion">#REF!</definedName>
    <definedName name="fer">'[38]Res-Accide-10'!#REF!</definedName>
    <definedName name="ferfer" localSheetId="10"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hidden="1">{"via1",#N/A,TRUE,"general";"via2",#N/A,TRUE,"general";"via3",#N/A,TRUE,"general"}</definedName>
    <definedName name="ff" localSheetId="0">[6]!ERR</definedName>
    <definedName name="ff">[6]!ERR</definedName>
    <definedName name="fff" localSheetId="10"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hidden="1">{"via1",#N/A,TRUE,"general";"via2",#N/A,TRUE,"general";"via3",#N/A,TRUE,"general"}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hidden="1">{"TAB1",#N/A,TRUE,"GENERAL";"TAB2",#N/A,TRUE,"GENERAL";"TAB3",#N/A,TRUE,"GENERAL";"TAB4",#N/A,TRUE,"GENERAL";"TAB5",#N/A,TRUE,"GENERAL"}</definedName>
    <definedName name="ffffrd" localSheetId="10"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hidden="1">{"via1",#N/A,TRUE,"general";"via2",#N/A,TRUE,"general";"via3",#N/A,TRUE,"general"}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hidden="1">{"TAB1",#N/A,TRUE,"GENERAL";"TAB2",#N/A,TRUE,"GENERAL";"TAB3",#N/A,TRUE,"GENERAL";"TAB4",#N/A,TRUE,"GENERAL";"TAB5",#N/A,TRUE,"GENERAL"}</definedName>
    <definedName name="fg" localSheetId="0">[6]!ERR</definedName>
    <definedName name="fg">[6]!ERR</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hidden="1">{"TAB1",#N/A,TRUE,"GENERAL";"TAB2",#N/A,TRUE,"GENERAL";"TAB3",#N/A,TRUE,"GENERAL";"TAB4",#N/A,TRUE,"GENERAL";"TAB5",#N/A,TRUE,"GENERAL"}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hidden="1">{"via1",#N/A,TRUE,"general";"via2",#N/A,TRUE,"general";"via3",#N/A,TRUE,"general"}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hidden="1">{"TAB1",#N/A,TRUE,"GENERAL";"TAB2",#N/A,TRUE,"GENERAL";"TAB3",#N/A,TRUE,"GENERAL";"TAB4",#N/A,TRUE,"GENERAL";"TAB5",#N/A,TRUE,"GENERAL"}</definedName>
    <definedName name="FGFDH" localSheetId="10"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hidden="1">{"via1",#N/A,TRUE,"general";"via2",#N/A,TRUE,"general";"via3",#N/A,TRUE,"general"}</definedName>
    <definedName name="fgh">'[75]7422CW00'!#REF!</definedName>
    <definedName name="FGHFBC" localSheetId="10"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hidden="1">{"via1",#N/A,TRUE,"general";"via2",#N/A,TRUE,"general";"via3",#N/A,TRUE,"general"}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hidden="1">{"TAB1",#N/A,TRUE,"GENERAL";"TAB2",#N/A,TRUE,"GENERAL";"TAB3",#N/A,TRUE,"GENERAL";"TAB4",#N/A,TRUE,"GENERAL";"TAB5",#N/A,TRUE,"GENERAL"}</definedName>
    <definedName name="fghfgh" localSheetId="10"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hidden="1">{"via1",#N/A,TRUE,"general";"via2",#N/A,TRUE,"general";"via3",#N/A,TRUE,"general"}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hidden="1">{"TAB1",#N/A,TRUE,"GENERAL";"TAB2",#N/A,TRUE,"GENERAL";"TAB3",#N/A,TRUE,"GENERAL";"TAB4",#N/A,TRUE,"GENERAL";"TAB5",#N/A,TRUE,"GENERAL"}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hidden="1">{"via1",#N/A,TRUE,"general";"via2",#N/A,TRUE,"general";"via3",#N/A,TRUE,"general"}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hidden="1">{"TAB1",#N/A,TRUE,"GENERAL";"TAB2",#N/A,TRUE,"GENERAL";"TAB3",#N/A,TRUE,"GENERAL";"TAB4",#N/A,TRUE,"GENERAL";"TAB5",#N/A,TRUE,"GENERAL"}</definedName>
    <definedName name="fhfgh" localSheetId="10"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hidden="1">{"via1",#N/A,TRUE,"general";"via2",#N/A,TRUE,"general";"via3",#N/A,TRUE,"general"}</definedName>
    <definedName name="fhg" localSheetId="10" hidden="1">{#N/A,#N/A,TRUE,"1842CWN0"}</definedName>
    <definedName name="fhg" localSheetId="11" hidden="1">{#N/A,#N/A,TRUE,"1842CWN0"}</definedName>
    <definedName name="fhg" localSheetId="12" hidden="1">{#N/A,#N/A,TRUE,"1842CWN0"}</definedName>
    <definedName name="fhg" hidden="1">{#N/A,#N/A,TRUE,"1842CWN0"}</definedName>
    <definedName name="fhgh" localSheetId="10"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0">[6]!ERR</definedName>
    <definedName name="FINANCIACION">[6]!ERR</definedName>
    <definedName name="FinePrint" localSheetId="12">[51]!FinePrint</definedName>
    <definedName name="FinePrint" localSheetId="7">[51]!FinePrint</definedName>
    <definedName name="FinePrint" localSheetId="9">[51]!FinePrint</definedName>
    <definedName name="FinePrint" localSheetId="0">[51]!FinePrint</definedName>
    <definedName name="FinePrint">[51]!FinePrint</definedName>
    <definedName name="FM">1.18</definedName>
    <definedName name="fnic">[55]Hoja1!$C$13</definedName>
    <definedName name="FO">1.32</definedName>
    <definedName name="FORDESCR">'[3]7422CW00'!#REF!</definedName>
    <definedName name="FORM_C3">[76]Hoja1!$A$33:$N$51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hidden="1">{"TAB1",#N/A,TRUE,"GENERAL";"TAB2",#N/A,TRUE,"GENERAL";"TAB3",#N/A,TRUE,"GENERAL";"TAB4",#N/A,TRUE,"GENERAL";"TAB5",#N/A,TRUE,"GENERAL"}</definedName>
    <definedName name="frefr" localSheetId="10"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hidden="1">{"via1",#N/A,TRUE,"general";"via2",#N/A,TRUE,"general";"via3",#N/A,TRUE,"general"}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0">[6]!ERR</definedName>
    <definedName name="fu">[6]!ERR</definedName>
    <definedName name="Full_Print">#REF!</definedName>
    <definedName name="fwff" localSheetId="10"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[13]Tablas!#REF!</definedName>
    <definedName name="G_C10">[13]Tablas!#REF!</definedName>
    <definedName name="G_C11">[13]Tablas!#REF!</definedName>
    <definedName name="G_C12">[13]Tablas!#REF!</definedName>
    <definedName name="G_C13">[13]Tablas!#REF!</definedName>
    <definedName name="G_C14">[13]Tablas!#REF!</definedName>
    <definedName name="G_C15">[13]Tablas!#REF!</definedName>
    <definedName name="G_C16">[13]Tablas!#REF!</definedName>
    <definedName name="G_C17">[13]Tablas!#REF!</definedName>
    <definedName name="G_C18">[13]Tablas!#REF!</definedName>
    <definedName name="G_C19">[13]Tablas!#REF!</definedName>
    <definedName name="G_C2">[13]Tablas!#REF!</definedName>
    <definedName name="G_C20">[13]Tablas!#REF!</definedName>
    <definedName name="G_C21">[13]Tablas!#REF!</definedName>
    <definedName name="G_C22">[13]Tablas!#REF!</definedName>
    <definedName name="G_C3">[13]Tablas!#REF!</definedName>
    <definedName name="G_C4">[13]Tablas!#REF!</definedName>
    <definedName name="G_C5">[13]Tablas!#REF!</definedName>
    <definedName name="G_C6">[13]Tablas!#REF!</definedName>
    <definedName name="G_C7">[13]Tablas!#REF!</definedName>
    <definedName name="G_C8">[13]Tablas!#REF!</definedName>
    <definedName name="G_C9">[13]Tablas!#REF!</definedName>
    <definedName name="G1_">#REF!</definedName>
    <definedName name="GAJ">#REF!</definedName>
    <definedName name="GAS">[13]Tablas!#REF!</definedName>
    <definedName name="gba" localSheetId="10" hidden="1">{#N/A,#N/A,FALSE,"orthoflow";#N/A,#N/A,FALSE,"Miscelaneos";#N/A,#N/A,FALSE,"Instrumentacio";#N/A,#N/A,FALSE,"Electrico";#N/A,#N/A,FALSE,"Valv. Seguridad"}</definedName>
    <definedName name="gba" localSheetId="11" hidden="1">{#N/A,#N/A,FALSE,"orthoflow";#N/A,#N/A,FALSE,"Miscelaneos";#N/A,#N/A,FALSE,"Instrumentacio";#N/A,#N/A,FALSE,"Electrico";#N/A,#N/A,FALSE,"Valv. Seguridad"}</definedName>
    <definedName name="gba" localSheetId="1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0" hidden="1">{#N/A,#N/A,FALSE,"Estatico";#N/A,#N/A,FALSE,"Tuberia";#N/A,#N/A,FALSE,"Instrumentación";#N/A,#N/A,FALSE,"Mecanica";#N/A,#N/A,FALSE,"Electrico";#N/A,#N/A,FALSE,"Ofic.Civiles"}</definedName>
    <definedName name="gbac" localSheetId="11" hidden="1">{#N/A,#N/A,FALSE,"Estatico";#N/A,#N/A,FALSE,"Tuberia";#N/A,#N/A,FALSE,"Instrumentación";#N/A,#N/A,FALSE,"Mecanica";#N/A,#N/A,FALSE,"Electrico";#N/A,#N/A,FALSE,"Ofic.Civiles"}</definedName>
    <definedName name="gbac" localSheetId="1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hidden="1">{"TAB1",#N/A,TRUE,"GENERAL";"TAB2",#N/A,TRUE,"GENERAL";"TAB3",#N/A,TRUE,"GENERAL";"TAB4",#N/A,TRUE,"GENERAL";"TAB5",#N/A,TRUE,"GENERAL"}</definedName>
    <definedName name="GCB">[12]Tablas!#REF!</definedName>
    <definedName name="GCI">[13]Tablas!#REF!</definedName>
    <definedName name="GCN">[13]Tablas!#REF!</definedName>
    <definedName name="GCP">[13]Tablas!#REF!</definedName>
    <definedName name="GDN">[13]Tablas!#REF!</definedName>
    <definedName name="GDR">[13]Tablas!#REF!</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hidden="1">{"TAB1",#N/A,TRUE,"GENERAL";"TAB2",#N/A,TRUE,"GENERAL";"TAB3",#N/A,TRUE,"GENERAL";"TAB4",#N/A,TRUE,"GENERAL";"TAB5",#N/A,TRUE,"GENERAL"}</definedName>
    <definedName name="GEA">[13]Tablas!#REF!</definedName>
    <definedName name="GEA1_1">[13]Tablas!#REF!</definedName>
    <definedName name="GEA1_1_1">[13]Tablas!#REF!</definedName>
    <definedName name="GEA1_1_10">[13]Tablas!#REF!</definedName>
    <definedName name="GEA1_1_2">[13]Tablas!#REF!</definedName>
    <definedName name="GEA1_1_3">[13]Tablas!#REF!</definedName>
    <definedName name="GEA1_1_4">[13]Tablas!#REF!</definedName>
    <definedName name="GEA1_1_5">[13]Tablas!#REF!</definedName>
    <definedName name="GEA1_1_6">[13]Tablas!#REF!</definedName>
    <definedName name="GEA1_1_7">[13]Tablas!#REF!</definedName>
    <definedName name="GEA1_1_8">[13]Tablas!#REF!</definedName>
    <definedName name="GEA1_1_9">[13]Tablas!#REF!</definedName>
    <definedName name="GEA1_2">[13]Tablas!#REF!</definedName>
    <definedName name="GEA1_3">[13]Tablas!#REF!</definedName>
    <definedName name="GEA1_4">[13]Tablas!#REF!</definedName>
    <definedName name="GEC">[13]Tablas!#REF!</definedName>
    <definedName name="GEC_ON_DAPIAY">#REF!</definedName>
    <definedName name="GEC_ON_GER">#REF!</definedName>
    <definedName name="geg" localSheetId="10"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[41]EMPRESA!$F$12</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hidden="1">{"TAB1",#N/A,TRUE,"GENERAL";"TAB2",#N/A,TRUE,"GENERAL";"TAB3",#N/A,TRUE,"GENERAL";"TAB4",#N/A,TRUE,"GENERAL";"TAB5",#N/A,TRUE,"GENERAL"}</definedName>
    <definedName name="gerg54" localSheetId="10"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hidden="1">{"via1",#N/A,TRUE,"general";"via2",#N/A,TRUE,"general";"via3",#N/A,TRUE,"general"}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hidden="1">{"TAB1",#N/A,TRUE,"GENERAL";"TAB2",#N/A,TRUE,"GENERAL";"TAB3",#N/A,TRUE,"GENERAL";"TAB4",#N/A,TRUE,"GENERAL";"TAB5",#N/A,TRUE,"GENERAL"}</definedName>
    <definedName name="gfdg" localSheetId="10"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hidden="1">{"via1",#N/A,TRUE,"general";"via2",#N/A,TRUE,"general";"via3",#N/A,TRUE,"general"}</definedName>
    <definedName name="gffgfhhf" localSheetId="10" hidden="1">{#N/A,#N/A,TRUE,"INGENIERIA";#N/A,#N/A,TRUE,"COMPRAS";#N/A,#N/A,TRUE,"DIRECCION";#N/A,#N/A,TRUE,"RESUMEN"}</definedName>
    <definedName name="gffgfhhf" localSheetId="11" hidden="1">{#N/A,#N/A,TRUE,"INGENIERIA";#N/A,#N/A,TRUE,"COMPRAS";#N/A,#N/A,TRUE,"DIRECCION";#N/A,#N/A,TRUE,"RESUMEN"}</definedName>
    <definedName name="gffgfhhf" localSheetId="12" hidden="1">{#N/A,#N/A,TRUE,"INGENIERIA";#N/A,#N/A,TRUE,"COMPRAS";#N/A,#N/A,TRUE,"DIRECCION";#N/A,#N/A,TRUE,"RESUMEN"}</definedName>
    <definedName name="gffgfhhf" hidden="1">{#N/A,#N/A,TRUE,"INGENIERIA";#N/A,#N/A,TRUE,"COMPRAS";#N/A,#N/A,TRUE,"DIRECCION";#N/A,#N/A,TRUE,"RESUMEN"}</definedName>
    <definedName name="gfgfgr" localSheetId="10"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hidden="1">{"via1",#N/A,TRUE,"general";"via2",#N/A,TRUE,"general";"via3",#N/A,TRUE,"general"}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hidden="1">{"TAB1",#N/A,TRUE,"GENERAL";"TAB2",#N/A,TRUE,"GENERAL";"TAB3",#N/A,TRUE,"GENERAL";"TAB4",#N/A,TRUE,"GENERAL";"TAB5",#N/A,TRUE,"GENERAL"}</definedName>
    <definedName name="gfjjh" localSheetId="10"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hidden="1">{"via1",#N/A,TRUE,"general";"via2",#N/A,TRUE,"general";"via3",#N/A,TRUE,"general"}</definedName>
    <definedName name="GFN">[13]Tablas!#REF!</definedName>
    <definedName name="gfutyj6" localSheetId="10"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hidden="1">{"via1",#N/A,TRUE,"general";"via2",#N/A,TRUE,"general";"via3",#N/A,TRUE,"general"}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hidden="1">{"TAB1",#N/A,TRUE,"GENERAL";"TAB2",#N/A,TRUE,"GENERAL";"TAB3",#N/A,TRUE,"GENERAL";"TAB4",#N/A,TRUE,"GENERAL";"TAB5",#N/A,TRUE,"GENERAL"}</definedName>
    <definedName name="ggdr" localSheetId="10"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hidden="1">{"via1",#N/A,TRUE,"general";"via2",#N/A,TRUE,"general";"via3",#N/A,TRUE,"general"}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hidden="1">{"TAB1",#N/A,TRUE,"GENERAL";"TAB2",#N/A,TRUE,"GENERAL";"TAB3",#N/A,TRUE,"GENERAL";"TAB4",#N/A,TRUE,"GENERAL";"TAB5",#N/A,TRUE,"GENERAL"}</definedName>
    <definedName name="GGG" localSheetId="0">[6]!ERR</definedName>
    <definedName name="GGG">[6]!ERR</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hidden="1">{"TAB1",#N/A,TRUE,"GENERAL";"TAB2",#N/A,TRUE,"GENERAL";"TAB3",#N/A,TRUE,"GENERAL";"TAB4",#N/A,TRUE,"GENERAL";"TAB5",#N/A,TRUE,"GENERAL"}</definedName>
    <definedName name="gggg" localSheetId="10"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hidden="1">{"via1",#N/A,TRUE,"general";"via2",#N/A,TRUE,"general";"via3",#N/A,TRUE,"general"}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hidden="1">{"TAB1",#N/A,TRUE,"GENERAL";"TAB2",#N/A,TRUE,"GENERAL";"TAB3",#N/A,TRUE,"GENERAL";"TAB4",#N/A,TRUE,"GENERAL";"TAB5",#N/A,TRUE,"GENERAL"}</definedName>
    <definedName name="gggggt" localSheetId="10"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hidden="1">{"via1",#N/A,TRUE,"general";"via2",#N/A,TRUE,"general";"via3",#N/A,TRUE,"general"}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hidden="1">{"TAB1",#N/A,TRUE,"GENERAL";"TAB2",#N/A,TRUE,"GENERAL";"TAB3",#N/A,TRUE,"GENERAL";"TAB4",#N/A,TRUE,"GENERAL";"TAB5",#N/A,TRUE,"GENERAL"}</definedName>
    <definedName name="gggtgd" localSheetId="10"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hidden="1">{"via1",#N/A,TRUE,"general";"via2",#N/A,TRUE,"general";"via3",#N/A,TRUE,"general"}</definedName>
    <definedName name="ggjgjkg" localSheetId="10" hidden="1">{#N/A,#N/A,TRUE,"1842CWN0"}</definedName>
    <definedName name="ggjgjkg" localSheetId="11" hidden="1">{#N/A,#N/A,TRUE,"1842CWN0"}</definedName>
    <definedName name="ggjgjkg" localSheetId="12" hidden="1">{#N/A,#N/A,TRUE,"1842CWN0"}</definedName>
    <definedName name="ggjgjkg" hidden="1">{#N/A,#N/A,TRUE,"1842CWN0"}</definedName>
    <definedName name="ggtgt" localSheetId="10"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hidden="1">{"via1",#N/A,TRUE,"general";"via2",#N/A,TRUE,"general";"via3",#N/A,TRUE,"general"}</definedName>
    <definedName name="ghf">'[75]7422CW00'!#REF!</definedName>
    <definedName name="ghfg" localSheetId="10"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hidden="1">{"via1",#N/A,TRUE,"general";"via2",#N/A,TRUE,"general";"via3",#N/A,TRUE,"general"}</definedName>
    <definedName name="ghghy">#REF!</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hidden="1">{"TAB1",#N/A,TRUE,"GENERAL";"TAB2",#N/A,TRUE,"GENERAL";"TAB3",#N/A,TRUE,"GENERAL";"TAB4",#N/A,TRUE,"GENERAL";"TAB5",#N/A,TRUE,"GENERAL"}</definedName>
    <definedName name="ghnbbfr" localSheetId="10" hidden="1">{#N/A,#N/A,TRUE,"1842CWN0"}</definedName>
    <definedName name="ghnbbfr" localSheetId="11" hidden="1">{#N/A,#N/A,TRUE,"1842CWN0"}</definedName>
    <definedName name="ghnbbfr" localSheetId="12" hidden="1">{#N/A,#N/A,TRUE,"1842CWN0"}</definedName>
    <definedName name="ghnbbfr" hidden="1">{#N/A,#N/A,TRUE,"1842CWN0"}</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hidden="1">{"TAB1",#N/A,TRUE,"GENERAL";"TAB2",#N/A,TRUE,"GENERAL";"TAB3",#N/A,TRUE,"GENERAL";"TAB4",#N/A,TRUE,"GENERAL";"TAB5",#N/A,TRUE,"GENERAL"}</definedName>
    <definedName name="gk" localSheetId="10"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hidden="1">{"via1",#N/A,TRUE,"general";"via2",#N/A,TRUE,"general";"via3",#N/A,TRUE,"general"}</definedName>
    <definedName name="GKJDGDIJZ">"Imagen 3"</definedName>
    <definedName name="GMM_ON_ASO">[13]Tablas!#REF!</definedName>
    <definedName name="GMM_ON_DMARES">#REF!</definedName>
    <definedName name="GMM_ON_DRIO">#REF!</definedName>
    <definedName name="GOR">#REF!</definedName>
    <definedName name="GOT">[13]Tablas!#REF!</definedName>
    <definedName name="GPO">[13]Tablas!#REF!</definedName>
    <definedName name="GPR">[13]Tablas!#REF!</definedName>
    <definedName name="GRAF1ANO" localSheetId="10"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hidden="1">{"via1",#N/A,TRUE,"general";"via2",#N/A,TRUE,"general";"via3",#N/A,TRUE,"general"}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C">[13]Tablas!#REF!</definedName>
    <definedName name="GRC_ON_ASO">[13]Tablas!#REF!</definedName>
    <definedName name="GRC_ON_DAPIAY">#REF!</definedName>
    <definedName name="GRC_ON_GER">#REF!</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hidden="1">{"TAB1",#N/A,TRUE,"GENERAL";"TAB2",#N/A,TRUE,"GENERAL";"TAB3",#N/A,TRUE,"GENERAL";"TAB4",#N/A,TRUE,"GENERAL";"TAB5",#N/A,TRUE,"GENERAL"}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hidden="1">{"via1",#N/A,TRUE,"general";"via2",#N/A,TRUE,"general";"via3",#N/A,TRUE,"general"}</definedName>
    <definedName name="GRM">[13]Tablas!#REF!</definedName>
    <definedName name="GRM_ON_DMARES">#REF!</definedName>
    <definedName name="GRM_ON_DRIO">#REF!</definedName>
    <definedName name="GRN">[13]Tablas!#REF!</definedName>
    <definedName name="GRN_ON_ASO">[13]Tablas!#REF!</definedName>
    <definedName name="GRN_ON_DIREC">#REF!</definedName>
    <definedName name="GRS">[13]Tablas!#REF!</definedName>
    <definedName name="GRS_ON_ASO">[13]Tablas!#REF!</definedName>
    <definedName name="GRS_ON_DIREC">#REF!</definedName>
    <definedName name="GRS_ON_HUIL">#REF!</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hidden="1">{"TAB1",#N/A,TRUE,"GENERAL";"TAB2",#N/A,TRUE,"GENERAL";"TAB3",#N/A,TRUE,"GENERAL";"TAB4",#N/A,TRUE,"GENERAL";"TAB5",#N/A,TRUE,"GENERAL"}</definedName>
    <definedName name="gsfsf" localSheetId="10"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hidden="1">{"via1",#N/A,TRUE,"general";"via2",#N/A,TRUE,"general";"via3",#N/A,TRUE,"general"}</definedName>
    <definedName name="GT">[77]BASE!$C$4:$H$255</definedName>
    <definedName name="GTC">[13]Tablas!#REF!</definedName>
    <definedName name="GTE">[13]Tablas!#REF!</definedName>
    <definedName name="gtgt" localSheetId="10"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hidden="1">{"via1",#N/A,TRUE,"general";"via2",#N/A,TRUE,"general";"via3",#N/A,TRUE,"general"}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[13]Tablas!#REF!</definedName>
    <definedName name="GTRE">#REF!</definedName>
    <definedName name="h">#REF!</definedName>
    <definedName name="H_pump">#REF!</definedName>
    <definedName name="h9h" localSheetId="10"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hidden="1">{"via1",#N/A,TRUE,"general";"via2",#N/A,TRUE,"general";"via3",#N/A,TRUE,"general"}</definedName>
    <definedName name="Hazards">#REF!</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hidden="1">{"TAB1",#N/A,TRUE,"GENERAL";"TAB2",#N/A,TRUE,"GENERAL";"TAB3",#N/A,TRUE,"GENERAL";"TAB4",#N/A,TRUE,"GENERAL";"TAB5",#N/A,TRUE,"GENERAL"}</definedName>
    <definedName name="hdfh" localSheetId="10"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hidden="1">{"via1",#N/A,TRUE,"general";"via2",#N/A,TRUE,"general";"via3",#N/A,TRUE,"general"}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hidden="1">{"TAB1",#N/A,TRUE,"GENERAL";"TAB2",#N/A,TRUE,"GENERAL";"TAB3",#N/A,TRUE,"GENERAL";"TAB4",#N/A,TRUE,"GENERAL";"TAB5",#N/A,TRUE,"GENERAL"}</definedName>
    <definedName name="hdgh" localSheetId="10"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hidden="1">{"via1",#N/A,TRUE,"general";"via2",#N/A,TRUE,"general";"via3",#N/A,TRUE,"general"}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0"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hidden="1">{"via1",#N/A,TRUE,"general";"via2",#N/A,TRUE,"general";"via3",#N/A,TRUE,"general"}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hidden="1">{"TAB1",#N/A,TRUE,"GENERAL";"TAB2",#N/A,TRUE,"GENERAL";"TAB3",#N/A,TRUE,"GENERAL";"TAB4",#N/A,TRUE,"GENERAL";"TAB5",#N/A,TRUE,"GENERAL"}</definedName>
    <definedName name="hfthr" localSheetId="10"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hidden="1">{"via1",#N/A,TRUE,"general";"via2",#N/A,TRUE,"general";"via3",#N/A,TRUE,"general"}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hidden="1">{"TAB1",#N/A,TRUE,"GENERAL";"TAB2",#N/A,TRUE,"GENERAL";"TAB3",#N/A,TRUE,"GENERAL";"TAB4",#N/A,TRUE,"GENERAL";"TAB5",#N/A,TRUE,"GENERAL"}</definedName>
    <definedName name="hghydj" localSheetId="10"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hidden="1">{"via1",#N/A,TRUE,"general";"via2",#N/A,TRUE,"general";"via3",#N/A,TRUE,"general"}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hidden="1">{"TAB1",#N/A,TRUE,"GENERAL";"TAB2",#N/A,TRUE,"GENERAL";"TAB3",#N/A,TRUE,"GENERAL";"TAB4",#N/A,TRUE,"GENERAL";"TAB5",#N/A,TRUE,"GENERAL"}</definedName>
    <definedName name="hh" localSheetId="0">[6]!ERR</definedName>
    <definedName name="hh">[6]!ERR</definedName>
    <definedName name="hhg" localSheetId="10" hidden="1">{#N/A,#N/A,TRUE,"1842CWN0"}</definedName>
    <definedName name="hhg" localSheetId="11" hidden="1">{#N/A,#N/A,TRUE,"1842CWN0"}</definedName>
    <definedName name="hhg" localSheetId="12" hidden="1">{#N/A,#N/A,TRUE,"1842CWN0"}</definedName>
    <definedName name="hhg" hidden="1">{#N/A,#N/A,TRUE,"1842CWN0"}</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hidden="1">{"TAB1",#N/A,TRUE,"GENERAL";"TAB2",#N/A,TRUE,"GENERAL";"TAB3",#N/A,TRUE,"GENERAL";"TAB4",#N/A,TRUE,"GENERAL";"TAB5",#N/A,TRUE,"GENERAL"}</definedName>
    <definedName name="hhhhhh" localSheetId="10"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hidden="1">{"via1",#N/A,TRUE,"general";"via2",#N/A,TRUE,"general";"via3",#N/A,TRUE,"general"}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hidden="1">{"TAB1",#N/A,TRUE,"GENERAL";"TAB2",#N/A,TRUE,"GENERAL";"TAB3",#N/A,TRUE,"GENERAL";"TAB4",#N/A,TRUE,"GENERAL";"TAB5",#N/A,TRUE,"GENERAL"}</definedName>
    <definedName name="hhhhth" localSheetId="10"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hidden="1">{"via1",#N/A,TRUE,"general";"via2",#N/A,TRUE,"general";"via3",#N/A,TRUE,"general"}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hidden="1">{"TAB1",#N/A,TRUE,"GENERAL";"TAB2",#N/A,TRUE,"GENERAL";"TAB3",#N/A,TRUE,"GENERAL";"TAB4",#N/A,TRUE,"GENERAL";"TAB5",#N/A,TRUE,"GENERAL"}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hidden="1">{"via1",#N/A,TRUE,"general";"via2",#N/A,TRUE,"general";"via3",#N/A,TRUE,"general"}</definedName>
    <definedName name="Hid">'[21]Interc de Hidr.'!$E$1:$E$65536</definedName>
    <definedName name="HIDE1">[46]steel!$F$7:$J$7</definedName>
    <definedName name="hjfg" localSheetId="10"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hidden="1">{"via1",#N/A,TRUE,"general";"via2",#N/A,TRUE,"general";"via3",#N/A,TRUE,"general"}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hidden="1">{"TAB1",#N/A,TRUE,"GENERAL";"TAB2",#N/A,TRUE,"GENERAL";"TAB3",#N/A,TRUE,"GENERAL";"TAB4",#N/A,TRUE,"GENERAL";"TAB5",#N/A,TRUE,"GENERAL"}</definedName>
    <definedName name="HJKH" localSheetId="10"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hidden="1">{"via1",#N/A,TRUE,"general";"via2",#N/A,TRUE,"general";"via3",#N/A,TRUE,"general"}</definedName>
    <definedName name="HK" localSheetId="0">[6]!ERR</definedName>
    <definedName name="HK">[6]!ERR</definedName>
    <definedName name="HM">#REF!</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hidden="1">{"TAB1",#N/A,TRUE,"GENERAL";"TAB2",#N/A,TRUE,"GENERAL";"TAB3",#N/A,TRUE,"GENERAL";"TAB4",#N/A,TRUE,"GENERAL";"TAB5",#N/A,TRUE,"GENERAL"}</definedName>
    <definedName name="HOJA1">#REF!</definedName>
    <definedName name="horat">'[21]Itemes Renovación'!#REF!</definedName>
    <definedName name="Hornos">#REF!</definedName>
    <definedName name="HP_stg_Hz">#REF!</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0"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hidden="1">{"via1",#N/A,TRUE,"general";"via2",#N/A,TRUE,"general";"via3",#N/A,TRUE,"general"}</definedName>
    <definedName name="HTAS">#REF!</definedName>
    <definedName name="HTAS1">#REF!</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hidden="1">{"TAB1",#N/A,TRUE,"GENERAL";"TAB2",#N/A,TRUE,"GENERAL";"TAB3",#N/A,TRUE,"GENERAL";"TAB4",#N/A,TRUE,"GENERAL";"TAB5",#N/A,TRUE,"GENERAL"}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hidden="1">{"via1",#N/A,TRUE,"general";"via2",#N/A,TRUE,"general";"via3",#N/A,TRUE,"general"}</definedName>
    <definedName name="hut">#REF!</definedName>
    <definedName name="hxdfk">#REF!</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hidden="1">{"TAB1",#N/A,TRUE,"GENERAL";"TAB2",#N/A,TRUE,"GENERAL";"TAB3",#N/A,TRUE,"GENERAL";"TAB4",#N/A,TRUE,"GENERAL";"TAB5",#N/A,TRUE,"GENERAL"}</definedName>
    <definedName name="hytirs" localSheetId="10"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hidden="1">{"via1",#N/A,TRUE,"general";"via2",#N/A,TRUE,"general";"via3",#N/A,TRUE,"general"}</definedName>
    <definedName name="I">#REF!</definedName>
    <definedName name="i0">#REF!</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[13]Tablas!#REF!</definedName>
    <definedName name="ICP1_1">[13]Tablas!#REF!</definedName>
    <definedName name="ICP1_1_1">[13]Tablas!#REF!</definedName>
    <definedName name="ICP1_1_2">[13]Tablas!#REF!</definedName>
    <definedName name="ICP1_1_3">[13]Tablas!#REF!</definedName>
    <definedName name="ICP1_1_4">[13]Tablas!#REF!</definedName>
    <definedName name="ICP1_2">[13]Tablas!#REF!</definedName>
    <definedName name="ICP1_3">[13]Tablas!#REF!</definedName>
    <definedName name="ICP1_4">[13]Tablas!#REF!</definedName>
    <definedName name="ID" localSheetId="0">[6]!ERR</definedName>
    <definedName name="ID">[6]!ERR</definedName>
    <definedName name="IF">'[52]A. P. U.'!#REF!</definedName>
    <definedName name="Ig">#REF!</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hidden="1">{"TAB1",#N/A,TRUE,"GENERAL";"TAB2",#N/A,TRUE,"GENERAL";"TAB3",#N/A,TRUE,"GENERAL";"TAB4",#N/A,TRUE,"GENERAL";"TAB5",#N/A,TRUE,"GENERAL"}</definedName>
    <definedName name="iii" localSheetId="10"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hidden="1">{"via1",#N/A,TRUE,"general";"via2",#N/A,TRUE,"general";"via3",#N/A,TRUE,"general"}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'[78]1'!$N$41</definedName>
    <definedName name="IMP">[26]otros!$C$3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[79]TABLAS!$A$1:$A$65536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'[3]7422CW00'!#REF!</definedName>
    <definedName name="INSU">[80]INSUMOS!$A$1:$E$65536</definedName>
    <definedName name="Insumos_auxiliares">[81]Insumos!#REF!</definedName>
    <definedName name="Insumos_basicos">#REF!</definedName>
    <definedName name="Int">#REF!</definedName>
    <definedName name="InTap">[21]Interc.tapones!$E$1:$E$65536</definedName>
    <definedName name="INTER">[71]Hoja3!$F$7:$F$9</definedName>
    <definedName name="Intercambiadores">#REF!</definedName>
    <definedName name="Interest_Rate">#REF!</definedName>
    <definedName name="INTERMEDIA_I">#REF!</definedName>
    <definedName name="Interventor">[41]CONTRATO!$E$12</definedName>
    <definedName name="IntVal">'[21]Interc.válv.'!$E$1:$E$65536</definedName>
    <definedName name="INV_11">'[82]PR 1'!$A$2:$N$655</definedName>
    <definedName name="INV_Payments" localSheetId="12">[51]!INV_Payments</definedName>
    <definedName name="INV_Payments" localSheetId="7">[51]!INV_Payments</definedName>
    <definedName name="INV_Payments" localSheetId="9">[51]!INV_Payments</definedName>
    <definedName name="INV_Payments" localSheetId="0">[51]!INV_Payments</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0">[6]!ERR</definedName>
    <definedName name="IOUHH">[6]!ERR</definedName>
    <definedName name="IP">#REF!</definedName>
    <definedName name="irng" hidden="1">#REF!</definedName>
    <definedName name="Iss">'[41]LIQUIDA-NOMINA'!$AT$4</definedName>
    <definedName name="issafp">[55]Hoja1!$C$19</definedName>
    <definedName name="isscs">[55]Hoja1!$C$21</definedName>
    <definedName name="isseps">[55]Hoja1!$C$20</definedName>
    <definedName name="ITEM">[77]BASE!$C$4:$H$255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hidden="1">{"TAB1",#N/A,TRUE,"GENERAL";"TAB2",#N/A,TRUE,"GENERAL";"TAB3",#N/A,TRUE,"GENERAL";"TAB4",#N/A,TRUE,"GENERAL";"TAB5",#N/A,TRUE,"GENERAL"}</definedName>
    <definedName name="iul" localSheetId="10"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hidden="1">{"via1",#N/A,TRUE,"general";"via2",#N/A,TRUE,"general";"via3",#N/A,TRUE,"general"}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wjer">#REF!</definedName>
    <definedName name="iyuiuyi" localSheetId="10"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hidden="1">{"via1",#N/A,TRUE,"general";"via2",#N/A,TRUE,"general";"via3",#N/A,TRUE,"general"}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hidden="1">{"TAB1",#N/A,TRUE,"GENERAL";"TAB2",#N/A,TRUE,"GENERAL";"TAB3",#N/A,TRUE,"GENERAL";"TAB4",#N/A,TRUE,"GENERAL";"TAB5",#N/A,TRUE,"GENERAL"}</definedName>
    <definedName name="jd" localSheetId="10"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hidden="1">{"via1",#N/A,TRUE,"general";"via2",#N/A,TRUE,"general";"via3",#N/A,TRUE,"general"}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hidden="1">{"TAB1",#N/A,TRUE,"GENERAL";"TAB2",#N/A,TRUE,"GENERAL";"TAB3",#N/A,TRUE,"GENERAL";"TAB4",#N/A,TRUE,"GENERAL";"TAB5",#N/A,TRUE,"GENERAL"}</definedName>
    <definedName name="jgfj" localSheetId="10"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hidden="1">{"via1",#N/A,TRUE,"general";"via2",#N/A,TRUE,"general";"via3",#N/A,TRUE,"general"}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hidden="1">{"TAB1",#N/A,TRUE,"GENERAL";"TAB2",#N/A,TRUE,"GENERAL";"TAB3",#N/A,TRUE,"GENERAL";"TAB4",#N/A,TRUE,"GENERAL";"TAB5",#N/A,TRUE,"GENERAL"}</definedName>
    <definedName name="jhjyj" localSheetId="10"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hidden="1">{"via1",#N/A,TRUE,"general";"via2",#N/A,TRUE,"general";"via3",#N/A,TRUE,"general"}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hidden="1">{"TAB1",#N/A,TRUE,"GENERAL";"TAB2",#N/A,TRUE,"GENERAL";"TAB3",#N/A,TRUE,"GENERAL";"TAB4",#N/A,TRUE,"GENERAL";"TAB5",#N/A,TRUE,"GENERAL"}</definedName>
    <definedName name="jj" localSheetId="0">[6]!ERR</definedName>
    <definedName name="jj">[6]!ERR</definedName>
    <definedName name="jjfq" localSheetId="10"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hidden="1">{"via1",#N/A,TRUE,"general";"via2",#N/A,TRUE,"general";"via3",#N/A,TRUE,"general"}</definedName>
    <definedName name="JJJ" localSheetId="10" hidden="1">{#N/A,#N/A,FALSE,"Hoja1";#N/A,#N/A,FALSE,"Hoja2"}</definedName>
    <definedName name="JJJ" localSheetId="11" hidden="1">{#N/A,#N/A,FALSE,"Hoja1";#N/A,#N/A,FALSE,"Hoja2"}</definedName>
    <definedName name="JJJ" localSheetId="12" hidden="1">{#N/A,#N/A,FALSE,"Hoja1";#N/A,#N/A,FALSE,"Hoja2"}</definedName>
    <definedName name="JJJ" hidden="1">{#N/A,#N/A,FALSE,"Hoja1";#N/A,#N/A,FALSE,"Hoja2"}</definedName>
    <definedName name="jjjhjddfg" localSheetId="10"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hidden="1">{"via1",#N/A,TRUE,"general";"via2",#N/A,TRUE,"general";"via3",#N/A,TRUE,"general"}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hidden="1">{"TAB1",#N/A,TRUE,"GENERAL";"TAB2",#N/A,TRUE,"GENERAL";"TAB3",#N/A,TRUE,"GENERAL";"TAB4",#N/A,TRUE,"GENERAL";"TAB5",#N/A,TRUE,"GENERAL"}</definedName>
    <definedName name="jjyjy" localSheetId="10"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hidden="1">{"via1",#N/A,TRUE,"general";"via2",#N/A,TRUE,"general";"via3",#N/A,TRUE,"general"}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hidden="1">{"TAB1",#N/A,TRUE,"GENERAL";"TAB2",#N/A,TRUE,"GENERAL";"TAB3",#N/A,TRUE,"GENERAL";"TAB4",#N/A,TRUE,"GENERAL";"TAB5",#N/A,TRUE,"GENERAL"}</definedName>
    <definedName name="jkl">#REF!</definedName>
    <definedName name="JOHNNY" localSheetId="0">[6]!ERR</definedName>
    <definedName name="JOHNNY">[6]!ERR</definedName>
    <definedName name="JRYJ" localSheetId="10"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hidden="1">{"via1",#N/A,TRUE,"general";"via2",#N/A,TRUE,"general";"via3",#N/A,TRUE,"general"}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hidden="1">{"TAB1",#N/A,TRUE,"GENERAL";"TAB2",#N/A,TRUE,"GENERAL";"TAB3",#N/A,TRUE,"GENERAL";"TAB4",#N/A,TRUE,"GENERAL";"TAB5",#N/A,TRUE,"GENERAL"}</definedName>
    <definedName name="juj" localSheetId="10"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hidden="1">{"via1",#N/A,TRUE,"general";"via2",#N/A,TRUE,"general";"via3",#N/A,TRUE,"general"}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localSheetId="10"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10"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hidden="1">{"via1",#N/A,TRUE,"general";"via2",#N/A,TRUE,"general";"via3",#N/A,TRUE,"general"}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hidden="1">{"TAB1",#N/A,TRUE,"GENERAL";"TAB2",#N/A,TRUE,"GENERAL";"TAB3",#N/A,TRUE,"GENERAL";"TAB4",#N/A,TRUE,"GENERAL";"TAB5",#N/A,TRUE,"GENERAL"}</definedName>
    <definedName name="kikik" localSheetId="10"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hidden="1">{"via1",#N/A,TRUE,"general";"via2",#N/A,TRUE,"general";"via3",#N/A,TRUE,"general"}</definedName>
    <definedName name="kj">#REF!</definedName>
    <definedName name="kjhkd" localSheetId="10"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hidden="1">{"via1",#N/A,TRUE,"general";"via2",#N/A,TRUE,"general";"via3",#N/A,TRUE,"general"}</definedName>
    <definedName name="kjj">#REF!</definedName>
    <definedName name="kjk" localSheetId="10"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hidden="1">{"via1",#N/A,TRUE,"general";"via2",#N/A,TRUE,"general";"via3",#N/A,TRUE,"general"}</definedName>
    <definedName name="kk">#REF!</definedName>
    <definedName name="kkkki" localSheetId="10"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hidden="1">{"via1",#N/A,TRUE,"general";"via2",#N/A,TRUE,"general";"via3",#N/A,TRUE,"general"}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hidden="1">{"TAB1",#N/A,TRUE,"GENERAL";"TAB2",#N/A,TRUE,"GENERAL";"TAB3",#N/A,TRUE,"GENERAL";"TAB4",#N/A,TRUE,"GENERAL";"TAB5",#N/A,TRUE,"GENERAL"}</definedName>
    <definedName name="kl" localSheetId="0">[6]!ERR</definedName>
    <definedName name="kl">[6]!ERR</definedName>
    <definedName name="klklk">#REF!</definedName>
    <definedName name="km">#REF!</definedName>
    <definedName name="krtrk" localSheetId="10"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[83]LISTADO!#REF!</definedName>
    <definedName name="LICITACION">#REF!</definedName>
    <definedName name="LINEA">[84]CONT_ADI!#REF!</definedName>
    <definedName name="ListaCantidad">#REF!</definedName>
    <definedName name="Listado">#REF!</definedName>
    <definedName name="Listado1">#REF!</definedName>
    <definedName name="ListaItem">#REF!</definedName>
    <definedName name="ListaUni">[85]TOTALES!$D$7:$D$654</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hidden="1">{"TAB1",#N/A,TRUE,"GENERAL";"TAB2",#N/A,TRUE,"GENERAL";"TAB3",#N/A,TRUE,"GENERAL";"TAB4",#N/A,TRUE,"GENERAL";"TAB5",#N/A,TRUE,"GENERAL"}</definedName>
    <definedName name="lkj" localSheetId="10"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hidden="1">{"via1",#N/A,TRUE,"general";"via2",#N/A,TRUE,"general";"via3",#N/A,TRUE,"general"}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hidden="1">{"TAB1",#N/A,TRUE,"GENERAL";"TAB2",#N/A,TRUE,"GENERAL";"TAB3",#N/A,TRUE,"GENERAL";"TAB4",#N/A,TRUE,"GENERAL";"TAB5",#N/A,TRUE,"GENERAL"}</definedName>
    <definedName name="LL" localSheetId="10" hidden="1">{#N/A,#N/A,FALSE,"orthoflow";#N/A,#N/A,FALSE,"Miscelaneos";#N/A,#N/A,FALSE,"Instrumentacio";#N/A,#N/A,FALSE,"Electrico";#N/A,#N/A,FALSE,"Valv. Seguridad"}</definedName>
    <definedName name="LL" localSheetId="11" hidden="1">{#N/A,#N/A,FALSE,"orthoflow";#N/A,#N/A,FALSE,"Miscelaneos";#N/A,#N/A,FALSE,"Instrumentacio";#N/A,#N/A,FALSE,"Electrico";#N/A,#N/A,FALSE,"Valv. Seguridad"}</definedName>
    <definedName name="LL" localSheetId="12"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[86]tub!$C$1:$J$39</definedName>
    <definedName name="lllllh" localSheetId="10"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[27]!absc</definedName>
    <definedName name="LOCA" localSheetId="7">[27]!absc</definedName>
    <definedName name="LOCA" localSheetId="9">[27]!absc</definedName>
    <definedName name="LOCA" localSheetId="0">[27]!absc</definedName>
    <definedName name="LOCA">[27]!absc</definedName>
    <definedName name="LOCA1" localSheetId="12">[39]!absc</definedName>
    <definedName name="LOCA1" localSheetId="7">[39]!absc</definedName>
    <definedName name="LOCA1" localSheetId="9">[39]!absc</definedName>
    <definedName name="LOCA1" localSheetId="0">[39]!absc</definedName>
    <definedName name="LOCA1">[39]!absc</definedName>
    <definedName name="LOCALIZACION_Y_REPLANTEO">#REF!</definedName>
    <definedName name="LOGO" localSheetId="0">[6]!ERR</definedName>
    <definedName name="LOGO">[6]!ERR</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0"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hidden="1">{"via1",#N/A,TRUE,"general";"via2",#N/A,TRUE,"general";"via3",#N/A,TRUE,"general"}</definedName>
    <definedName name="lt">#REF!</definedName>
    <definedName name="lun">'[38]Res-Accide-10'!#REF!</definedName>
    <definedName name="lv">#REF!</definedName>
    <definedName name="m">#REF!</definedName>
    <definedName name="MA">'[38]Res-Accide-10'!#REF!</definedName>
    <definedName name="MACR">#REF!</definedName>
    <definedName name="MACRDEL">'[3]7422CW00'!#REF!</definedName>
    <definedName name="Macroactividad">#REF!</definedName>
    <definedName name="mafdsf" localSheetId="10"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hidden="1">{"via1",#N/A,TRUE,"general";"via2",#N/A,TRUE,"general";"via3",#N/A,TRUE,"general"}</definedName>
    <definedName name="MANUAL">#REF!</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hidden="1">{"TAB1",#N/A,TRUE,"GENERAL";"TAB2",#N/A,TRUE,"GENERAL";"TAB3",#N/A,TRUE,"GENERAL";"TAB4",#N/A,TRUE,"GENERAL";"TAB5",#N/A,TRUE,"GENERAL"}</definedName>
    <definedName name="maow" localSheetId="10"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hidden="1">{"via1",#N/A,TRUE,"general";"via2",#N/A,TRUE,"general";"via3",#N/A,TRUE,"general"}</definedName>
    <definedName name="MAQUINAR">[54]Insum!$A$68:$H$98</definedName>
    <definedName name="mar">'[38]Res-Accide-10'!#REF!</definedName>
    <definedName name="MARCO_H">#REF!</definedName>
    <definedName name="marina">'[87]Informe Semanal 1'!#REF!</definedName>
    <definedName name="masor" localSheetId="10"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hidden="1">{"via1",#N/A,TRUE,"general";"via2",#N/A,TRUE,"general";"via3",#N/A,TRUE,"general"}</definedName>
    <definedName name="MAT">#REF!</definedName>
    <definedName name="MATERIAL">'[88]TABLA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0"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hidden="1">{"via1",#N/A,TRUE,"general";"via2",#N/A,TRUE,"general";"via3",#N/A,TRUE,"general"}</definedName>
    <definedName name="mediah_reposo_comida">'[89]CCP,LEYES, Y DEC.'!#REF!</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[26]PRESUPUESTO!$C$13</definedName>
    <definedName name="MesCotiz">'[11]LIQ-NOM'!$H$3</definedName>
    <definedName name="MesCotizacion">'[41]LIQUIDA-NOMINA'!$H$3</definedName>
    <definedName name="MESES">#REF!</definedName>
    <definedName name="MesesMora">'[11]LIQ-NOM'!$I$3</definedName>
    <definedName name="Meta1">#REF!</definedName>
    <definedName name="Meta2">#REF!</definedName>
    <definedName name="Meta3">#REF!</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hidden="1">{"TAB1",#N/A,TRUE,"GENERAL";"TAB2",#N/A,TRUE,"GENERAL";"TAB3",#N/A,TRUE,"GENERAL";"TAB4",#N/A,TRUE,"GENERAL";"TAB5",#N/A,TRUE,"GENERAL"}</definedName>
    <definedName name="mghm" localSheetId="10"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0"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hidden="1">{"via1",#N/A,TRUE,"general";"via2",#N/A,TRUE,"general";"via3",#N/A,TRUE,"general"}</definedName>
    <definedName name="MJU">#REF!</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hidden="1">{"TAB1",#N/A,TRUE,"GENERAL";"TAB2",#N/A,TRUE,"GENERAL";"TAB3",#N/A,TRUE,"GENERAL";"TAB4",#N/A,TRUE,"GENERAL";"TAB5",#N/A,TRUE,"GENERAL"}</definedName>
    <definedName name="mmmh" localSheetId="10"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hidden="1">{"via1",#N/A,TRUE,"general";"via2",#N/A,TRUE,"general";"via3",#N/A,TRUE,"general"}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hidden="1">{"TAB1",#N/A,TRUE,"GENERAL";"TAB2",#N/A,TRUE,"GENERAL";"TAB3",#N/A,TRUE,"GENERAL";"TAB4",#N/A,TRUE,"GENERAL";"TAB5",#N/A,TRUE,"GENERAL"}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hidden="1">{"via1",#N/A,TRUE,"general";"via2",#N/A,TRUE,"general";"via3",#N/A,TRUE,"general"}</definedName>
    <definedName name="MOA" localSheetId="10" hidden="1">{#N/A,#N/A,FALSE,"Hoja1";#N/A,#N/A,FALSE,"Hoja2"}</definedName>
    <definedName name="MOA" localSheetId="11" hidden="1">{#N/A,#N/A,FALSE,"Hoja1";#N/A,#N/A,FALSE,"Hoja2"}</definedName>
    <definedName name="MOA" localSheetId="12" hidden="1">{#N/A,#N/A,FALSE,"Hoja1";#N/A,#N/A,FALSE,"Hoja2"}</definedName>
    <definedName name="MOA" hidden="1">{#N/A,#N/A,FALSE,"Hoja1";#N/A,#N/A,FALSE,"Hoja2"}</definedName>
    <definedName name="MOD">#REF!</definedName>
    <definedName name="MODIVejec" localSheetId="10" hidden="1">{#N/A,#N/A,FALSE,"Hoja1";#N/A,#N/A,FALSE,"Hoja2"}</definedName>
    <definedName name="MODIVejec" localSheetId="11" hidden="1">{#N/A,#N/A,FALSE,"Hoja1";#N/A,#N/A,FALSE,"Hoja2"}</definedName>
    <definedName name="MODIVejec" localSheetId="12" hidden="1">{#N/A,#N/A,FALSE,"Hoja1";#N/A,#N/A,FALSE,"Hoja2"}</definedName>
    <definedName name="MODIVejec" hidden="1">{#N/A,#N/A,FALSE,"Hoja1";#N/A,#N/A,FALSE,"Hoja2"}</definedName>
    <definedName name="Módulo3.anexo1" localSheetId="12">[10]!Módulo3.anexo1</definedName>
    <definedName name="Módulo3.anexo1" localSheetId="7">[10]!Módulo3.anexo1</definedName>
    <definedName name="Módulo3.anexo1" localSheetId="9">[10]!Módulo3.anexo1</definedName>
    <definedName name="Módulo3.anexo1" localSheetId="0">[10]!Módulo3.anexo1</definedName>
    <definedName name="Módulo3.anexo1">[10]!Módulo3.anexo1</definedName>
    <definedName name="Módulo3.anexo10" localSheetId="12">[10]!Módulo3.anexo10</definedName>
    <definedName name="Módulo3.anexo10" localSheetId="7">[10]!Módulo3.anexo10</definedName>
    <definedName name="Módulo3.anexo10" localSheetId="9">[10]!Módulo3.anexo10</definedName>
    <definedName name="Módulo3.anexo10" localSheetId="0">[10]!Módulo3.anexo10</definedName>
    <definedName name="Módulo3.anexo10">[10]!Módulo3.anexo10</definedName>
    <definedName name="Módulo3.anexo11" localSheetId="12">[10]!Módulo3.anexo11</definedName>
    <definedName name="Módulo3.anexo11" localSheetId="7">[10]!Módulo3.anexo11</definedName>
    <definedName name="Módulo3.anexo11" localSheetId="9">[10]!Módulo3.anexo11</definedName>
    <definedName name="Módulo3.anexo11" localSheetId="0">[10]!Módulo3.anexo11</definedName>
    <definedName name="Módulo3.anexo11">[10]!Módulo3.anexo11</definedName>
    <definedName name="Módulo3.anexo12" localSheetId="12">[10]!Módulo3.anexo12</definedName>
    <definedName name="Módulo3.anexo12" localSheetId="7">[10]!Módulo3.anexo12</definedName>
    <definedName name="Módulo3.anexo12" localSheetId="9">[10]!Módulo3.anexo12</definedName>
    <definedName name="Módulo3.anexo12" localSheetId="0">[10]!Módulo3.anexo12</definedName>
    <definedName name="Módulo3.anexo12">[10]!Módulo3.anexo12</definedName>
    <definedName name="Módulo3.anexo3" localSheetId="12">[10]!Módulo3.anexo3</definedName>
    <definedName name="Módulo3.anexo3" localSheetId="7">[10]!Módulo3.anexo3</definedName>
    <definedName name="Módulo3.anexo3" localSheetId="9">[10]!Módulo3.anexo3</definedName>
    <definedName name="Módulo3.anexo3" localSheetId="0">[10]!Módulo3.anexo3</definedName>
    <definedName name="Módulo3.anexo3">[10]!Módulo3.anexo3</definedName>
    <definedName name="Módulo3.anexo4" localSheetId="12">[10]!Módulo3.anexo4</definedName>
    <definedName name="Módulo3.anexo4" localSheetId="7">[10]!Módulo3.anexo4</definedName>
    <definedName name="Módulo3.anexo4" localSheetId="9">[10]!Módulo3.anexo4</definedName>
    <definedName name="Módulo3.anexo4" localSheetId="0">[10]!Módulo3.anexo4</definedName>
    <definedName name="Módulo3.anexo4">[10]!Módulo3.anexo4</definedName>
    <definedName name="Módulo3.anexo5" localSheetId="12">[10]!Módulo3.anexo5</definedName>
    <definedName name="Módulo3.anexo5" localSheetId="7">[10]!Módulo3.anexo5</definedName>
    <definedName name="Módulo3.anexo5" localSheetId="9">[10]!Módulo3.anexo5</definedName>
    <definedName name="Módulo3.anexo5" localSheetId="0">[10]!Módulo3.anexo5</definedName>
    <definedName name="Módulo3.anexo5">[10]!Módulo3.anexo5</definedName>
    <definedName name="Módulo3.anexo6" localSheetId="12">[10]!Módulo3.anexo6</definedName>
    <definedName name="Módulo3.anexo6" localSheetId="7">[10]!Módulo3.anexo6</definedName>
    <definedName name="Módulo3.anexo6" localSheetId="9">[10]!Módulo3.anexo6</definedName>
    <definedName name="Módulo3.anexo6" localSheetId="0">[10]!Módulo3.anexo6</definedName>
    <definedName name="Módulo3.anexo6">[10]!Módulo3.anexo6</definedName>
    <definedName name="Módulo8.anexo16" localSheetId="12">[10]!Módulo8.anexo16</definedName>
    <definedName name="Módulo8.anexo16" localSheetId="7">[10]!Módulo8.anexo16</definedName>
    <definedName name="Módulo8.anexo16" localSheetId="9">[10]!Módulo8.anexo16</definedName>
    <definedName name="Módulo8.anexo16" localSheetId="0">[10]!Módulo8.anexo16</definedName>
    <definedName name="Módulo8.anexo16">[10]!Módulo8.anexo16</definedName>
    <definedName name="MOE" localSheetId="10" hidden="1">{#N/A,#N/A,FALSE,"Hoja1";#N/A,#N/A,FALSE,"Hoja2"}</definedName>
    <definedName name="MOE" localSheetId="11" hidden="1">{#N/A,#N/A,FALSE,"Hoja1";#N/A,#N/A,FALSE,"Hoja2"}</definedName>
    <definedName name="MOE" localSheetId="12" hidden="1">{#N/A,#N/A,FALSE,"Hoja1";#N/A,#N/A,FALSE,"Hoja2"}</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[11]EMPRESA!$I$29</definedName>
    <definedName name="MORON">#REF!</definedName>
    <definedName name="MRLART">[2]STRSUMM0!#REF!</definedName>
    <definedName name="MRSUPDET">[46]steel!#REF!</definedName>
    <definedName name="Mtz_Avance">#REF!</definedName>
    <definedName name="Mv">#REF!</definedName>
    <definedName name="n" localSheetId="10"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hidden="1">{"via1",#N/A,TRUE,"general";"via2",#N/A,TRUE,"general";"via3",#N/A,TRUE,"general"}</definedName>
    <definedName name="Nada" localSheetId="12">[51]!Nada</definedName>
    <definedName name="Nada" localSheetId="7">[51]!Nada</definedName>
    <definedName name="Nada" localSheetId="9">[51]!Nada</definedName>
    <definedName name="Nada" localSheetId="0">[51]!Nada</definedName>
    <definedName name="Nada">[51]!Nada</definedName>
    <definedName name="Nafta_2">'[91] ASR+Nafta'!$K$19:$AS$19</definedName>
    <definedName name="Nafta2">'[91] ASR+Nafta'!$K$19:$AS$19</definedName>
    <definedName name="Nafta3">'[91]Todos+Nafta'!$K$19:$AS$19</definedName>
    <definedName name="nbvnv" localSheetId="10"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hidden="1">{"via1",#N/A,TRUE,"general";"via2",#N/A,TRUE,"general";"via3",#N/A,TRUE,"general"}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hidden="1">{"TAB1",#N/A,TRUE,"GENERAL";"TAB2",#N/A,TRUE,"GENERAL";"TAB3",#N/A,TRUE,"GENERAL";"TAB4",#N/A,TRUE,"GENERAL";"TAB5",#N/A,TRUE,"GENERAL"}</definedName>
    <definedName name="nfg" localSheetId="10"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hidden="1">{"via1",#N/A,TRUE,"general";"via2",#N/A,TRUE,"general";"via3",#N/A,TRUE,"general"}</definedName>
    <definedName name="ng">#REF!</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hidden="1">{"TAB1",#N/A,TRUE,"GENERAL";"TAB2",#N/A,TRUE,"GENERAL";"TAB3",#N/A,TRUE,"GENERAL";"TAB4",#N/A,TRUE,"GENERAL";"TAB5",#N/A,TRUE,"GENERAL"}</definedName>
    <definedName name="ngfh" localSheetId="10"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hidden="1">{"via1",#N/A,TRUE,"general";"via2",#N/A,TRUE,"general";"via3",#N/A,TRUE,"general"}</definedName>
    <definedName name="NH">#REF!</definedName>
    <definedName name="nhn" localSheetId="10"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hidden="1">{"via1",#N/A,TRUE,"general";"via2",#N/A,TRUE,"general";"via3",#N/A,TRUE,"general"}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hidden="1">{"TAB1",#N/A,TRUE,"GENERAL";"TAB2",#N/A,TRUE,"GENERAL";"TAB3",#N/A,TRUE,"GENERAL";"TAB4",#N/A,TRUE,"GENERAL";"TAB5",#N/A,TRUE,"GENERAL"}</definedName>
    <definedName name="nhndr" localSheetId="10"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hidden="1">{"via1",#N/A,TRUE,"general";"via2",#N/A,TRUE,"general";"via3",#N/A,TRUE,"general"}</definedName>
    <definedName name="Nit">[41]EMPRESA!$F$8</definedName>
    <definedName name="Nmax">#REF!</definedName>
    <definedName name="nmdlf">#REF!</definedName>
    <definedName name="nmmmm" localSheetId="10"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hidden="1">{"via1",#N/A,TRUE,"general";"via2",#N/A,TRUE,"general";"via3",#N/A,TRUE,"general"}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hidden="1">{"TAB1",#N/A,TRUE,"GENERAL";"TAB2",#N/A,TRUE,"GENERAL";"TAB3",#N/A,TRUE,"GENERAL";"TAB4",#N/A,TRUE,"GENERAL";"TAB5",#N/A,TRUE,"GENERAL"}</definedName>
    <definedName name="nnnhd" localSheetId="10"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hidden="1">{"via1",#N/A,TRUE,"general";"via2",#N/A,TRUE,"general";"via3",#N/A,TRUE,"general"}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hidden="1">{"TAB1",#N/A,TRUE,"GENERAL";"TAB2",#N/A,TRUE,"GENERAL";"TAB3",#N/A,TRUE,"GENERAL";"TAB4",#N/A,TRUE,"GENERAL";"TAB5",#N/A,TRUE,"GENERAL"}</definedName>
    <definedName name="nnnnnh" localSheetId="10"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hidden="1">{"via1",#N/A,TRUE,"general";"via2",#N/A,TRUE,"general";"via3",#N/A,TRUE,"general"}</definedName>
    <definedName name="NO" localSheetId="0">[6]!ERR</definedName>
    <definedName name="NO">[6]!ERR</definedName>
    <definedName name="No_desarrolladas">'[28]Reservas de Petróleo'!$A$2,'[28]Reservas de Petróleo'!$A$1,'[28]Reservas de Petróleo'!$D$4,'[28]Reservas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 localSheetId="10">MATCH(0.01,End_Bal,-1)+1</definedName>
    <definedName name="Number_of_Payments" localSheetId="11">MATCH(0.01,End_Bal,-1)+1</definedName>
    <definedName name="Number_of_Payments" localSheetId="12">MATCH(0.01,End_Bal,-1)+1</definedName>
    <definedName name="Number_of_Payments">MATCH(0.01,End_Bal,-1)+1</definedName>
    <definedName name="nxn" localSheetId="10"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hidden="1">{"via1",#N/A,TRUE,"general";"via2",#N/A,TRUE,"general";"via3",#N/A,TRUE,"general"}</definedName>
    <definedName name="º1">#REF!</definedName>
    <definedName name="o9o9" localSheetId="10"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hidden="1">{"via1",#N/A,TRUE,"general";"via2",#N/A,TRUE,"general";"via3",#N/A,TRUE,"general"}</definedName>
    <definedName name="OBJ">[26]PRESUPUESTO!$C$10</definedName>
    <definedName name="ObjetivoProyecto">#REF!</definedName>
    <definedName name="Obra">#REF!</definedName>
    <definedName name="obras" hidden="1">#REF!</definedName>
    <definedName name="obras1" localSheetId="10">DATE(YEAR([92]!Loan_Start),MONTH([92]!Loan_Start)+Payment_Number,DAY([92]!Loan_Start))</definedName>
    <definedName name="obras1" localSheetId="11">DATE(YEAR([92]!Loan_Start),MONTH([92]!Loan_Start)+Payment_Number,DAY([92]!Loan_Start))</definedName>
    <definedName name="obras1" localSheetId="12">DATE(YEAR([92]!Loan_Start),MONTH([92]!Loan_Start)+Payment_Number,DAY([92]!Loan_Start))</definedName>
    <definedName name="obras1" localSheetId="7">DATE(YEAR([92]!Loan_Start),MONTH([92]!Loan_Start)+Payment_Number,DAY([92]!Loan_Start))</definedName>
    <definedName name="obras1" localSheetId="9">DATE(YEAR([92]!Loan_Start),MONTH([92]!Loan_Start)+Payment_Number,DAY([92]!Loan_Start))</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10">DATE(YEAR([93]!Loan_Start),MONTH([93]!Loan_Start)+Payment_Number,DAY([93]!Loan_Start))</definedName>
    <definedName name="obras111" localSheetId="11">DATE(YEAR([93]!Loan_Start),MONTH([93]!Loan_Start)+Payment_Number,DAY([93]!Loan_Start))</definedName>
    <definedName name="obras111" localSheetId="12">DATE(YEAR([93]!Loan_Start),MONTH([93]!Loan_Start)+Payment_Number,DAY([93]!Loan_Start))</definedName>
    <definedName name="obras111" localSheetId="7">DATE(YEAR([93]!Loan_Start),MONTH([93]!Loan_Start)+Payment_Number,DAY([93]!Loan_Start))</definedName>
    <definedName name="obras111" localSheetId="9">DATE(YEAR([93]!Loan_Start),MONTH([93]!Loan_Start)+Payment_Number,DAY([93]!Loan_Start))</definedName>
    <definedName name="obras111" localSheetId="0">DATE(YEAR([93]!Loan_Start),MONTH([93]!Loan_Start)+Payment_Number,DAY([93]!Loan_Start))</definedName>
    <definedName name="obras111">DATE(YEAR([93]!Loan_Start),MONTH([93]!Loan_Start)+Payment_Number,DAY([93]!Loan_Start))</definedName>
    <definedName name="OCD">[13]Tablas!#REF!</definedName>
    <definedName name="OCD1_1">[13]Tablas!#REF!</definedName>
    <definedName name="OCD1_1_1">[13]Tablas!#REF!</definedName>
    <definedName name="OCI">[13]Tablas!#REF!</definedName>
    <definedName name="OCI1_1">[13]Tablas!#REF!</definedName>
    <definedName name="OCI1_1_1">[13]Tablas!#REF!</definedName>
    <definedName name="OCTUBRE" localSheetId="10" hidden="1">{#N/A,#N/A,FALSE,"orthoflow";#N/A,#N/A,FALSE,"Miscelaneos";#N/A,#N/A,FALSE,"Instrumentacio";#N/A,#N/A,FALSE,"Electrico";#N/A,#N/A,FALSE,"Valv. Seguridad"}</definedName>
    <definedName name="OCTUBRE" localSheetId="11" hidden="1">{#N/A,#N/A,FALSE,"orthoflow";#N/A,#N/A,FALSE,"Miscelaneos";#N/A,#N/A,FALSE,"Instrumentacio";#N/A,#N/A,FALSE,"Electrico";#N/A,#N/A,FALSE,"Valv. Seguridad"}</definedName>
    <definedName name="OCTUBRE" localSheetId="1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hidden="1">{"TAB1",#N/A,TRUE,"GENERAL";"TAB2",#N/A,TRUE,"GENERAL";"TAB3",#N/A,TRUE,"GENERAL";"TAB4",#N/A,TRUE,"GENERAL";"TAB5",#N/A,TRUE,"GENERAL"}</definedName>
    <definedName name="OIUOIU" localSheetId="10"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hidden="1">{"via1",#N/A,TRUE,"general";"via2",#N/A,TRUE,"general";"via3",#N/A,TRUE,"general"}</definedName>
    <definedName name="OnceThru">0</definedName>
    <definedName name="OÑ">#REF!</definedName>
    <definedName name="ooo" localSheetId="10"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hidden="1">{"via1",#N/A,TRUE,"general";"via2",#N/A,TRUE,"general";"via3",#N/A,TRUE,"general"}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hidden="1">{"TAB1",#N/A,TRUE,"GENERAL";"TAB2",#N/A,TRUE,"GENERAL";"TAB3",#N/A,TRUE,"GENERAL";"TAB4",#N/A,TRUE,"GENERAL";"TAB5",#N/A,TRUE,"GENERAL"}</definedName>
    <definedName name="oooos" localSheetId="10"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10" hidden="1">{#N/A,#N/A,FALSE,"orthoflow";#N/A,#N/A,FALSE,"Miscelaneos";#N/A,#N/A,FALSE,"Instrumentacio";#N/A,#N/A,FALSE,"Electrico";#N/A,#N/A,FALSE,"Valv. Seguridad"}</definedName>
    <definedName name="ORIGINAL" localSheetId="11" hidden="1">{#N/A,#N/A,FALSE,"orthoflow";#N/A,#N/A,FALSE,"Miscelaneos";#N/A,#N/A,FALSE,"Instrumentacio";#N/A,#N/A,FALSE,"Electrico";#N/A,#N/A,FALSE,"Valv. Seguridad"}</definedName>
    <definedName name="ORIGINAL" localSheetId="1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[8]INST!#REF!</definedName>
    <definedName name="otros">[69]otros!$A$6:$A$1235</definedName>
    <definedName name="OTROS1">#REF!</definedName>
    <definedName name="OUT">#REF!</definedName>
    <definedName name="P">#REF!</definedName>
    <definedName name="P_Yacimiento">#REF!</definedName>
    <definedName name="p0p0" localSheetId="10"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0">DATE(YEAR(Loan_Start),MONTH(Loan_Start)+Payment_Number,DAY(Loan_Start))</definedName>
    <definedName name="Payment_Date" localSheetId="11">DATE(YEAR(Loan_Start),MONTH(Loan_Start)+Payment_Number,DAY(Loan_Start))</definedName>
    <definedName name="Payment_Date" localSheetId="12">DATE(YEAR([0]!Loan_Start),MONTH([0]!Loan_Start)+Payment_Number,DAY([0]!Loan_Start))</definedName>
    <definedName name="Payment_Date" localSheetId="7">DATE(YEAR([0]!Loan_Start),MONTH([0]!Loan_Start)+Payment_Number,DAY([0]!Loan_Start))</definedName>
    <definedName name="Payment_Date" localSheetId="9">DATE(YEAR([0]!Loan_Start),MONTH([0]!Loan_Start)+Payment_Number,DAY([0]!Loan_Start))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10">DATE(YEAR([93]!Loan_Start),MONTH([93]!Loan_Start)+Payment_Number,DAY([93]!Loan_Start))</definedName>
    <definedName name="Payment_Date1" localSheetId="11">DATE(YEAR([93]!Loan_Start),MONTH([93]!Loan_Start)+Payment_Number,DAY([93]!Loan_Start))</definedName>
    <definedName name="Payment_Date1" localSheetId="12">DATE(YEAR([93]!Loan_Start),MONTH([93]!Loan_Start)+Payment_Number,DAY([93]!Loan_Start))</definedName>
    <definedName name="Payment_Date1" localSheetId="7">DATE(YEAR([93]!Loan_Start),MONTH([93]!Loan_Start)+Payment_Number,DAY([93]!Loan_Start))</definedName>
    <definedName name="Payment_Date1" localSheetId="9">DATE(YEAR([93]!Loan_Start),MONTH([93]!Loan_Start)+Payment_Number,DAY([93]!Loan_Start))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0">[6]!ERR</definedName>
    <definedName name="PEPE">[6]!ERR</definedName>
    <definedName name="Periodo">[43]Hoja1!$C$1</definedName>
    <definedName name="PeriodoPago">'[41]LIQUIDA-NOMINA'!$C$4</definedName>
    <definedName name="PeriodoRepago">#REF!</definedName>
    <definedName name="PeriodoRepagoCCP">#REF!</definedName>
    <definedName name="phed">[55]Hoja1!$C$4</definedName>
    <definedName name="phen">[55]Hoja1!$C$5</definedName>
    <definedName name="Pindis">#REF!</definedName>
    <definedName name="pint">'[75]7422CW00'!#REF!</definedName>
    <definedName name="pintura">'[75]7422CW00'!#REF!</definedName>
    <definedName name="pintyura">[94]STRSUMM0!#REF!</definedName>
    <definedName name="PIP">#REF!</definedName>
    <definedName name="Piscinas">#REF!</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#REF!</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#REF!</definedName>
    <definedName name="POIUP" localSheetId="10"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hidden="1">{"via1",#N/A,TRUE,"general";"via2",#N/A,TRUE,"general";"via3",#N/A,TRUE,"general"}</definedName>
    <definedName name="popu">#REF!</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[37]BASES!$E$26</definedName>
    <definedName name="Porcentaje">#REF!</definedName>
    <definedName name="PORCENTAJE1">#REF!</definedName>
    <definedName name="PORTADA2">'[95]Hoja 1 '!#REF!</definedName>
    <definedName name="POSICION_PRESUP">[12]Tablas!#REF!</definedName>
    <definedName name="POSICIONES">#REF!</definedName>
    <definedName name="pouig" localSheetId="10"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hidden="1">{"via1",#N/A,TRUE,"general";"via2",#N/A,TRUE,"general";"via3",#N/A,TRUE,"general"}</definedName>
    <definedName name="POZO">[57]Tablas!$C$1:$C$65536</definedName>
    <definedName name="PPPP" localSheetId="10" hidden="1">{#N/A,#N/A,FALSE,"orthoflow";#N/A,#N/A,FALSE,"Miscelaneos";#N/A,#N/A,FALSE,"Instrumentacio";#N/A,#N/A,FALSE,"Electrico";#N/A,#N/A,FALSE,"Valv. Seguridad"}</definedName>
    <definedName name="PPPP" localSheetId="11" hidden="1">{#N/A,#N/A,FALSE,"orthoflow";#N/A,#N/A,FALSE,"Miscelaneos";#N/A,#N/A,FALSE,"Instrumentacio";#N/A,#N/A,FALSE,"Electrico";#N/A,#N/A,FALSE,"Valv. Seguridad"}</definedName>
    <definedName name="PPPP" localSheetId="12"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0"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hidden="1">{"via1",#N/A,TRUE,"general";"via2",#N/A,TRUE,"general";"via3",#N/A,TRUE,"general"}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0"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hidden="1">{"via1",#N/A,TRUE,"general";"via2",#N/A,TRUE,"general";"via3",#N/A,TRUE,"general"}</definedName>
    <definedName name="Pr">[47]medelo!$D$46</definedName>
    <definedName name="PRE">#REF!</definedName>
    <definedName name="Precio">#REF!</definedName>
    <definedName name="precio2">#REF!</definedName>
    <definedName name="PrecioS">#REF!</definedName>
    <definedName name="PREST">#REF!</definedName>
    <definedName name="PRIMER" localSheetId="10"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hidden="1">{"via1",#N/A,TRUE,"general";"via2",#N/A,TRUE,"general";"via3",#N/A,TRUE,"general"}</definedName>
    <definedName name="PRIMERO">'[87]Informe Semanal 1'!$V$43:$W$43</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10">OFFSET(Full_Print,0,0,Last_Row)</definedName>
    <definedName name="Print_Area_Reset" localSheetId="11">OFFSET(Full_Print,0,0,Last_Row)</definedName>
    <definedName name="Print_Area_Reset" localSheetId="12">OFFSET(Full_Print,0,0,Last_Row)</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0">[6]!ERR</definedName>
    <definedName name="programainv">[6]!ERR</definedName>
    <definedName name="Proponente">#REF!</definedName>
    <definedName name="PRUEBA" localSheetId="12">[96]!absc</definedName>
    <definedName name="PRUEBA" localSheetId="7">[96]!absc</definedName>
    <definedName name="PRUEBA" localSheetId="9">[96]!absc</definedName>
    <definedName name="PRUEBA" localSheetId="0">[96]!absc</definedName>
    <definedName name="PRUEBA">[96]!absc</definedName>
    <definedName name="prueba1" localSheetId="12">[96]!absc</definedName>
    <definedName name="prueba1" localSheetId="7">[96]!absc</definedName>
    <definedName name="prueba1" localSheetId="9">[96]!absc</definedName>
    <definedName name="prueba1" localSheetId="0">[96]!absc</definedName>
    <definedName name="prueba1">[96]!absc</definedName>
    <definedName name="PRUEBA2">#REF!</definedName>
    <definedName name="ps">#REF!</definedName>
    <definedName name="PSTRESS_RELIEVI">#REF!</definedName>
    <definedName name="PTAR" localSheetId="10" hidden="1">{#N/A,#N/A,FALSE,"Estatico";#N/A,#N/A,FALSE,"Tuberia";#N/A,#N/A,FALSE,"Instrumentación";#N/A,#N/A,FALSE,"Mecanica";#N/A,#N/A,FALSE,"Electrico";#N/A,#N/A,FALSE,"Ofic.Civiles"}</definedName>
    <definedName name="PTAR" localSheetId="11" hidden="1">{#N/A,#N/A,FALSE,"Estatico";#N/A,#N/A,FALSE,"Tuberia";#N/A,#N/A,FALSE,"Instrumentación";#N/A,#N/A,FALSE,"Mecanica";#N/A,#N/A,FALSE,"Electrico";#N/A,#N/A,FALSE,"Ofic.Civiles"}</definedName>
    <definedName name="PTAR" localSheetId="1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hidden="1">{"TAB1",#N/A,TRUE,"GENERAL";"TAB2",#N/A,TRUE,"GENERAL";"TAB3",#N/A,TRUE,"GENERAL";"TAB4",#N/A,TRUE,"GENERAL";"TAB5",#N/A,TRUE,"GENERAL"}</definedName>
    <definedName name="ptopes" localSheetId="10"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[47]medelo!$A$66:$A$83</definedName>
    <definedName name="Pwf_min">'[97]ORITO 02 '!$E$8</definedName>
    <definedName name="Pwfd">#REF!</definedName>
    <definedName name="Q">#REF!</definedName>
    <definedName name="Q_actual">'[97]ORITO 02 '!$E$7</definedName>
    <definedName name="Q_BRUTO">#REF!</definedName>
    <definedName name="q1q1q" localSheetId="10"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hidden="1">{"via1",#N/A,TRUE,"general";"via2",#N/A,TRUE,"general";"via3",#N/A,TRUE,"general"}</definedName>
    <definedName name="qaz">#REF!</definedName>
    <definedName name="qedcd" localSheetId="10"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hidden="1">{"via1",#N/A,TRUE,"general";"via2",#N/A,TRUE,"general";"via3",#N/A,TRUE,"general"}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hidden="1">{"TAB1",#N/A,TRUE,"GENERAL";"TAB2",#N/A,TRUE,"GENERAL";"TAB3",#N/A,TRUE,"GENERAL";"TAB4",#N/A,TRUE,"GENERAL";"TAB5",#N/A,TRUE,"GENERAL"}</definedName>
    <definedName name="qewj" localSheetId="10"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hidden="1">{"via1",#N/A,TRUE,"general";"via2",#N/A,TRUE,"general";"via3",#N/A,TRUE,"general"}</definedName>
    <definedName name="Qmax">[47]medelo!$B$63</definedName>
    <definedName name="qqqqqw" localSheetId="10"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0"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hidden="1">{"via1",#N/A,TRUE,"general";"via2",#N/A,TRUE,"general";"via3",#N/A,TRUE,"general"}</definedName>
    <definedName name="QWE">#REF!</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hidden="1">{"TAB1",#N/A,TRUE,"GENERAL";"TAB2",#N/A,TRUE,"GENERAL";"TAB3",#N/A,TRUE,"GENERAL";"TAB4",#N/A,TRUE,"GENERAL";"TAB5",#N/A,TRUE,"GENERAL"}</definedName>
    <definedName name="QWERTY" localSheetId="0">[6]!ERR</definedName>
    <definedName name="QWERTY">[6]!ERR</definedName>
    <definedName name="qwewertet" localSheetId="10" hidden="1">{#N/A,#N/A,TRUE,"1842CWN0"}</definedName>
    <definedName name="qwewertet" localSheetId="11" hidden="1">{#N/A,#N/A,TRUE,"1842CWN0"}</definedName>
    <definedName name="qwewertet" localSheetId="12" hidden="1">{#N/A,#N/A,TRUE,"1842CWN0"}</definedName>
    <definedName name="qwewertet" hidden="1">{#N/A,#N/A,TRUE,"1842CWN0"}</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hidden="1">{"TAB1",#N/A,TRUE,"GENERAL";"TAB2",#N/A,TRUE,"GENERAL";"TAB3",#N/A,TRUE,"GENERAL";"TAB4",#N/A,TRUE,"GENERAL";"TAB5",#N/A,TRUE,"GENERAL"}</definedName>
    <definedName name="REICIO" localSheetId="0">[6]!ERR</definedName>
    <definedName name="REICIO">[6]!ERR</definedName>
    <definedName name="Reimbursement">"Reembolso"</definedName>
    <definedName name="reinicio" localSheetId="0">[6]!ERR</definedName>
    <definedName name="reinicio">[6]!ERR</definedName>
    <definedName name="REJHE" localSheetId="10"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hidden="1">{"via1",#N/A,TRUE,"general";"via2",#N/A,TRUE,"general";"via3",#N/A,TRUE,"general"}</definedName>
    <definedName name="rell">#REF!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0"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hidden="1">{"via1",#N/A,TRUE,"general";"via2",#N/A,TRUE,"general";"via3",#N/A,TRUE,"general"}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12">[10]!resu8</definedName>
    <definedName name="resu8" localSheetId="7">[10]!resu8</definedName>
    <definedName name="resu8" localSheetId="9">[10]!resu8</definedName>
    <definedName name="resu8" localSheetId="0">[10]!resu8</definedName>
    <definedName name="resu8">[10]!resu8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10"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hidden="1">{"via1",#N/A,TRUE,"general";"via2",#N/A,TRUE,"general";"via3",#N/A,TRUE,"general"}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hidden="1">{"TAB1",#N/A,TRUE,"GENERAL";"TAB2",#N/A,TRUE,"GENERAL";"TAB3",#N/A,TRUE,"GENERAL";"TAB4",#N/A,TRUE,"GENERAL";"TAB5",#N/A,TRUE,"GENERAL"}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hidden="1">{"via1",#N/A,TRUE,"general";"via2",#N/A,TRUE,"general";"via3",#N/A,TRUE,"general"}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hidden="1">{"TAB1",#N/A,TRUE,"GENERAL";"TAB2",#N/A,TRUE,"GENERAL";"TAB3",#N/A,TRUE,"GENERAL";"TAB4",#N/A,TRUE,"GENERAL";"TAB5",#N/A,TRUE,"GENERAL"}</definedName>
    <definedName name="reyety" localSheetId="10"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hidden="1">{"via1",#N/A,TRUE,"general";"via2",#N/A,TRUE,"general";"via3",#N/A,TRUE,"general"}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hidden="1">{"TAB1",#N/A,TRUE,"GENERAL";"TAB2",#N/A,TRUE,"GENERAL";"TAB3",#N/A,TRUE,"GENERAL";"TAB4",#N/A,TRUE,"GENERAL";"TAB5",#N/A,TRUE,"GENERAL"}</definedName>
    <definedName name="rfrf" localSheetId="10"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hidden="1">{"via1",#N/A,TRUE,"general";"via2",#N/A,TRUE,"general";"via3",#N/A,TRUE,"general"}</definedName>
    <definedName name="RFV">#REF!</definedName>
    <definedName name="RG">#REF!</definedName>
    <definedName name="rge" localSheetId="10"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hidden="1">{"via1",#N/A,TRUE,"general";"via2",#N/A,TRUE,"general";"via3",#N/A,TRUE,"general"}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hidden="1">{"TAB1",#N/A,TRUE,"GENERAL";"TAB2",#N/A,TRUE,"GENERAL";"TAB3",#N/A,TRUE,"GENERAL";"TAB4",#N/A,TRUE,"GENERAL";"TAB5",#N/A,TRUE,"GENERAL"}</definedName>
    <definedName name="RID">[99]Ingenieria!#REF!</definedName>
    <definedName name="RISP">'[3]7422CW00'!#REF!</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hidden="1">{"TAB1",#N/A,TRUE,"GENERAL";"TAB2",#N/A,TRUE,"GENERAL";"TAB3",#N/A,TRUE,"GENERAL";"TAB4",#N/A,TRUE,"GENERAL";"TAB5",#N/A,TRUE,"GENERAL"}</definedName>
    <definedName name="rjy" localSheetId="10"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hidden="1">{"via1",#N/A,TRUE,"general";"via2",#N/A,TRUE,"general";"via3",#N/A,TRUE,"general"}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hidden="1">{"TAB1",#N/A,TRUE,"GENERAL";"TAB2",#N/A,TRUE,"GENERAL";"TAB3",#N/A,TRUE,"GENERAL";"TAB4",#N/A,TRUE,"GENERAL";"TAB5",#N/A,TRUE,"GENERAL"}</definedName>
    <definedName name="rkru" localSheetId="10"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hidden="1">{"via1",#N/A,TRUE,"general";"via2",#N/A,TRUE,"general";"via3",#N/A,TRUE,"general"}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0">[6]!ERR</definedName>
    <definedName name="rr">[6]!ERR</definedName>
    <definedName name="rrr" localSheetId="10"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hidden="1">{"via1",#N/A,TRUE,"general";"via2",#N/A,TRUE,"general";"via3",#N/A,TRUE,"general"}</definedName>
    <definedName name="rrrr">'[100]Form5 _Pág_ 1'!#REF!</definedName>
    <definedName name="rrrrrb" localSheetId="10"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hidden="1">{"via1",#N/A,TRUE,"general";"via2",#N/A,TRUE,"general";"via3",#N/A,TRUE,"general"}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hidden="1">{"TAB1",#N/A,TRUE,"GENERAL";"TAB2",#N/A,TRUE,"GENERAL";"TAB3",#N/A,TRUE,"GENERAL";"TAB4",#N/A,TRUE,"GENERAL";"TAB5",#N/A,TRUE,"GENERAL"}</definedName>
    <definedName name="rrrrt" localSheetId="10"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hidden="1">{"via1",#N/A,TRUE,"general";"via2",#N/A,TRUE,"general";"via3",#N/A,TRUE,"general"}</definedName>
    <definedName name="Rs">#REF!</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hidden="1">{"TAB1",#N/A,TRUE,"GENERAL";"TAB2",#N/A,TRUE,"GENERAL";"TAB3",#N/A,TRUE,"GENERAL";"TAB4",#N/A,TRUE,"GENERAL";"TAB5",#N/A,TRUE,"GENERAL"}</definedName>
    <definedName name="rteg" localSheetId="10"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hidden="1">{"via1",#N/A,TRUE,"general";"via2",#N/A,TRUE,"general";"via3",#N/A,TRUE,"general"}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hidden="1">{"TAB1",#N/A,TRUE,"GENERAL";"TAB2",#N/A,TRUE,"GENERAL";"TAB3",#N/A,TRUE,"GENERAL";"TAB4",#N/A,TRUE,"GENERAL";"TAB5",#N/A,TRUE,"GENERAL"}</definedName>
    <definedName name="rtes" localSheetId="10"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hidden="1">{"via1",#N/A,TRUE,"general";"via2",#N/A,TRUE,"general";"via3",#N/A,TRUE,"general"}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hidden="1">{"TAB1",#N/A,TRUE,"GENERAL";"TAB2",#N/A,TRUE,"GENERAL";"TAB3",#N/A,TRUE,"GENERAL";"TAB4",#N/A,TRUE,"GENERAL";"TAB5",#N/A,TRUE,"GENERAL"}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hidden="1">{"via1",#N/A,TRUE,"general";"via2",#N/A,TRUE,"general";"via3",#N/A,TRUE,"general"}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hidden="1">{"TAB1",#N/A,TRUE,"GENERAL";"TAB2",#N/A,TRUE,"GENERAL";"TAB3",#N/A,TRUE,"GENERAL";"TAB4",#N/A,TRUE,"GENERAL";"TAB5",#N/A,TRUE,"GENERAL"}</definedName>
    <definedName name="rturtu" localSheetId="10"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hidden="1">{"via1",#N/A,TRUE,"general";"via2",#N/A,TRUE,"general";"via3",#N/A,TRUE,"general"}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hidden="1">{"TAB1",#N/A,TRUE,"GENERAL";"TAB2",#N/A,TRUE,"GENERAL";"TAB3",#N/A,TRUE,"GENERAL";"TAB4",#N/A,TRUE,"GENERAL";"TAB5",#N/A,TRUE,"GENERAL"}</definedName>
    <definedName name="rtym" localSheetId="10"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hidden="1">{"via1",#N/A,TRUE,"general";"via2",#N/A,TRUE,"general";"via3",#N/A,TRUE,"general"}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hidden="1">{"TAB1",#N/A,TRUE,"GENERAL";"TAB2",#N/A,TRUE,"GENERAL";"TAB3",#N/A,TRUE,"GENERAL";"TAB4",#N/A,TRUE,"GENERAL";"TAB5",#N/A,TRUE,"GENERAL"}</definedName>
    <definedName name="rtyrh" localSheetId="10"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hidden="1">{"via1",#N/A,TRUE,"general";"via2",#N/A,TRUE,"general";"via3",#N/A,TRUE,"general"}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hidden="1">{"TAB1",#N/A,TRUE,"GENERAL";"TAB2",#N/A,TRUE,"GENERAL";"TAB3",#N/A,TRUE,"GENERAL";"TAB4",#N/A,TRUE,"GENERAL";"TAB5",#N/A,TRUE,"GENERAL"}</definedName>
    <definedName name="rtytry" localSheetId="10"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hidden="1">{"via1",#N/A,TRUE,"general";"via2",#N/A,TRUE,"general";"via3",#N/A,TRUE,"general"}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0"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hidden="1">{"via1",#N/A,TRUE,"general";"via2",#N/A,TRUE,"general";"via3",#N/A,TRUE,"general"}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hidden="1">{"TAB1",#N/A,TRUE,"GENERAL";"TAB2",#N/A,TRUE,"GENERAL";"TAB3",#N/A,TRUE,"GENERAL";"TAB4",#N/A,TRUE,"GENERAL";"TAB5",#N/A,TRUE,"GENERAL"}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hidden="1">{"via1",#N/A,TRUE,"general";"via2",#N/A,TRUE,"general";"via3",#N/A,TRUE,"general"}</definedName>
    <definedName name="s" localSheetId="0">[6]!ERR</definedName>
    <definedName name="s">[6]!ERR</definedName>
    <definedName name="saa" localSheetId="10"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hidden="1">{"via1",#N/A,TRUE,"general";"via2",#N/A,TRUE,"general";"via3",#N/A,TRUE,"general"}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hidden="1">{"TAB1",#N/A,TRUE,"GENERAL";"TAB2",#N/A,TRUE,"GENERAL";"TAB3",#N/A,TRUE,"GENERAL";"TAB4",#N/A,TRUE,"GENERAL";"TAB5",#N/A,TRUE,"GENERAL"}</definedName>
    <definedName name="sadfo" localSheetId="10"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hidden="1">{"via1",#N/A,TRUE,"general";"via2",#N/A,TRUE,"general";"via3",#N/A,TRUE,"general"}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hidden="1">{"TAB1",#N/A,TRUE,"GENERAL";"TAB2",#N/A,TRUE,"GENERAL";"TAB3",#N/A,TRUE,"GENERAL";"TAB4",#N/A,TRUE,"GENERAL";"TAB5",#N/A,TRUE,"GENERAL"}</definedName>
    <definedName name="salarios" localSheetId="0">[6]!ERR</definedName>
    <definedName name="salarios">[6]!ERR</definedName>
    <definedName name="SalConv">'[11]DATOS CONTRATO'!$G$14</definedName>
    <definedName name="SALID1">#REF!</definedName>
    <definedName name="SalMinimo">[36]BASES!$E$41</definedName>
    <definedName name="sbgfbgdr" localSheetId="10"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hidden="1">{"TAB1",#N/A,TRUE,"GENERAL";"TAB2",#N/A,TRUE,"GENERAL";"TAB3",#N/A,TRUE,"GENERAL";"TAB4",#N/A,TRUE,"GENERAL";"TAB5",#N/A,TRUE,"GENERAL"}</definedName>
    <definedName name="sdaf" localSheetId="10"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hidden="1">{"via1",#N/A,TRUE,"general";"via2",#N/A,TRUE,"general";"via3",#N/A,TRUE,"general"}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hidden="1">{"TAB1",#N/A,TRUE,"GENERAL";"TAB2",#N/A,TRUE,"GENERAL";"TAB3",#N/A,TRUE,"GENERAL";"TAB4",#N/A,TRUE,"GENERAL";"TAB5",#N/A,TRUE,"GENERAL"}</definedName>
    <definedName name="SDDSAFF" localSheetId="10" hidden="1">{#N/A,#N/A,TRUE,"1842CWN0"}</definedName>
    <definedName name="SDDSAFF" localSheetId="11" hidden="1">{#N/A,#N/A,TRUE,"1842CWN0"}</definedName>
    <definedName name="SDDSAFF" localSheetId="12" hidden="1">{#N/A,#N/A,TRUE,"1842CWN0"}</definedName>
    <definedName name="SDDSAFF" hidden="1">{#N/A,#N/A,TRUE,"1842CWN0"}</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hidden="1">{"TAB1",#N/A,TRUE,"GENERAL";"TAB2",#N/A,TRUE,"GENERAL";"TAB3",#N/A,TRUE,"GENERAL";"TAB4",#N/A,TRUE,"GENERAL";"TAB5",#N/A,TRUE,"GENERAL"}</definedName>
    <definedName name="sdfd" localSheetId="10"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hidden="1">{"via1",#N/A,TRUE,"general";"via2",#N/A,TRUE,"general";"via3",#N/A,TRUE,"general"}</definedName>
    <definedName name="SDFDG" localSheetId="10" hidden="1">{#N/A,#N/A,TRUE,"1842CWN0"}</definedName>
    <definedName name="SDFDG" localSheetId="11" hidden="1">{#N/A,#N/A,TRUE,"1842CWN0"}</definedName>
    <definedName name="SDFDG" localSheetId="12" hidden="1">{#N/A,#N/A,TRUE,"1842CWN0"}</definedName>
    <definedName name="SDFDG" hidden="1">{#N/A,#N/A,TRUE,"1842CWN0"}</definedName>
    <definedName name="sdfds" localSheetId="10"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hidden="1">{"via1",#N/A,TRUE,"general";"via2",#N/A,TRUE,"general";"via3",#N/A,TRUE,"general"}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hidden="1">{"TAB1",#N/A,TRUE,"GENERAL";"TAB2",#N/A,TRUE,"GENERAL";"TAB3",#N/A,TRUE,"GENERAL";"TAB4",#N/A,TRUE,"GENERAL";"TAB5",#N/A,TRUE,"GENERAL"}</definedName>
    <definedName name="SDFEO" localSheetId="10"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hidden="1">{"via1",#N/A,TRUE,"general";"via2",#N/A,TRUE,"general";"via3",#N/A,TRUE,"general"}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hidden="1">{"TAB1",#N/A,TRUE,"GENERAL";"TAB2",#N/A,TRUE,"GENERAL";"TAB3",#N/A,TRUE,"GENERAL";"TAB4",#N/A,TRUE,"GENERAL";"TAB5",#N/A,TRUE,"GENERAL"}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hidden="1">{"via1",#N/A,TRUE,"general";"via2",#N/A,TRUE,"general";"via3",#N/A,TRUE,"general"}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0"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hidden="1">{"via1",#N/A,TRUE,"general";"via2",#N/A,TRUE,"general";"via3",#N/A,TRUE,"general"}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hidden="1">{"TAB1",#N/A,TRUE,"GENERAL";"TAB2",#N/A,TRUE,"GENERAL";"TAB3",#N/A,TRUE,"GENERAL";"TAB4",#N/A,TRUE,"GENERAL";"TAB5",#N/A,TRUE,"GENERAL"}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hidden="1">{"via1",#N/A,TRUE,"general";"via2",#N/A,TRUE,"general";"via3",#N/A,TRUE,"general"}</definedName>
    <definedName name="sdfsdgg" localSheetId="10" hidden="1">{#N/A,#N/A,TRUE,"INGENIERIA";#N/A,#N/A,TRUE,"COMPRAS";#N/A,#N/A,TRUE,"DIRECCION";#N/A,#N/A,TRUE,"RESUMEN"}</definedName>
    <definedName name="sdfsdgg" localSheetId="11" hidden="1">{#N/A,#N/A,TRUE,"INGENIERIA";#N/A,#N/A,TRUE,"COMPRAS";#N/A,#N/A,TRUE,"DIRECCION";#N/A,#N/A,TRUE,"RESUMEN"}</definedName>
    <definedName name="sdfsdgg" localSheetId="12" hidden="1">{#N/A,#N/A,TRUE,"INGENIERIA";#N/A,#N/A,TRUE,"COMPRAS";#N/A,#N/A,TRUE,"DIRECCION";#N/A,#N/A,TRUE,"RESUMEN"}</definedName>
    <definedName name="sdfsdgg" hidden="1">{#N/A,#N/A,TRUE,"INGENIERIA";#N/A,#N/A,TRUE,"COMPRAS";#N/A,#N/A,TRUE,"DIRECCION";#N/A,#N/A,TRUE,"RESUMEN"}</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hidden="1">{"TAB1",#N/A,TRUE,"GENERAL";"TAB2",#N/A,TRUE,"GENERAL";"TAB3",#N/A,TRUE,"GENERAL";"TAB4",#N/A,TRUE,"GENERAL";"TAB5",#N/A,TRUE,"GENERAL"}</definedName>
    <definedName name="sdgfgp" localSheetId="10"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hidden="1">{"via1",#N/A,TRUE,"general";"via2",#N/A,TRUE,"general";"via3",#N/A,TRUE,"general"}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hidden="1">{"TAB1",#N/A,TRUE,"GENERAL";"TAB2",#N/A,TRUE,"GENERAL";"TAB3",#N/A,TRUE,"GENERAL";"TAB4",#N/A,TRUE,"GENERAL";"TAB5",#N/A,TRUE,"GENERAL"}</definedName>
    <definedName name="sdgsg" localSheetId="10"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hidden="1">{"via1",#N/A,TRUE,"general";"via2",#N/A,TRUE,"general";"via3",#N/A,TRUE,"general"}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hidden="1">{"TAB1",#N/A,TRUE,"GENERAL";"TAB2",#N/A,TRUE,"GENERAL";"TAB3",#N/A,TRUE,"GENERAL";"TAB4",#N/A,TRUE,"GENERAL";"TAB5",#N/A,TRUE,"GENERAL"}</definedName>
    <definedName name="sdsdfh" localSheetId="10"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hidden="1">{"via1",#N/A,TRUE,"general";"via2",#N/A,TRUE,"general";"via3",#N/A,TRUE,"general"}</definedName>
    <definedName name="sdsdfsdff" localSheetId="10" hidden="1">{#N/A,#N/A,TRUE,"1842CWN0"}</definedName>
    <definedName name="sdsdfsdff" localSheetId="11" hidden="1">{#N/A,#N/A,TRUE,"1842CWN0"}</definedName>
    <definedName name="sdsdfsdff" localSheetId="12" hidden="1">{#N/A,#N/A,TRUE,"1842CWN0"}</definedName>
    <definedName name="sdsdfsdff" hidden="1">{#N/A,#N/A,TRUE,"1842CWN0"}</definedName>
    <definedName name="SECTOR">#REF!</definedName>
    <definedName name="SEMANA_C3">#REF!</definedName>
    <definedName name="sena">[55]Hoja1!$C$14</definedName>
    <definedName name="SERO" localSheetId="0">[6]!ERR</definedName>
    <definedName name="SERO">[6]!ERR</definedName>
    <definedName name="setrj" localSheetId="10"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hidden="1">{"via1",#N/A,TRUE,"general";"via2",#N/A,TRUE,"general";"via3",#N/A,TRUE,"general"}</definedName>
    <definedName name="sf">[55]Hoja1!$C$12</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hidden="1">{"TAB1",#N/A,TRUE,"GENERAL";"TAB2",#N/A,TRUE,"GENERAL";"TAB3",#N/A,TRUE,"GENERAL";"TAB4",#N/A,TRUE,"GENERAL";"TAB5",#N/A,TRUE,"GENERAL"}</definedName>
    <definedName name="sfsd" localSheetId="10"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hidden="1">{"via1",#N/A,TRUE,"general";"via2",#N/A,TRUE,"general";"via3",#N/A,TRUE,"general"}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0">[6]!ERR</definedName>
    <definedName name="SI">[6]!ERR</definedName>
    <definedName name="SINGOLO">'[3]7422CW00'!#REF!</definedName>
    <definedName name="SISISIS" localSheetId="0">[6]!ERR</definedName>
    <definedName name="SISISIS">[6]!ERR</definedName>
    <definedName name="Smlv">'[11]DATOS CONTRATO'!$I$9</definedName>
    <definedName name="smlv01">[41]CONTRATO!$I$9</definedName>
    <definedName name="smlv2001">[41]CONTRATO!$H$9</definedName>
    <definedName name="SMML">'[65]ASPECTOS TECNICOS'!$O$12:$P$32</definedName>
    <definedName name="SN">[11]EMPRESA!$G$29</definedName>
    <definedName name="SOLD._4_">#REF!</definedName>
    <definedName name="SOLD._6_">#REF!</definedName>
    <definedName name="SOLD._8_">#REF!</definedName>
    <definedName name="solver_adj" localSheetId="0" hidden="1">'PRESUPUESTO OFICIAL '!$K$29</definedName>
    <definedName name="solver_adj" localSheetId="1" hidden="1">'PROPUESTA ECONOMICA.'!$K$29</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'!#REF!</definedName>
    <definedName name="solver_lhs1" localSheetId="1" hidden="1">'PROPUESTA ECONOMICA.'!#REF!</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'!#REF!</definedName>
    <definedName name="solver_opt" localSheetId="1" hidden="1">'PROPUESTA ECONOMICA.'!#REF!</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'!#REF!</definedName>
    <definedName name="solver_rhs1" localSheetId="1" hidden="1">'PROPUESTA ECONOMICA.'!#REF!</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[55]Hoja1!$C$25</definedName>
    <definedName name="ssh">[55]Hoja1!$C$24</definedName>
    <definedName name="sss" localSheetId="10">MODULO10.auto_abrir</definedName>
    <definedName name="sss" localSheetId="11">MODULO10.auto_abrir</definedName>
    <definedName name="sss" localSheetId="12">MODULO10.auto_abrir</definedName>
    <definedName name="sss" localSheetId="7">MODULO10.auto_abrir</definedName>
    <definedName name="sss" localSheetId="9">MODULO10.auto_abrir</definedName>
    <definedName name="sss" localSheetId="0">MODULO10.auto_abrir</definedName>
    <definedName name="sss">MODULO10.auto_abrir</definedName>
    <definedName name="SSSS" localSheetId="0">[6]!ERR</definedName>
    <definedName name="SSSS">[6]!ERR</definedName>
    <definedName name="sssss7" localSheetId="10"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hidden="1">{"via1",#N/A,TRUE,"general";"via2",#N/A,TRUE,"general";"via3",#N/A,TRUE,"general"}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hidden="1">{"TAB1",#N/A,TRUE,"GENERAL";"TAB2",#N/A,TRUE,"GENERAL";"TAB3",#N/A,TRUE,"GENERAL";"TAB4",#N/A,TRUE,"GENERAL";"TAB5",#N/A,TRUE,"GENERAL"}</definedName>
    <definedName name="sssssy" localSheetId="10"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'[101]PxQ Cantidades'!#REF!</definedName>
    <definedName name="STONU">'[3]7422CW00'!#REF!</definedName>
    <definedName name="STRESS_RELIEVIN">#REF!</definedName>
    <definedName name="STSUMM">'[3]7422CW00'!#REF!</definedName>
    <definedName name="stt" localSheetId="10"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[13]Tablas!#REF!</definedName>
    <definedName name="SUP_VPR_NA">#REF!</definedName>
    <definedName name="SUPER">[57]Tablas!$H$1:$H$65536</definedName>
    <definedName name="SUPERFICIE">#REF!</definedName>
    <definedName name="sw" localSheetId="0">[6]!ERR</definedName>
    <definedName name="sw">[6]!ERR</definedName>
    <definedName name="swsw" localSheetId="10"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hidden="1">{"via1",#N/A,TRUE,"general";"via2",#N/A,TRUE,"general";"via3",#N/A,TRUE,"general"}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hidden="1">{"TAB1",#N/A,TRUE,"GENERAL";"TAB2",#N/A,TRUE,"GENERAL";"TAB3",#N/A,TRUE,"GENERAL";"TAB4",#N/A,TRUE,"GENERAL";"TAB5",#N/A,TRUE,"GENERAL"}</definedName>
    <definedName name="t" localSheetId="12">[22]!absc</definedName>
    <definedName name="t" localSheetId="7">[22]!absc</definedName>
    <definedName name="t" localSheetId="9">[22]!absc</definedName>
    <definedName name="t" localSheetId="0">[22]!absc</definedName>
    <definedName name="t">[22]!absc</definedName>
    <definedName name="t_1" localSheetId="10">Scheduled_Payment+Extra_Payment</definedName>
    <definedName name="t_1" localSheetId="11">Scheduled_Payment+Extra_Payment</definedName>
    <definedName name="t_1" localSheetId="12">Scheduled_Payment+Extra_Payment</definedName>
    <definedName name="t_1" localSheetId="7">Scheduled_Payment+Extra_Payment</definedName>
    <definedName name="t_1" localSheetId="9">Scheduled_Payment+Extra_Payment</definedName>
    <definedName name="t_1" localSheetId="0">Scheduled_Payment+Extra_Payment</definedName>
    <definedName name="t_1">Scheduled_Payment+Extra_Payment</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#REF!</definedName>
    <definedName name="tabla1">[102]Hoja3!$B$4:$F$28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[103]TARIFAS!$A$1:$F$52</definedName>
    <definedName name="TarifaSalud">[41]EMPRESA!$F$26</definedName>
    <definedName name="Tasa">#REF!</definedName>
    <definedName name="TASA_DE_CAMBIO">#REF!</definedName>
    <definedName name="Tasa1">'[104]Bases 2A'!$C$20</definedName>
    <definedName name="TasaCCP">#REF!</definedName>
    <definedName name="Tax">#REF!</definedName>
    <definedName name="TB_EVENTOS_OTS_ANUAL">#REF!</definedName>
    <definedName name="tc">#REF!</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0">[6]!ERR</definedName>
    <definedName name="TER">[6]!ERR</definedName>
    <definedName name="TERM" localSheetId="0">[6]!ERR</definedName>
    <definedName name="TERM">[6]!ERR</definedName>
    <definedName name="TÉRMINOS" localSheetId="0">[6]!ERR</definedName>
    <definedName name="TÉRMINOS">[6]!ERR</definedName>
    <definedName name="TERR">[26]PRESUPUESTO!$I$7</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hidden="1">{"TAB1",#N/A,TRUE,"GENERAL";"TAB2",#N/A,TRUE,"GENERAL";"TAB3",#N/A,TRUE,"GENERAL";"TAB4",#N/A,TRUE,"GENERAL";"TAB5",#N/A,TRUE,"GENERAL"}</definedName>
    <definedName name="teytrh" localSheetId="10"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hidden="1">{"via1",#N/A,TRUE,"general";"via2",#N/A,TRUE,"general";"via3",#N/A,TRUE,"general"}</definedName>
    <definedName name="TGB">#REF!</definedName>
    <definedName name="TH">#REF!</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0"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hidden="1">{"via1",#N/A,TRUE,"general";"via2",#N/A,TRUE,"general";"via3",#N/A,TRUE,"general"}</definedName>
    <definedName name="TIEMPO">[37]BASES!$E$27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'[11]DATOS CONTRATO'!$E$18</definedName>
    <definedName name="TK_1" hidden="1">[23]INST!#REF!</definedName>
    <definedName name="TKSLCI07">[11]EMPRESA!$F$22</definedName>
    <definedName name="tld">[55]Datos!$D$14</definedName>
    <definedName name="TOPGENER">#REF!</definedName>
    <definedName name="TOPGENER1">#REF!</definedName>
    <definedName name="TOPMENU">#REF!</definedName>
    <definedName name="Torres">#REF!</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hidden="1">{"TAB1",#N/A,TRUE,"GENERAL";"TAB2",#N/A,TRUE,"GENERAL";"TAB3",#N/A,TRUE,"GENERAL";"TAB4",#N/A,TRUE,"GENERAL";"TAB5",#N/A,TRUE,"GENERAL"}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7">Scheduled_Payment+Extra_Payment</definedName>
    <definedName name="Total_Payment" localSheetId="9">Scheduled_Payment+Extra_Payment</definedName>
    <definedName name="Total_Payment" localSheetId="0">Scheduled_Payment+Extra_Payment</definedName>
    <definedName name="Total_Payment">Scheduled_Payment+Extra_Payment</definedName>
    <definedName name="Total_Payment1" localSheetId="10">Scheduled_Payment+Extra_Payment</definedName>
    <definedName name="Total_Payment1" localSheetId="11">Scheduled_Payment+Extra_Payment</definedName>
    <definedName name="Total_Payment1" localSheetId="12">Scheduled_Payment+Extra_Payment</definedName>
    <definedName name="Total_Payment1" localSheetId="7">Scheduled_Payment+Extra_Payment</definedName>
    <definedName name="Total_Payment1" localSheetId="9">Scheduled_Payment+Extra_Payment</definedName>
    <definedName name="Total_Payment1" localSheetId="0">Scheduled_Payment+Extra_Payment</definedName>
    <definedName name="Total_Payment1">Scheduled_Payment+Extra_Payment</definedName>
    <definedName name="total1">#REF!</definedName>
    <definedName name="TotalCesantias">'[41]NOMINA 1'!$N$38</definedName>
    <definedName name="TOTALHH">#REF!</definedName>
    <definedName name="TOTALHH1">#REF!</definedName>
    <definedName name="TotalVacaciones">'[41]NOMINA 1'!$N$37</definedName>
    <definedName name="TotAuxAlim">'[11]NOMINA-1'!$E$37</definedName>
    <definedName name="TotAuxAlimentacion">'[41]NOMINA 1'!$E$38</definedName>
    <definedName name="TotAuxCom">'[11]NOMINA-1'!$E$39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'[11]NOMINA-1'!$E$41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'[11]NOMINA-1'!$N$39</definedName>
    <definedName name="TotPrimConvencional">'[41]NOMINA 1'!$N$40</definedName>
    <definedName name="TotPrimVac">'[11]NOMINA-1'!$N$40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'[11]NOMINA-1'!$N$36</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'[11]DATOS CONTRATO'!$E$16</definedName>
    <definedName name="TRAT">[105]desmonte!$E$48</definedName>
    <definedName name="TREM">#REF!</definedName>
    <definedName name="Trenes">#REF!</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hidden="1">{"TAB1",#N/A,TRUE,"GENERAL";"TAB2",#N/A,TRUE,"GENERAL";"TAB3",#N/A,TRUE,"GENERAL";"TAB4",#N/A,TRUE,"GENERAL";"TAB5",#N/A,TRUE,"GENERAL"}</definedName>
    <definedName name="trh" localSheetId="10"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0"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hidden="1">{"via1",#N/A,TRUE,"general";"via2",#N/A,TRUE,"general";"via3",#N/A,TRUE,"general"}</definedName>
    <definedName name="TRM">[106]Tablas!$B$2</definedName>
    <definedName name="tru" localSheetId="10"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hidden="1">{"via1",#N/A,TRUE,"general";"via2",#N/A,TRUE,"general";"via3",#N/A,TRUE,"general"}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hidden="1">{"TAB1",#N/A,TRUE,"GENERAL";"TAB2",#N/A,TRUE,"GENERAL";"TAB3",#N/A,TRUE,"GENERAL";"TAB4",#N/A,TRUE,"GENERAL";"TAB5",#N/A,TRUE,"GENERAL"}</definedName>
    <definedName name="tryrth" localSheetId="10"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hidden="1">{"via1",#N/A,TRUE,"general";"via2",#N/A,TRUE,"general";"via3",#N/A,TRUE,"general"}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hidden="1">{"TAB1",#N/A,TRUE,"GENERAL";"TAB2",#N/A,TRUE,"GENERAL";"TAB3",#N/A,TRUE,"GENERAL";"TAB4",#N/A,TRUE,"GENERAL";"TAB5",#N/A,TRUE,"GENERAL"}</definedName>
    <definedName name="TtCD">#REF!</definedName>
    <definedName name="TTR" localSheetId="10"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hidden="1">{"via1",#N/A,TRUE,"general";"via2",#N/A,TRUE,"general";"via3",#N/A,TRUE,"general"}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hidden="1">{"TAB1",#N/A,TRUE,"GENERAL";"TAB2",#N/A,TRUE,"GENERAL";"TAB3",#N/A,TRUE,"GENERAL";"TAB4",#N/A,TRUE,"GENERAL";"TAB5",#N/A,TRUE,"GENERAL"}</definedName>
    <definedName name="tttt7" localSheetId="10"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hidden="1">{"via1",#N/A,TRUE,"general";"via2",#N/A,TRUE,"general";"via3",#N/A,TRUE,"general"}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hidden="1">{"TAB1",#N/A,TRUE,"GENERAL";"TAB2",#N/A,TRUE,"GENERAL";"TAB3",#N/A,TRUE,"GENERAL";"TAB4",#N/A,TRUE,"GENERAL";"TAB5",#N/A,TRUE,"GENERAL"}</definedName>
    <definedName name="ttttr" localSheetId="10"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hidden="1">{"via1",#N/A,TRUE,"general";"via2",#N/A,TRUE,"general";"via3",#N/A,TRUE,"general"}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hidden="1">{"TAB1",#N/A,TRUE,"GENERAL";"TAB2",#N/A,TRUE,"GENERAL";"TAB3",#N/A,TRUE,"GENERAL";"TAB4",#N/A,TRUE,"GENERAL";"TAB5",#N/A,TRUE,"GENERAL"}</definedName>
    <definedName name="tu" localSheetId="10"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hidden="1">{"TAB1",#N/A,TRUE,"GENERAL";"TAB2",#N/A,TRUE,"GENERAL";"TAB3",#N/A,TRUE,"GENERAL";"TAB4",#N/A,TRUE,"GENERAL";"TAB5",#N/A,TRUE,"GENERAL"}</definedName>
    <definedName name="ty" localSheetId="10"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hidden="1">{"via1",#N/A,TRUE,"general";"via2",#N/A,TRUE,"general";"via3",#N/A,TRUE,"general"}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hidden="1">{"TAB1",#N/A,TRUE,"GENERAL";"TAB2",#N/A,TRUE,"GENERAL";"TAB3",#N/A,TRUE,"GENERAL";"TAB4",#N/A,TRUE,"GENERAL";"TAB5",#N/A,TRUE,"GENERAL"}</definedName>
    <definedName name="tyk" localSheetId="10"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hidden="1">{"via1",#N/A,TRUE,"general";"via2",#N/A,TRUE,"general";"via3",#N/A,TRUE,"general"}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hidden="1">{"TAB1",#N/A,TRUE,"GENERAL";"TAB2",#N/A,TRUE,"GENERAL";"TAB3",#N/A,TRUE,"GENERAL";"TAB4",#N/A,TRUE,"GENERAL";"TAB5",#N/A,TRUE,"GENERAL"}</definedName>
    <definedName name="tyutyu" localSheetId="10"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hidden="1">{"via1",#N/A,TRUE,"general";"via2",#N/A,TRUE,"general";"via3",#N/A,TRUE,"general"}</definedName>
    <definedName name="U">#REF!</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localSheetId="10"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hidden="1">{"via1",#N/A,TRUE,"general";"via2",#N/A,TRUE,"general";"via3",#N/A,TRUE,"general"}</definedName>
    <definedName name="UIC">[13]Tablas!#REF!</definedName>
    <definedName name="uijhj" localSheetId="10"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hidden="1">{"via1",#N/A,TRUE,"general";"via2",#N/A,TRUE,"general";"via3",#N/A,TRUE,"general"}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hidden="1">{"TAB1",#N/A,TRUE,"GENERAL";"TAB2",#N/A,TRUE,"GENERAL";"TAB3",#N/A,TRUE,"GENERAL";"TAB4",#N/A,TRUE,"GENERAL";"TAB5",#N/A,TRUE,"GENERAL"}</definedName>
    <definedName name="uir" localSheetId="10"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hidden="1">{"via1",#N/A,TRUE,"general";"via2",#N/A,TRUE,"general";"via3",#N/A,TRUE,"general"}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hidden="1">{"TAB1",#N/A,TRUE,"GENERAL";"TAB2",#N/A,TRUE,"GENERAL";"TAB3",#N/A,TRUE,"GENERAL";"TAB4",#N/A,TRUE,"GENERAL";"TAB5",#N/A,TRUE,"GENERAL"}</definedName>
    <definedName name="uityjj" localSheetId="10"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hidden="1">{"via1",#N/A,TRUE,"general";"via2",#N/A,TRUE,"general";"via3",#N/A,TRUE,"general"}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'[107]Lista APU'!$A$3:$D$479</definedName>
    <definedName name="UNITARIO">[108]Unitarios!$A$3:$D$13</definedName>
    <definedName name="Unitarios">#REF!</definedName>
    <definedName name="unj" hidden="1">[19]INST!#REF!</definedName>
    <definedName name="uno" localSheetId="0">[6]!ERR</definedName>
    <definedName name="uno">[6]!ERR</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hidden="1">{"TAB1",#N/A,TRUE,"GENERAL";"TAB2",#N/A,TRUE,"GENERAL";"TAB3",#N/A,TRUE,"GENERAL";"TAB4",#N/A,TRUE,"GENERAL";"TAB5",#N/A,TRUE,"GENERAL"}</definedName>
    <definedName name="uriel" localSheetId="0">[6]!ERR</definedName>
    <definedName name="uriel">[6]!ERR</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'[78]1'!$N$42</definedName>
    <definedName name="UTL">[26]otros!$C$4</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hidden="1">{"TAB1",#N/A,TRUE,"GENERAL";"TAB2",#N/A,TRUE,"GENERAL";"TAB3",#N/A,TRUE,"GENERAL";"TAB4",#N/A,TRUE,"GENERAL";"TAB5",#N/A,TRUE,"GENERAL"}</definedName>
    <definedName name="uuuuuj" localSheetId="10"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hidden="1">{"via1",#N/A,TRUE,"general";"via2",#N/A,TRUE,"general";"via3",#N/A,TRUE,"general"}</definedName>
    <definedName name="uv">375000</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hidden="1">{"TAB1",#N/A,TRUE,"GENERAL";"TAB2",#N/A,TRUE,"GENERAL";"TAB3",#N/A,TRUE,"GENERAL";"TAB4",#N/A,TRUE,"GENERAL";"TAB5",#N/A,TRUE,"GENERAL"}</definedName>
    <definedName name="uyur" localSheetId="10"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hidden="1">{"via1",#N/A,TRUE,"general";"via2",#N/A,TRUE,"general";"via3",#N/A,TRUE,"general"}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[109]CONTRATO!$E$9</definedName>
    <definedName name="ValorEjecutado">#REF!</definedName>
    <definedName name="ValorProyecto">#REF!</definedName>
    <definedName name="ValorRecursosComprometidos">#REF!</definedName>
    <definedName name="Values_Entered" localSheetId="10">IF(Loan_Amount*Interest_Rate*Loan_Years*Loan_Start&gt;0,1,0)</definedName>
    <definedName name="Values_Entered" localSheetId="11">IF(Loan_Amount*Interest_Rate*Loan_Years*Loan_Start&gt;0,1,0)</definedName>
    <definedName name="Values_Entered" localSheetId="12">IF(Loan_Amount*Interest_Rate*Loan_Years*Loan_Start&gt;0,1,0)</definedName>
    <definedName name="Values_Entered">IF(Loan_Amount*Interest_Rate*Loan_Years*Loan_Start&gt;0,1,0)</definedName>
    <definedName name="Válvulas">#REF!</definedName>
    <definedName name="Var">[21]Varios.!$E$1:$E$65536</definedName>
    <definedName name="VARIACION1">#REF!</definedName>
    <definedName name="Varios">#REF!</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0"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hidden="1">{"via1",#N/A,TRUE,"general";"via2",#N/A,TRUE,"general";"via3",#N/A,TRUE,"general"}</definedName>
    <definedName name="VentaAiu">#REF!</definedName>
    <definedName name="VEX">[13]Tablas!#REF!</definedName>
    <definedName name="VEX_ON">#REF!</definedName>
    <definedName name="VEX1_1">[13]Tablas!#REF!</definedName>
    <definedName name="VEX1_1_1">[13]Tablas!#REF!</definedName>
    <definedName name="VEX1_1_2">[13]Tablas!#REF!</definedName>
    <definedName name="VEX1_1_3">[13]Tablas!#REF!</definedName>
    <definedName name="VEX1_1_4">[13]Tablas!#REF!</definedName>
    <definedName name="VEX1_2">[13]Tablas!#REF!</definedName>
    <definedName name="VEX1_3">[13]Tablas!#REF!</definedName>
    <definedName name="VFA">[13]Tablas!#REF!</definedName>
    <definedName name="VFA1_1">[13]Tablas!#REF!</definedName>
    <definedName name="VFA1_1_1">[13]Tablas!#REF!</definedName>
    <definedName name="VFA1_1_2">[13]Tablas!#REF!</definedName>
    <definedName name="VFA1_1_3">[13]Tablas!#REF!</definedName>
    <definedName name="VFA1_1_4">[13]Tablas!#REF!</definedName>
    <definedName name="VFA1_1_5">[13]Tablas!#REF!</definedName>
    <definedName name="VFA1_1_6">[13]Tablas!#REF!</definedName>
    <definedName name="VFA1_2">[13]Tablas!#REF!</definedName>
    <definedName name="VFA1_3">[13]Tablas!#REF!</definedName>
    <definedName name="vfbgnhyt" localSheetId="10"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hidden="1">{"via1",#N/A,TRUE,"general";"via2",#N/A,TRUE,"general";"via3",#N/A,TRUE,"general"}</definedName>
    <definedName name="vfh">'[75]7422CW00'!#REF!</definedName>
    <definedName name="VFR">#REF!</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[13]Tablas!#REF!</definedName>
    <definedName name="VIT1_1">[13]Tablas!#REF!</definedName>
    <definedName name="VIT1_1_1">[13]Tablas!#REF!</definedName>
    <definedName name="VIT1_1_10">[13]Tablas!#REF!</definedName>
    <definedName name="VIT1_1_11">[13]Tablas!#REF!</definedName>
    <definedName name="VIT1_1_12">[13]Tablas!#REF!</definedName>
    <definedName name="VIT1_1_13">[13]Tablas!#REF!</definedName>
    <definedName name="VIT1_1_14">[13]Tablas!#REF!</definedName>
    <definedName name="VIT1_1_15">[13]Tablas!#REF!</definedName>
    <definedName name="VIT1_1_16">[13]Tablas!#REF!</definedName>
    <definedName name="VIt1_1_17">[13]Tablas!#REF!</definedName>
    <definedName name="VIT1_1_18">[13]Tablas!#REF!</definedName>
    <definedName name="VIt1_1_19">[13]Tablas!#REF!</definedName>
    <definedName name="VIT1_1_2">[13]Tablas!#REF!</definedName>
    <definedName name="VIT1_1_20">[13]Tablas!#REF!</definedName>
    <definedName name="VIT1_1_3">[13]Tablas!#REF!</definedName>
    <definedName name="VIT1_1_4">[13]Tablas!#REF!</definedName>
    <definedName name="VIT1_1_5">[13]Tablas!#REF!</definedName>
    <definedName name="VIT1_1_6">[13]Tablas!#REF!</definedName>
    <definedName name="VIT1_1_7">[13]Tablas!#REF!</definedName>
    <definedName name="VIT1_1_8">[13]Tablas!#REF!</definedName>
    <definedName name="VIT1_1_9">[13]Tablas!#REF!</definedName>
    <definedName name="VIT1_2">[13]Tablas!#REF!</definedName>
    <definedName name="VIT1_3">[13]Tablas!#REF!</definedName>
    <definedName name="VIT1_4">[13]Tablas!#REF!</definedName>
    <definedName name="VIT1_5">[13]Tablas!#REF!</definedName>
    <definedName name="VIT1_6">[13]Tablas!#REF!</definedName>
    <definedName name="vital5">[51]Personalizar!$E$15</definedName>
    <definedName name="vk" localSheetId="10"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hidden="1">{"via1",#N/A,TRUE,"general";"via2",#N/A,TRUE,"general";"via3",#N/A,TRUE,"general"}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[13]Tablas!#REF!</definedName>
    <definedName name="VPR1_1_1">[13]Tablas!#REF!</definedName>
    <definedName name="VPR1_1_10">[13]Tablas!#REF!</definedName>
    <definedName name="VPR1_1_11">[13]Tablas!#REF!</definedName>
    <definedName name="VPR1_1_12">[13]Tablas!#REF!</definedName>
    <definedName name="VPR1_1_13">[13]Tablas!#REF!</definedName>
    <definedName name="VPR1_1_14">[13]Tablas!#REF!</definedName>
    <definedName name="VPR1_1_15">[13]Tablas!#REF!</definedName>
    <definedName name="VPR1_1_16">[13]Tablas!#REF!</definedName>
    <definedName name="VPR1_1_17">[13]Tablas!#REF!</definedName>
    <definedName name="VPR1_1_18">[13]Tablas!#REF!</definedName>
    <definedName name="VPR1_1_19">[13]Tablas!#REF!</definedName>
    <definedName name="VPR1_1_2">[13]Tablas!#REF!</definedName>
    <definedName name="VPR1_1_20">[13]Tablas!#REF!</definedName>
    <definedName name="VPR1_1_21">[13]Tablas!#REF!</definedName>
    <definedName name="VPR1_1_22">[13]Tablas!#REF!</definedName>
    <definedName name="VPR1_1_23">[13]Tablas!#REF!</definedName>
    <definedName name="VPR1_1_24">[13]Tablas!#REF!</definedName>
    <definedName name="VPR1_1_25">[13]Tablas!#REF!</definedName>
    <definedName name="VPR1_1_26">[13]Tablas!#REF!</definedName>
    <definedName name="VPR1_1_27">[13]Tablas!#REF!</definedName>
    <definedName name="VPR1_1_28">[13]Tablas!#REF!</definedName>
    <definedName name="VPR1_1_29">[13]Tablas!#REF!</definedName>
    <definedName name="VPR1_1_3">[13]Tablas!#REF!</definedName>
    <definedName name="VPR1_1_30">[13]Tablas!#REF!</definedName>
    <definedName name="VPR1_1_31">[13]Tablas!#REF!</definedName>
    <definedName name="VPR1_1_32">[13]Tablas!#REF!</definedName>
    <definedName name="VPR1_1_4">[13]Tablas!#REF!</definedName>
    <definedName name="VPR1_1_5">[13]Tablas!#REF!</definedName>
    <definedName name="VPR1_1_6">[13]Tablas!#REF!</definedName>
    <definedName name="VPR1_1_7">[13]Tablas!#REF!</definedName>
    <definedName name="VPR1_1_8">[13]Tablas!#REF!</definedName>
    <definedName name="VPR1_1_9">[13]Tablas!#REF!</definedName>
    <definedName name="VPR1_2">[13]Tablas!#REF!</definedName>
    <definedName name="VPR1_3">[13]Tablas!#REF!</definedName>
    <definedName name="VPR1_4">[13]Tablas!#REF!</definedName>
    <definedName name="VPR1_5">[13]Tablas!#REF!</definedName>
    <definedName name="VPR1_6">[13]Tablas!#REF!</definedName>
    <definedName name="vpt">#REF!</definedName>
    <definedName name="VRP">[13]Tablas!#REF!</definedName>
    <definedName name="VRP_PETROQ">#REF!</definedName>
    <definedName name="VRP1_1">[13]Tablas!#REF!</definedName>
    <definedName name="VRP1_1_1">[13]Tablas!#REF!</definedName>
    <definedName name="VRP1_1_10">[13]Tablas!#REF!</definedName>
    <definedName name="VRP1_1_11">[13]Tablas!#REF!</definedName>
    <definedName name="VRP1_1_12">[13]Tablas!#REF!</definedName>
    <definedName name="VRP1_1_13">[13]Tablas!#REF!</definedName>
    <definedName name="VRP1_1_14">[13]Tablas!#REF!</definedName>
    <definedName name="VRP1_1_15">[13]Tablas!#REF!</definedName>
    <definedName name="VRP1_1_16">[13]Tablas!#REF!</definedName>
    <definedName name="VRP1_1_17">[13]Tablas!#REF!</definedName>
    <definedName name="VRP1_1_18">[13]Tablas!#REF!</definedName>
    <definedName name="VRP1_1_19">[13]Tablas!#REF!</definedName>
    <definedName name="VRP1_1_2">[13]Tablas!#REF!</definedName>
    <definedName name="VRP1_1_20">[13]Tablas!#REF!</definedName>
    <definedName name="VRP1_1_21">[13]Tablas!#REF!</definedName>
    <definedName name="VRP1_1_22">[13]Tablas!#REF!</definedName>
    <definedName name="VRP1_1_23">[13]Tablas!#REF!</definedName>
    <definedName name="VRP1_1_3">[13]Tablas!#REF!</definedName>
    <definedName name="VRP1_1_4">[13]Tablas!#REF!</definedName>
    <definedName name="VRP1_1_5">[13]Tablas!#REF!</definedName>
    <definedName name="VRP1_1_6">[13]Tablas!#REF!</definedName>
    <definedName name="VRP1_1_7">[13]Tablas!#REF!</definedName>
    <definedName name="VRP1_1_8">[13]Tablas!#REF!</definedName>
    <definedName name="VRP1_1_9">[13]Tablas!#REF!</definedName>
    <definedName name="VRP1_2">[13]Tablas!#REF!</definedName>
    <definedName name="VRP1_3">[13]Tablas!#REF!</definedName>
    <definedName name="VRP1_4">[13]Tablas!#REF!</definedName>
    <definedName name="vsdfj" localSheetId="10"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hidden="1">{"via1",#N/A,TRUE,"general";"via2",#N/A,TRUE,"general";"via3",#N/A,TRUE,"general"}</definedName>
    <definedName name="VSM">[13]Tablas!#REF!</definedName>
    <definedName name="VSM1_1">[13]Tablas!#REF!</definedName>
    <definedName name="VSM1_1_1">[13]Tablas!#REF!</definedName>
    <definedName name="VSM1_1_2">[13]Tablas!#REF!</definedName>
    <definedName name="VSM1_1_3">[13]Tablas!#REF!</definedName>
    <definedName name="VSM1_1_4">[13]Tablas!#REF!</definedName>
    <definedName name="VSM1_1_5">[13]Tablas!#REF!</definedName>
    <definedName name="VSM1_2">[13]Tablas!#REF!</definedName>
    <definedName name="VSM1_3">[13]Tablas!#REF!</definedName>
    <definedName name="VSM1_4">[13]Tablas!#REF!</definedName>
    <definedName name="VSM1_5">[13]Tablas!#REF!</definedName>
    <definedName name="vsp">#REF!</definedName>
    <definedName name="vt" localSheetId="10"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hidden="1">{"via1",#N/A,TRUE,"general";"via2",#N/A,TRUE,"general";"via3",#N/A,TRUE,"general"}</definedName>
    <definedName name="vutil">#REF!</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10"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hidden="1">{"via1",#N/A,TRUE,"general";"via2",#N/A,TRUE,"general";"via3",#N/A,TRUE,"general"}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hidden="1">{"TAB1",#N/A,TRUE,"GENERAL";"TAB2",#N/A,TRUE,"GENERAL";"TAB3",#N/A,TRUE,"GENERAL";"TAB4",#N/A,TRUE,"GENERAL";"TAB5",#N/A,TRUE,"GENERAL"}</definedName>
    <definedName name="w2w2w" localSheetId="10"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'[110]2004'!#REF!</definedName>
    <definedName name="Wcut">#REF!</definedName>
    <definedName name="WD">#REF!</definedName>
    <definedName name="WDD" localSheetId="10" hidden="1">{#N/A,#N/A,FALSE,"orthoflow";#N/A,#N/A,FALSE,"Miscelaneos";#N/A,#N/A,FALSE,"Instrumentacio";#N/A,#N/A,FALSE,"Electrico";#N/A,#N/A,FALSE,"Valv. Seguridad"}</definedName>
    <definedName name="WDD" localSheetId="11" hidden="1">{#N/A,#N/A,FALSE,"orthoflow";#N/A,#N/A,FALSE,"Miscelaneos";#N/A,#N/A,FALSE,"Instrumentacio";#N/A,#N/A,FALSE,"Electrico";#N/A,#N/A,FALSE,"Valv. Seguridad"}</definedName>
    <definedName name="WDD" localSheetId="1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'[38]Res-Accide-10'!#REF!</definedName>
    <definedName name="wedw">#REF!</definedName>
    <definedName name="WEFWE">'[38]Res-Accide-10'!#REF!</definedName>
    <definedName name="WER">'[38]Res-Accide-10'!$S$2:$S$7</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hidden="1">{"TAB1",#N/A,TRUE,"GENERAL";"TAB2",#N/A,TRUE,"GENERAL";"TAB3",#N/A,TRUE,"GENERAL";"TAB4",#N/A,TRUE,"GENERAL";"TAB5",#N/A,TRUE,"GENERAL"}</definedName>
    <definedName name="WEREWR" localSheetId="10"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hidden="1">{"via1",#N/A,TRUE,"general";"via2",#N/A,TRUE,"general";"via3",#N/A,TRUE,"general"}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hidden="1">{"TAB1",#N/A,TRUE,"GENERAL";"TAB2",#N/A,TRUE,"GENERAL";"TAB3",#N/A,TRUE,"GENERAL";"TAB4",#N/A,TRUE,"GENERAL";"TAB5",#N/A,TRUE,"GENERAL"}</definedName>
    <definedName name="werh" localSheetId="10"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hidden="1">{"via1",#N/A,TRUE,"general";"via2",#N/A,TRUE,"general";"via3",#N/A,TRUE,"general"}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hidden="1">{"TAB1",#N/A,TRUE,"GENERAL";"TAB2",#N/A,TRUE,"GENERAL";"TAB3",#N/A,TRUE,"GENERAL";"TAB4",#N/A,TRUE,"GENERAL";"TAB5",#N/A,TRUE,"GENERAL"}</definedName>
    <definedName name="wetrew" localSheetId="10"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hidden="1">{"via1",#N/A,TRUE,"general";"via2",#N/A,TRUE,"general";"via3",#N/A,TRUE,"general"}</definedName>
    <definedName name="WILSON">'[38]Res-Accide-10'!#REF!</definedName>
    <definedName name="WQ">#REF!</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hidden="1">{"TAB1",#N/A,TRUE,"GENERAL";"TAB2",#N/A,TRUE,"GENERAL";"TAB3",#N/A,TRUE,"GENERAL";"TAB4",#N/A,TRUE,"GENERAL";"TAB5",#N/A,TRUE,"GENERAL"}</definedName>
    <definedName name="wrn.civil._.works." localSheetId="10" hidden="1">{#N/A,#N/A,TRUE,"1842CWN0"}</definedName>
    <definedName name="wrn.civil._.works." localSheetId="11" hidden="1">{#N/A,#N/A,TRUE,"1842CWN0"}</definedName>
    <definedName name="wrn.civil._.works." localSheetId="12" hidden="1">{#N/A,#N/A,TRUE,"1842CWN0"}</definedName>
    <definedName name="wrn.civil._.works." hidden="1">{#N/A,#N/A,TRUE,"1842CWN0"}</definedName>
    <definedName name="wrn.FINAN97." localSheetId="1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hidden="1">{"TAB1",#N/A,TRUE,"GENERAL";"TAB2",#N/A,TRUE,"GENERAL";"TAB3",#N/A,TRUE,"GENERAL";"TAB4",#N/A,TRUE,"GENERAL";"TAB5",#N/A,TRUE,"GENERAL"}</definedName>
    <definedName name="wrn.GERENCIA." localSheetId="10" hidden="1">{#N/A,#N/A,TRUE,"INGENIERIA";#N/A,#N/A,TRUE,"COMPRAS";#N/A,#N/A,TRUE,"DIRECCION";#N/A,#N/A,TRUE,"RESUMEN"}</definedName>
    <definedName name="wrn.GERENCIA." localSheetId="11" hidden="1">{#N/A,#N/A,TRUE,"INGENIERIA";#N/A,#N/A,TRUE,"COMPRAS";#N/A,#N/A,TRUE,"DIRECCION";#N/A,#N/A,TRUE,"RESUMEN"}</definedName>
    <definedName name="wrn.GERENCIA." localSheetId="12" hidden="1">{#N/A,#N/A,TRUE,"INGENIERIA";#N/A,#N/A,TRUE,"COMPRAS";#N/A,#N/A,TRUE,"DIRECCION";#N/A,#N/A,TRUE,"RESUMEN"}</definedName>
    <definedName name="wrn.GERENCIA." hidden="1">{#N/A,#N/A,TRUE,"INGENIERIA";#N/A,#N/A,TRUE,"COMPRAS";#N/A,#N/A,TRUE,"DIRECCION";#N/A,#N/A,TRUE,"RESUMEN"}</definedName>
    <definedName name="wrn.OPERADORES." localSheetId="10" hidden="1">{#N/A,#N/A,TRUE,"T1"}</definedName>
    <definedName name="wrn.OPERADORES." localSheetId="11" hidden="1">{#N/A,#N/A,TRUE,"T1"}</definedName>
    <definedName name="wrn.OPERADORES." localSheetId="12" hidden="1">{#N/A,#N/A,TRUE,"T1"}</definedName>
    <definedName name="wrn.OPERADORES." hidden="1">{#N/A,#N/A,TRUE,"T1"}</definedName>
    <definedName name="wrn.res7" localSheetId="10" hidden="1">{#N/A,#N/A,FALSE,"Hoja1";#N/A,#N/A,FALSE,"Hoja2"}</definedName>
    <definedName name="wrn.res7" localSheetId="11" hidden="1">{#N/A,#N/A,FALSE,"Hoja1";#N/A,#N/A,FALSE,"Hoja2"}</definedName>
    <definedName name="wrn.res7" localSheetId="12" hidden="1">{#N/A,#N/A,FALSE,"Hoja1";#N/A,#N/A,FALSE,"Hoja2"}</definedName>
    <definedName name="wrn.res7" hidden="1">{#N/A,#N/A,FALSE,"Hoja1";#N/A,#N/A,FALSE,"Hoja2"}</definedName>
    <definedName name="wrn.Resumen." localSheetId="10" hidden="1">{#N/A,#N/A,FALSE,"Hoja1";#N/A,#N/A,FALSE,"Hoja2"}</definedName>
    <definedName name="wrn.Resumen." localSheetId="11" hidden="1">{#N/A,#N/A,FALSE,"Hoja1";#N/A,#N/A,FALSE,"Hoja2"}</definedName>
    <definedName name="wrn.Resumen." localSheetId="12" hidden="1">{#N/A,#N/A,FALSE,"Hoja1";#N/A,#N/A,FALSE,"Hoja2"}</definedName>
    <definedName name="wrn.Resumen." hidden="1">{#N/A,#N/A,FALSE,"Hoja1";#N/A,#N/A,FALSE,"Hoja2"}</definedName>
    <definedName name="wrn.TRABFENO." localSheetId="10" hidden="1">{#N/A,#N/A,FALSE,"Estatico";#N/A,#N/A,FALSE,"Tuberia";#N/A,#N/A,FALSE,"Instrumentación";#N/A,#N/A,FALSE,"Mecanica";#N/A,#N/A,FALSE,"Electrico";#N/A,#N/A,FALSE,"Ofic.Civiles"}</definedName>
    <definedName name="wrn.TRABFENO." localSheetId="11" hidden="1">{#N/A,#N/A,FALSE,"Estatico";#N/A,#N/A,FALSE,"Tuberia";#N/A,#N/A,FALSE,"Instrumentación";#N/A,#N/A,FALSE,"Mecanica";#N/A,#N/A,FALSE,"Electrico";#N/A,#N/A,FALSE,"Ofic.Civiles"}</definedName>
    <definedName name="wrn.TRABFENO." localSheetId="1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hidden="1">{"via1",#N/A,TRUE,"general";"via2",#N/A,TRUE,"general";"via3",#N/A,TRUE,"general"}</definedName>
    <definedName name="WSX">#REF!</definedName>
    <definedName name="Wtot">#REF!</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0"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hidden="1">{"via1",#N/A,TRUE,"general";"via2",#N/A,TRUE,"general";"via3",#N/A,TRUE,"general"}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hidden="1">{"TAB1",#N/A,TRUE,"GENERAL";"TAB2",#N/A,TRUE,"GENERAL";"TAB3",#N/A,TRUE,"GENERAL";"TAB4",#N/A,TRUE,"GENERAL";"TAB5",#N/A,TRUE,"GENERAL"}</definedName>
    <definedName name="wyty" localSheetId="10"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hidden="1">{"via1",#N/A,TRUE,"general";"via2",#N/A,TRUE,"general";"via3",#N/A,TRUE,"general"}</definedName>
    <definedName name="x">#REF!</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10" hidden="1">{#N/A,#N/A,TRUE,"1842CWN0"}</definedName>
    <definedName name="XSW" localSheetId="11" hidden="1">{#N/A,#N/A,TRUE,"1842CWN0"}</definedName>
    <definedName name="XSW" localSheetId="12" hidden="1">{#N/A,#N/A,TRUE,"1842CWN0"}</definedName>
    <definedName name="XSW" hidden="1">{#N/A,#N/A,TRUE,"1842CWN0"}</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10"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hidden="1">{"via1",#N/A,TRUE,"general";"via2",#N/A,TRUE,"general";"via3",#N/A,TRUE,"general"}</definedName>
    <definedName name="XXXX" hidden="1">#REF!</definedName>
    <definedName name="xxxxx" localSheetId="12">[111]!absc</definedName>
    <definedName name="xxxxx" localSheetId="7">[111]!absc</definedName>
    <definedName name="xxxxx" localSheetId="9">[111]!absc</definedName>
    <definedName name="xxxxx" localSheetId="0">[111]!absc</definedName>
    <definedName name="xxxxx">[111]!absc</definedName>
    <definedName name="xxxxxds" localSheetId="10"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hidden="1">{"via1",#N/A,TRUE,"general";"via2",#N/A,TRUE,"general";"via3",#N/A,TRUE,"general"}</definedName>
    <definedName name="XXXXXX" localSheetId="10" hidden="1">{#N/A,#N/A,FALSE,"orthoflow";#N/A,#N/A,FALSE,"Miscelaneos";#N/A,#N/A,FALSE,"Instrumentacio";#N/A,#N/A,FALSE,"Electrico";#N/A,#N/A,FALSE,"Valv. Seguridad"}</definedName>
    <definedName name="XXXXXX" localSheetId="11" hidden="1">{#N/A,#N/A,FALSE,"orthoflow";#N/A,#N/A,FALSE,"Miscelaneos";#N/A,#N/A,FALSE,"Instrumentacio";#N/A,#N/A,FALSE,"Electrico";#N/A,#N/A,FALSE,"Valv. Seguridad"}</definedName>
    <definedName name="XXXXXX" localSheetId="12"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#REF!</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10"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hidden="1">{"via1",#N/A,TRUE,"general";"via2",#N/A,TRUE,"general";"via3",#N/A,TRUE,"general"}</definedName>
    <definedName name="Y" localSheetId="12">[27]!absc</definedName>
    <definedName name="Y" localSheetId="7">[27]!absc</definedName>
    <definedName name="Y" localSheetId="9">[27]!absc</definedName>
    <definedName name="Y" localSheetId="0">[27]!absc</definedName>
    <definedName name="Y">[27]!absc</definedName>
    <definedName name="y6y6" localSheetId="10"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hidden="1">{"via1",#N/A,TRUE,"general";"via2",#N/A,TRUE,"general";"via3",#N/A,TRUE,"general"}</definedName>
    <definedName name="YA">#REF!</definedName>
    <definedName name="yery" localSheetId="10"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hidden="1">{"via1",#N/A,TRUE,"general";"via2",#N/A,TRUE,"general";"via3",#N/A,TRUE,"general"}</definedName>
    <definedName name="YHN">#REF!</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hidden="1">{"TAB1",#N/A,TRUE,"GENERAL";"TAB2",#N/A,TRUE,"GENERAL";"TAB3",#N/A,TRUE,"GENERAL";"TAB4",#N/A,TRUE,"GENERAL";"TAB5",#N/A,TRUE,"GENERAL"}</definedName>
    <definedName name="YOYO">'[112]AISLAMIENTO CATEGORIAS II Y III'!$G$1:$I$65536</definedName>
    <definedName name="yrey" localSheetId="10"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hidden="1">{"via1",#N/A,TRUE,"general";"via2",#N/A,TRUE,"general";"via3",#N/A,TRUE,"general"}</definedName>
    <definedName name="YT">#REF!</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hidden="1">{"TAB1",#N/A,TRUE,"GENERAL";"TAB2",#N/A,TRUE,"GENERAL";"TAB3",#N/A,TRUE,"GENERAL";"TAB4",#N/A,TRUE,"GENERAL";"TAB5",#N/A,TRUE,"GENERAL"}</definedName>
    <definedName name="ytjt6" localSheetId="10"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hidden="1">{"via1",#N/A,TRUE,"general";"via2",#N/A,TRUE,"general";"via3",#N/A,TRUE,"general"}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hidden="1">{"TAB1",#N/A,TRUE,"GENERAL";"TAB2",#N/A,TRUE,"GENERAL";"TAB3",#N/A,TRUE,"GENERAL";"TAB4",#N/A,TRUE,"GENERAL";"TAB5",#N/A,TRUE,"GENERAL"}</definedName>
    <definedName name="ytry" localSheetId="10"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hidden="1">{"via1",#N/A,TRUE,"general";"via2",#N/A,TRUE,"general";"via3",#N/A,TRUE,"general"}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hidden="1">{"TAB1",#N/A,TRUE,"GENERAL";"TAB2",#N/A,TRUE,"GENERAL";"TAB3",#N/A,TRUE,"GENERAL";"TAB4",#N/A,TRUE,"GENERAL";"TAB5",#N/A,TRUE,"GENERAL"}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hidden="1">{"via1",#N/A,TRUE,"general";"via2",#N/A,TRUE,"general";"via3",#N/A,TRUE,"general"}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hidden="1">{"TAB1",#N/A,TRUE,"GENERAL";"TAB2",#N/A,TRUE,"GENERAL";"TAB3",#N/A,TRUE,"GENERAL";"TAB4",#N/A,TRUE,"GENERAL";"TAB5",#N/A,TRUE,"GENERAL"}</definedName>
    <definedName name="ytyyh" localSheetId="10"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hidden="1">{"via1",#N/A,TRUE,"general";"via2",#N/A,TRUE,"general";"via3",#N/A,TRUE,"general"}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hidden="1">{"TAB1",#N/A,TRUE,"GENERAL";"TAB2",#N/A,TRUE,"GENERAL";"TAB3",#N/A,TRUE,"GENERAL";"TAB4",#N/A,TRUE,"GENERAL";"TAB5",#N/A,TRUE,"GENERAL"}</definedName>
    <definedName name="yutu" localSheetId="10"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hidden="1">{"via1",#N/A,TRUE,"general";"via2",#N/A,TRUE,"general";"via3",#N/A,TRUE,"general"}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hidden="1">{"TAB1",#N/A,TRUE,"GENERAL";"TAB2",#N/A,TRUE,"GENERAL";"TAB3",#N/A,TRUE,"GENERAL";"TAB4",#N/A,TRUE,"GENERAL";"TAB5",#N/A,TRUE,"GENERAL"}</definedName>
    <definedName name="yyyyyf" localSheetId="10"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hidden="1">{"via1",#N/A,TRUE,"general";"via2",#N/A,TRUE,"general";"via3",#N/A,TRUE,"general"}</definedName>
    <definedName name="ZAQ" localSheetId="10" hidden="1">{#N/A,#N/A,TRUE,"INGENIERIA";#N/A,#N/A,TRUE,"COMPRAS";#N/A,#N/A,TRUE,"DIRECCION";#N/A,#N/A,TRUE,"RESUMEN"}</definedName>
    <definedName name="ZAQ" localSheetId="11" hidden="1">{#N/A,#N/A,TRUE,"INGENIERIA";#N/A,#N/A,TRUE,"COMPRAS";#N/A,#N/A,TRUE,"DIRECCION";#N/A,#N/A,TRUE,"RESUMEN"}</definedName>
    <definedName name="ZAQ" localSheetId="12" hidden="1">{#N/A,#N/A,TRUE,"INGENIERIA";#N/A,#N/A,TRUE,"COMPRAS";#N/A,#N/A,TRUE,"DIRECCION";#N/A,#N/A,TRUE,"RESUMEN"}</definedName>
    <definedName name="ZAQ" hidden="1">{#N/A,#N/A,TRUE,"INGENIERIA";#N/A,#N/A,TRUE,"COMPRAS";#N/A,#N/A,TRUE,"DIRECCION";#N/A,#N/A,TRUE,"RESUMEN"}</definedName>
    <definedName name="zdervr" localSheetId="10"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hidden="1">{"via1",#N/A,TRUE,"general";"via2",#N/A,TRUE,"general";"via3",#N/A,TRUE,"general"}</definedName>
    <definedName name="ZDF">#REF!</definedName>
    <definedName name="ZONA1">#REF!</definedName>
    <definedName name="ZONA3">#REF!</definedName>
    <definedName name="ZONA4">#REF!</definedName>
    <definedName name="zx" localSheetId="0">[6]!ERR</definedName>
    <definedName name="zx">[6]!ERR</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hidden="1">{"TAB1",#N/A,TRUE,"GENERAL";"TAB2",#N/A,TRUE,"GENERAL";"TAB3",#N/A,TRUE,"GENERAL";"TAB4",#N/A,TRUE,"GENERAL";"TAB5",#N/A,TRUE,"GENERAL"}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hidden="1">{"via1",#N/A,TRUE,"general";"via2",#N/A,TRUE,"general";"via3",#N/A,TRUE,"general"}</definedName>
    <definedName name="ZZZZZZZZZZZ">'[52]A.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1" i="296" l="1"/>
  <c r="K56" i="273"/>
  <c r="K54" i="270"/>
  <c r="K53" i="270"/>
  <c r="K52" i="270"/>
  <c r="H23" i="295"/>
  <c r="M55" i="270" l="1"/>
  <c r="C33" i="295"/>
  <c r="C32" i="295"/>
  <c r="E11" i="295"/>
  <c r="E10" i="295"/>
  <c r="E9" i="295"/>
  <c r="G9" i="295"/>
  <c r="G10" i="295"/>
  <c r="G11" i="295"/>
  <c r="H29" i="295"/>
  <c r="E32" i="295"/>
  <c r="G32" i="295" s="1"/>
  <c r="E33" i="295"/>
  <c r="G33" i="295" s="1"/>
  <c r="C33" i="294"/>
  <c r="E33" i="294" s="1"/>
  <c r="G33" i="294" s="1"/>
  <c r="C32" i="294"/>
  <c r="E32" i="294" s="1"/>
  <c r="G32" i="294" s="1"/>
  <c r="E20" i="294"/>
  <c r="G20" i="294" s="1"/>
  <c r="E18" i="294"/>
  <c r="G18" i="294" s="1"/>
  <c r="E10" i="294"/>
  <c r="G10" i="294" s="1"/>
  <c r="E11" i="294"/>
  <c r="G11" i="294" s="1"/>
  <c r="E9" i="294"/>
  <c r="G9" i="294" s="1"/>
  <c r="H29" i="294"/>
  <c r="H60" i="293"/>
  <c r="J60" i="293" s="1"/>
  <c r="M60" i="293" s="1"/>
  <c r="H59" i="293"/>
  <c r="K37" i="293"/>
  <c r="K36" i="293"/>
  <c r="K35" i="293"/>
  <c r="J22" i="293"/>
  <c r="M22" i="293" s="1"/>
  <c r="J20" i="293"/>
  <c r="M20" i="293" s="1"/>
  <c r="J19" i="293"/>
  <c r="M19" i="293"/>
  <c r="M35" i="293"/>
  <c r="M36" i="293"/>
  <c r="M37" i="293"/>
  <c r="M47" i="293"/>
  <c r="M54" i="293"/>
  <c r="J59" i="293"/>
  <c r="M59" i="293"/>
  <c r="I21" i="265"/>
  <c r="C16" i="279"/>
  <c r="F16" i="279" s="1"/>
  <c r="C15" i="279"/>
  <c r="C14" i="279"/>
  <c r="C13" i="279"/>
  <c r="F13" i="279" s="1"/>
  <c r="K32" i="275"/>
  <c r="M32" i="275" s="1"/>
  <c r="H56" i="275"/>
  <c r="H55" i="275"/>
  <c r="H45" i="283"/>
  <c r="H44" i="283"/>
  <c r="H43" i="283"/>
  <c r="K30" i="283"/>
  <c r="K29" i="283"/>
  <c r="K28" i="283"/>
  <c r="J19" i="283"/>
  <c r="J18" i="283"/>
  <c r="C21" i="279"/>
  <c r="C20" i="279"/>
  <c r="C34" i="279"/>
  <c r="C33" i="279"/>
  <c r="K34" i="275"/>
  <c r="M34" i="275" s="1"/>
  <c r="K31" i="275"/>
  <c r="M31" i="275" s="1"/>
  <c r="J17" i="275"/>
  <c r="J16" i="275"/>
  <c r="H58" i="274"/>
  <c r="H57" i="274"/>
  <c r="K36" i="274"/>
  <c r="K35" i="274"/>
  <c r="K34" i="274"/>
  <c r="J20" i="274"/>
  <c r="J19" i="274"/>
  <c r="H47" i="273"/>
  <c r="H46" i="273"/>
  <c r="H45" i="273"/>
  <c r="K30" i="273"/>
  <c r="M30" i="273" s="1"/>
  <c r="M33" i="273" s="1"/>
  <c r="J21" i="276"/>
  <c r="M21" i="276" s="1"/>
  <c r="J19" i="276"/>
  <c r="M19" i="276" s="1"/>
  <c r="J18" i="276"/>
  <c r="M18" i="276" s="1"/>
  <c r="K29" i="276"/>
  <c r="M29" i="276" s="1"/>
  <c r="K28" i="276"/>
  <c r="M28" i="276" s="1"/>
  <c r="K27" i="276"/>
  <c r="M27" i="276" s="1"/>
  <c r="M30" i="276" s="1"/>
  <c r="J23" i="273"/>
  <c r="J22" i="273"/>
  <c r="J20" i="273"/>
  <c r="K32" i="273"/>
  <c r="M32" i="273" s="1"/>
  <c r="K31" i="273"/>
  <c r="M31" i="273" s="1"/>
  <c r="H45" i="276"/>
  <c r="H44" i="276"/>
  <c r="H44" i="270"/>
  <c r="H43" i="270"/>
  <c r="H41" i="270"/>
  <c r="H42" i="276"/>
  <c r="H43" i="276"/>
  <c r="H42" i="270"/>
  <c r="K28" i="270"/>
  <c r="M28" i="270" s="1"/>
  <c r="K27" i="270"/>
  <c r="M27" i="270" s="1"/>
  <c r="M29" i="270" s="1"/>
  <c r="J21" i="270"/>
  <c r="J19" i="270"/>
  <c r="J18" i="270"/>
  <c r="M35" i="271"/>
  <c r="K34" i="271"/>
  <c r="M34" i="271" s="1"/>
  <c r="J28" i="271"/>
  <c r="J26" i="271"/>
  <c r="J25" i="271"/>
  <c r="H50" i="271"/>
  <c r="H49" i="271"/>
  <c r="H48" i="271"/>
  <c r="M36" i="271" l="1"/>
  <c r="H38" i="295"/>
  <c r="M36" i="275"/>
  <c r="G12" i="295"/>
  <c r="H38" i="294"/>
  <c r="G12" i="294" s="1"/>
  <c r="H14" i="294" s="1"/>
  <c r="H40" i="294" s="1"/>
  <c r="H23" i="294"/>
  <c r="M69" i="293"/>
  <c r="M19" i="283"/>
  <c r="M17" i="275"/>
  <c r="M20" i="274"/>
  <c r="M19" i="270"/>
  <c r="M22" i="273"/>
  <c r="M23" i="273"/>
  <c r="G43" i="294" l="1"/>
  <c r="G45" i="294"/>
  <c r="G44" i="294"/>
  <c r="M21" i="293"/>
  <c r="M29" i="293" s="1"/>
  <c r="M71" i="293"/>
  <c r="H14" i="295"/>
  <c r="H40" i="295" s="1"/>
  <c r="K78" i="293"/>
  <c r="K77" i="293"/>
  <c r="K76" i="293"/>
  <c r="M79" i="293" l="1"/>
  <c r="M81" i="293"/>
  <c r="J22" i="296" s="1"/>
  <c r="K22" i="296" s="1"/>
  <c r="G45" i="295"/>
  <c r="G44" i="295"/>
  <c r="G43" i="295"/>
  <c r="H46" i="294"/>
  <c r="H48" i="294" s="1"/>
  <c r="J23" i="296" s="1"/>
  <c r="K23" i="296" s="1"/>
  <c r="H46" i="295" l="1"/>
  <c r="H48" i="295" s="1"/>
  <c r="J24" i="296" s="1"/>
  <c r="K24" i="296" s="1"/>
  <c r="J45" i="283"/>
  <c r="M45" i="283" s="1"/>
  <c r="J44" i="283"/>
  <c r="M44" i="283" s="1"/>
  <c r="J43" i="283"/>
  <c r="M43" i="283" s="1"/>
  <c r="M47" i="283" s="1"/>
  <c r="M30" i="283"/>
  <c r="M29" i="283"/>
  <c r="M28" i="283"/>
  <c r="M31" i="283" s="1"/>
  <c r="M21" i="283"/>
  <c r="M18" i="283"/>
  <c r="J20" i="283" l="1"/>
  <c r="M20" i="283" s="1"/>
  <c r="M23" i="283" s="1"/>
  <c r="M49" i="283" s="1"/>
  <c r="K55" i="283" l="1"/>
  <c r="K54" i="283"/>
  <c r="K56" i="283"/>
  <c r="F33" i="279"/>
  <c r="G30" i="279"/>
  <c r="F21" i="279"/>
  <c r="F20" i="279"/>
  <c r="G24" i="279" s="1"/>
  <c r="F15" i="279"/>
  <c r="F14" i="279"/>
  <c r="G17" i="279" s="1"/>
  <c r="M57" i="283" l="1"/>
  <c r="M59" i="283" s="1"/>
  <c r="J21" i="296" s="1"/>
  <c r="K21" i="296" s="1"/>
  <c r="F34" i="279"/>
  <c r="G37" i="279" s="1"/>
  <c r="G39" i="279" s="1"/>
  <c r="F44" i="279" l="1"/>
  <c r="F42" i="279"/>
  <c r="F43" i="279"/>
  <c r="J45" i="276"/>
  <c r="M45" i="276" s="1"/>
  <c r="J44" i="276"/>
  <c r="M44" i="276" s="1"/>
  <c r="J43" i="276"/>
  <c r="M43" i="276" s="1"/>
  <c r="J42" i="276"/>
  <c r="M42" i="276" s="1"/>
  <c r="M46" i="276" s="1"/>
  <c r="J56" i="275"/>
  <c r="M56" i="275" s="1"/>
  <c r="J55" i="275"/>
  <c r="M55" i="275" s="1"/>
  <c r="M59" i="275" s="1"/>
  <c r="M16" i="275"/>
  <c r="J58" i="274"/>
  <c r="M58" i="274" s="1"/>
  <c r="J57" i="274"/>
  <c r="M57" i="274" s="1"/>
  <c r="M61" i="274" s="1"/>
  <c r="M36" i="274"/>
  <c r="M35" i="274"/>
  <c r="M34" i="274"/>
  <c r="M38" i="274" s="1"/>
  <c r="M19" i="274"/>
  <c r="J47" i="273"/>
  <c r="M47" i="273" s="1"/>
  <c r="J46" i="273"/>
  <c r="M46" i="273" s="1"/>
  <c r="J45" i="273"/>
  <c r="M45" i="273" s="1"/>
  <c r="M49" i="273" s="1"/>
  <c r="M20" i="273"/>
  <c r="J50" i="271"/>
  <c r="M50" i="271" s="1"/>
  <c r="J49" i="271"/>
  <c r="M49" i="271" s="1"/>
  <c r="J48" i="271"/>
  <c r="M48" i="271" s="1"/>
  <c r="M52" i="271" s="1"/>
  <c r="M28" i="271"/>
  <c r="M26" i="271"/>
  <c r="M25" i="271"/>
  <c r="J44" i="270"/>
  <c r="M44" i="270" s="1"/>
  <c r="J43" i="270"/>
  <c r="M43" i="270" s="1"/>
  <c r="J42" i="270"/>
  <c r="M42" i="270" s="1"/>
  <c r="J41" i="270"/>
  <c r="M41" i="270" s="1"/>
  <c r="M45" i="270" s="1"/>
  <c r="M21" i="270"/>
  <c r="M18" i="270"/>
  <c r="G45" i="279" l="1"/>
  <c r="G47" i="279" s="1"/>
  <c r="J20" i="296" s="1"/>
  <c r="K20" i="296" s="1"/>
  <c r="J20" i="276"/>
  <c r="M20" i="276" s="1"/>
  <c r="M22" i="276" s="1"/>
  <c r="M48" i="276" s="1"/>
  <c r="J27" i="271"/>
  <c r="M27" i="271" s="1"/>
  <c r="M29" i="271" s="1"/>
  <c r="M54" i="271" s="1"/>
  <c r="J20" i="270"/>
  <c r="M20" i="270" s="1"/>
  <c r="M22" i="270" s="1"/>
  <c r="M47" i="270" s="1"/>
  <c r="M57" i="270" s="1"/>
  <c r="J15" i="296" s="1"/>
  <c r="K15" i="296" s="1"/>
  <c r="J21" i="273"/>
  <c r="M21" i="273" s="1"/>
  <c r="M25" i="273" s="1"/>
  <c r="M51" i="273" s="1"/>
  <c r="K58" i="273" l="1"/>
  <c r="K57" i="273"/>
  <c r="K61" i="271"/>
  <c r="K59" i="271"/>
  <c r="K60" i="271"/>
  <c r="M18" i="275"/>
  <c r="M21" i="274"/>
  <c r="M59" i="273" l="1"/>
  <c r="M61" i="273" s="1"/>
  <c r="J17" i="296" s="1"/>
  <c r="K17" i="296" s="1"/>
  <c r="M62" i="271"/>
  <c r="M64" i="271" s="1"/>
  <c r="J14" i="296" s="1"/>
  <c r="K14" i="296" s="1"/>
  <c r="M29" i="274"/>
  <c r="M63" i="274" s="1"/>
  <c r="M26" i="275"/>
  <c r="M61" i="275" s="1"/>
  <c r="K55" i="276"/>
  <c r="K53" i="276"/>
  <c r="K54" i="276"/>
  <c r="K68" i="275" l="1"/>
  <c r="K66" i="275"/>
  <c r="K67" i="275"/>
  <c r="M56" i="276"/>
  <c r="M58" i="276" s="1"/>
  <c r="J16" i="296" s="1"/>
  <c r="K16" i="296" s="1"/>
  <c r="K69" i="274"/>
  <c r="K68" i="274"/>
  <c r="K70" i="274"/>
  <c r="M71" i="274" l="1"/>
  <c r="M73" i="274" s="1"/>
  <c r="J18" i="296" s="1"/>
  <c r="K18" i="296" s="1"/>
  <c r="M69" i="275"/>
  <c r="M71" i="275" s="1"/>
  <c r="J19" i="296" s="1"/>
  <c r="K19" i="296" s="1"/>
  <c r="K25" i="296" l="1"/>
  <c r="K27" i="296" s="1"/>
  <c r="K32" i="296" s="1"/>
  <c r="K25" i="265"/>
  <c r="K27" i="265" s="1"/>
  <c r="K32" i="265" s="1"/>
</calcChain>
</file>

<file path=xl/sharedStrings.xml><?xml version="1.0" encoding="utf-8"?>
<sst xmlns="http://schemas.openxmlformats.org/spreadsheetml/2006/main" count="959" uniqueCount="226">
  <si>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</si>
  <si>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</si>
  <si>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</si>
  <si>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</si>
  <si>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</si>
  <si>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</si>
  <si>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</si>
  <si>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</si>
  <si>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</si>
  <si>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</si>
  <si>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</si>
  <si>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</si>
  <si>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</si>
  <si>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</si>
  <si>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VALOR TOTAL</t>
  </si>
  <si>
    <t>DESCRIPCION</t>
  </si>
  <si>
    <t>Código</t>
  </si>
  <si>
    <t>CCE-EICP-FM-14</t>
  </si>
  <si>
    <t>Versión</t>
  </si>
  <si>
    <t>VERSIÓN</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</si>
  <si>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</si>
  <si>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</si>
  <si>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</si>
  <si>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</si>
  <si>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</si>
  <si>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</si>
  <si>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</si>
  <si>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</si>
  <si>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</si>
  <si>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</si>
  <si>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</si>
  <si>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</si>
  <si>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</si>
  <si>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</si>
  <si>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</si>
  <si>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</si>
  <si>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</si>
  <si>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</si>
  <si>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</si>
  <si>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</si>
  <si>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</si>
  <si>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</si>
  <si>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</si>
  <si>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</si>
  <si>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</si>
  <si>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</si>
  <si>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</si>
  <si>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</si>
  <si>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</si>
  <si>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</si>
  <si>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</si>
  <si>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</si>
  <si>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</si>
  <si>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</si>
  <si>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</si>
  <si>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</si>
  <si>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</si>
  <si>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</si>
  <si>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</si>
  <si>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</si>
  <si>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</si>
  <si>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</si>
  <si>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</si>
  <si>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</si>
  <si>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</si>
  <si>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</si>
  <si>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</si>
  <si>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</si>
  <si>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</si>
  <si>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</si>
  <si>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t>Formulario 1 - Propuesta económica  - Documento tipo de licitación de obra pública de infraestructura de transporte - versión 3</t>
  </si>
  <si>
    <t>X</t>
  </si>
  <si>
    <t>UN.</t>
  </si>
  <si>
    <t>ML.</t>
  </si>
  <si>
    <t xml:space="preserve">Suministro y aplicación de pintura acrílica imprimante color negro para marcas viales (cebras, flechas pictogramas…), 50% sólidos por volumen </t>
  </si>
  <si>
    <t>M2</t>
  </si>
  <si>
    <t>Camion de Apoyo</t>
  </si>
  <si>
    <t>Operador</t>
  </si>
  <si>
    <t>Premarcador</t>
  </si>
  <si>
    <t>Ayudantes 2</t>
  </si>
  <si>
    <t>MUNICIPIO DE NEIVA</t>
  </si>
  <si>
    <t>PROCESO No.</t>
  </si>
  <si>
    <t>Equipo Delineador</t>
  </si>
  <si>
    <t>Herramienta menor</t>
  </si>
  <si>
    <t>Señalizacion y Otros</t>
  </si>
  <si>
    <t>Gl</t>
  </si>
  <si>
    <t>Hora</t>
  </si>
  <si>
    <t>Imprimante Acrilico Negro</t>
  </si>
  <si>
    <t>Disolvente</t>
  </si>
  <si>
    <t>GAL.</t>
  </si>
  <si>
    <t>Alineador</t>
  </si>
  <si>
    <t>Esferas reflectivas</t>
  </si>
  <si>
    <t>KG</t>
  </si>
  <si>
    <t>HORA</t>
  </si>
  <si>
    <t>GL</t>
  </si>
  <si>
    <t>M3</t>
  </si>
  <si>
    <t>Camioneta D-300</t>
  </si>
  <si>
    <t>HERRAMIENTA MENOR (%)</t>
  </si>
  <si>
    <t>Concreto Resistencia 14 MPA</t>
  </si>
  <si>
    <t>Oficial</t>
  </si>
  <si>
    <t>Disolvente Xilol</t>
  </si>
  <si>
    <t>Obreros 3</t>
  </si>
  <si>
    <t xml:space="preserve">Suministro y aplicación de pintura  acrílica base solvente  color Amarillo y Blanco  ancho de la línea de 12 cm, espesor seco de 12 mils, 50% de sólidos por volumen </t>
  </si>
  <si>
    <t>Pintura Acrilica Base Solvente Pura</t>
  </si>
  <si>
    <t xml:space="preserve">Suministro y aplicación de pintura imprimante acrílica color negro ancho de la línea de 15 cm, espesor seco de 8 mils, 50% de sólidos por volumen </t>
  </si>
  <si>
    <t xml:space="preserve">Equipo Airlees  para Aplicación Pintura </t>
  </si>
  <si>
    <t xml:space="preserve">Ayudantes </t>
  </si>
  <si>
    <t>Unidad</t>
  </si>
  <si>
    <t>Cantidad</t>
  </si>
  <si>
    <t>Rendimiento</t>
  </si>
  <si>
    <t>Valor-Parcial</t>
  </si>
  <si>
    <t>Equipo de limpieza</t>
  </si>
  <si>
    <t>Generador de energia</t>
  </si>
  <si>
    <t>Rotomartillo</t>
  </si>
  <si>
    <t>Camion de apoyo</t>
  </si>
  <si>
    <t>Sub-Total</t>
  </si>
  <si>
    <t>II. MATERIALES EN OBRA</t>
  </si>
  <si>
    <t>Precio Unitario</t>
  </si>
  <si>
    <t>-</t>
  </si>
  <si>
    <t>KIT</t>
  </si>
  <si>
    <t>Resina epoxica o bicomponente para bandas</t>
  </si>
  <si>
    <t>Precio unitario</t>
  </si>
  <si>
    <t>Total Costo Directo</t>
  </si>
  <si>
    <t>Administración</t>
  </si>
  <si>
    <t>Imprevistos</t>
  </si>
  <si>
    <t>Utilidades</t>
  </si>
  <si>
    <t>Precio unitario total</t>
  </si>
  <si>
    <t>ML</t>
  </si>
  <si>
    <t>Prestaciones</t>
  </si>
  <si>
    <t>Obreros 2</t>
  </si>
  <si>
    <t xml:space="preserve">Oficial </t>
  </si>
  <si>
    <t>operador 1</t>
  </si>
  <si>
    <t>Ayudante 2</t>
  </si>
  <si>
    <t>UND</t>
  </si>
  <si>
    <t>IMPREVISTOS</t>
  </si>
  <si>
    <t xml:space="preserve">UTILIDAD </t>
  </si>
  <si>
    <t>ITEM:      7</t>
  </si>
  <si>
    <t>Construcción de bandas sonoras reductoras de velocidad de 30CM de ancho *  2,5 cm de altura, construida con gravilla de 1/2", pintura de larga duración blanca y resina epoxica</t>
  </si>
  <si>
    <t>ESP. 700,1 INVIAS</t>
  </si>
  <si>
    <t>ESP. 700,3 INVIAS</t>
  </si>
  <si>
    <t>ESP.710.1.1 INVIAS</t>
  </si>
  <si>
    <t>DIA</t>
  </si>
  <si>
    <t>ESP. MANUAL DE SEÑALIZACION VIAL 2024</t>
  </si>
  <si>
    <t>antideslizante</t>
  </si>
  <si>
    <t>Pintura Acrilica Base Solvente Multicolor  Pura</t>
  </si>
  <si>
    <t>GLOBAL</t>
  </si>
  <si>
    <r>
      <t>[La entidad puede utilizar este formulario de detalle del</t>
    </r>
    <r>
      <rPr>
        <b/>
        <u/>
        <sz val="10"/>
        <rFont val="Arial"/>
        <family val="2"/>
      </rPr>
      <t xml:space="preserve"> presupuesto oficial</t>
    </r>
    <r>
      <rPr>
        <sz val="10"/>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</si>
  <si>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10% MO</t>
  </si>
  <si>
    <t xml:space="preserve">Camion de apoyo </t>
  </si>
  <si>
    <t xml:space="preserve">HORA </t>
  </si>
  <si>
    <t>SEÑALIZACION Y OTROS</t>
  </si>
  <si>
    <t>TARIFA HORA</t>
  </si>
  <si>
    <t>A</t>
  </si>
  <si>
    <t>I</t>
  </si>
  <si>
    <t>U</t>
  </si>
  <si>
    <t>SUBTOTAL OBRAS  (AIU Incluido)</t>
  </si>
  <si>
    <t xml:space="preserve">Suministro y aplicación de pintura pintura Acrilica Base Solvente  pigmentada Multicolor  ( AZUL, ROJO, VERDE) espesor seco Minima  de 12 mils,con antideslizante </t>
  </si>
  <si>
    <t>PROPUESTA ECONOMICA</t>
  </si>
  <si>
    <t xml:space="preserve">
ANALISIS DE PRECIOS UNITARIOS </t>
  </si>
  <si>
    <t>ITEM</t>
  </si>
  <si>
    <t>GRUPO DE AJUSTE</t>
  </si>
  <si>
    <t>CAMIONETA D-300</t>
  </si>
  <si>
    <t>PLANTA ELECTRICA</t>
  </si>
  <si>
    <t>HERRAMIENTA MENOR</t>
  </si>
  <si>
    <t>Taladro</t>
  </si>
  <si>
    <t xml:space="preserve">SUBTOTAL </t>
  </si>
  <si>
    <t xml:space="preserve">Pegante epoxico </t>
  </si>
  <si>
    <t>Delineador Tubular</t>
  </si>
  <si>
    <t>SUBTOTAL</t>
  </si>
  <si>
    <r>
      <t>M</t>
    </r>
    <r>
      <rPr>
        <b/>
        <vertAlign val="superscript"/>
        <sz val="8"/>
        <rFont val="Arial Narrow"/>
        <family val="2"/>
      </rPr>
      <t>3</t>
    </r>
    <r>
      <rPr>
        <b/>
        <sz val="8"/>
        <rFont val="Arial Narrow"/>
        <family val="2"/>
      </rPr>
      <t xml:space="preserve"> o Ton/Km</t>
    </r>
  </si>
  <si>
    <t>OBRERO 3</t>
  </si>
  <si>
    <t>OFICIAL 1</t>
  </si>
  <si>
    <t xml:space="preserve">TOTAL COSTO DIRECTO </t>
  </si>
  <si>
    <t xml:space="preserve">Precio Unitario Total  </t>
  </si>
  <si>
    <t>ANÁLISIS DE PRECIOS UNITARIOS</t>
  </si>
  <si>
    <t xml:space="preserve">CARRETERA : </t>
  </si>
  <si>
    <t>ITEM DE PAGO:</t>
  </si>
  <si>
    <t xml:space="preserve">ITEM: </t>
  </si>
  <si>
    <t xml:space="preserve"> Suministro e instalación de Tachones con reflctivo de dimensiones 40cm 15cm*8cm pernados</t>
  </si>
  <si>
    <t xml:space="preserve">ESPECIFICACIÓN: </t>
  </si>
  <si>
    <t>UNIDAD:</t>
  </si>
  <si>
    <t>UN</t>
  </si>
  <si>
    <t>Tipo</t>
  </si>
  <si>
    <t>Tarifa/Hora</t>
  </si>
  <si>
    <t>Valor-Unit.</t>
  </si>
  <si>
    <t>CAMIONETA</t>
  </si>
  <si>
    <t>TALADRO</t>
  </si>
  <si>
    <t xml:space="preserve">HERRAMIENTA MENOR </t>
  </si>
  <si>
    <t>Precio-Unit.</t>
  </si>
  <si>
    <t>PEGANTE EPOXICO</t>
  </si>
  <si>
    <t>Tachones con reflctivo de dimensiones 40cm 15cm*8cm con Pernos</t>
  </si>
  <si>
    <t>chazo de expansión 5/16 *4</t>
  </si>
  <si>
    <t>Material</t>
  </si>
  <si>
    <t>Vol. Peso ó Cant.</t>
  </si>
  <si>
    <t>Distancia</t>
  </si>
  <si>
    <t>M3-Km</t>
  </si>
  <si>
    <t>Tarifa</t>
  </si>
  <si>
    <t>Trabajador</t>
  </si>
  <si>
    <t>Jornal</t>
  </si>
  <si>
    <t>Jornal Total</t>
  </si>
  <si>
    <t>Obreros (3)</t>
  </si>
  <si>
    <t>Oficial (01)</t>
  </si>
  <si>
    <t>Precio unitario Total:</t>
  </si>
  <si>
    <t>Precio unitario aproximado al peso:</t>
  </si>
  <si>
    <t xml:space="preserve"> DESISTALACION Y Retiro  de Tachones, Hitos con su respectivo anclaje</t>
  </si>
  <si>
    <t>Suministro e instalación de Tachones con reflectivo de dimensiones 40cm 15cm*8cm pernados</t>
  </si>
  <si>
    <t xml:space="preserve">poste en Tubo de acero Galvanizado redondo de 2" calibre 3mm   de 3,5 Metros Pintura Electrostatica  para Señal </t>
  </si>
  <si>
    <t xml:space="preserve">Poste en Tubo de acero Galvanizado redondo de 2" calibre 3mm  de 3,5 Metros Pintura Electrostatica  para Señal </t>
  </si>
  <si>
    <t>Gravilla  de 1/2"</t>
  </si>
  <si>
    <t>Suministro e Instalacion de Hito vial flexible con tres cintas reflectivas. 80 cm Alto con 20 de base. Incluye kit de anclaje( Tornillo tirafondo de 3/8×4 1/2 y/o chazo de 1/2×4 con  arandela de 3/8)</t>
  </si>
  <si>
    <t>Tornillo tirafondo de 3/8×4 1/2 y/o chazo de 1/2×4 con arandela de 3/8)</t>
  </si>
  <si>
    <t>Suministro,  instalación y georreferenciación de señales verticales SP, SR y SI de 75*75 Cm en material reflectivo grado XI o superior, lámina galvanizada calibre 16  y poste en Tubo de acero Galvanizado redondo de 2" calibre 3mm  cumpliendo con el manual de señalización vial de MINTRANSPORTE 2024</t>
  </si>
  <si>
    <t>Suministro,  instalación y georreferenciación de señales verticales  Duplex SP, SR y SI de 75*75 Cm en material reflectivo grado XI o superior, lámina galvanizada calibre 16  y  poste en Tubo de acero Galvanizado redondo de 2" calibre 3mm  cumpliendo con el manual de señalización vial de MINTRANSPORTE 2024</t>
  </si>
  <si>
    <t>Microesfera reflectiva</t>
  </si>
  <si>
    <t>Suministro y aplicación de pintura pintura Acrilica Base Solvente  espesor seco Minima  de 12 mils, con microesfera</t>
  </si>
  <si>
    <t>[La entidad puede utilizar este formulario de detalle de la Propuesta economica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</si>
  <si>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 xml:space="preserve">Suministro y aplicación de pintura acrílica base solvente color Amarillo y Blanco ancho de la línea de 12 cm, espesor seco de 12 mils, 50% de sólidos por volumen, con microesfera </t>
  </si>
  <si>
    <t xml:space="preserve">Suministro y aplicación de pintura Acrílica Base Solvente espesor seco Mínima de 12 mils, con microesfera. </t>
  </si>
  <si>
    <t>Suministro, instalación y georreferenciación de señales verticales SP, SR y SI de 75*75 Cm en material reflectivo grado XI o superior, lámina galvanizada calibre 16 y poste en Tubo de acero Galvanizado redondo de 2" calibre 3mm cumpliendo con el manual de señalización vial de MINTRANSPORTE 2024</t>
  </si>
  <si>
    <t>Suministro, instalación y georreferenciación de señales verticales Duplex SP, SR y SI de 75*75 Cm en material reflectivo grado XI o superior, lámina galvanizada calibre 16 y poste en Tubo de acero Galvanizado redondo de 2" calibre 3mm cumpliendo con el manual de señalización vial de MINTRANSPORTE 2024</t>
  </si>
  <si>
    <t>Construcción de bandas sonoras reductoras de velocidad de 30CM de ancho * 2,5 cm de altura, construida con gravilla de 1/2", pintura de larga duración blanca y resina epoxica</t>
  </si>
  <si>
    <t xml:space="preserve">Suministro y aplicación de pintura Acrílica Base Solvente pigmentada Multicolor   espesor seco Mínima de 12 mils, con antideslizante </t>
  </si>
  <si>
    <t>Suministro e Instalación de Hito vial flexible con tres cintas reflectivas. 80 cm Alto con 20 de base. Incluye kit de anclaje (Tornillo tirafondo de 3/8×4 1/2 y/o chazo de 1/2×4 con arandela de 3/8)</t>
  </si>
  <si>
    <t>DESISTALACION Y Retiro de Tachones e Hitos con su respectivo anclaje</t>
  </si>
  <si>
    <t>Tablero en lamina Galvanizada Calibre 16  Incluye material Reflectivo grado XI y elemtos de fijacion</t>
  </si>
  <si>
    <t>Tablero en lamina Galvanizada Calibre 16, Incluye material Reflectivo grado XI y elemtos de fijacion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</si>
</sst>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7">
    <numFmt numFmtId="5" formatCode="&quot;$&quot;\ #,##0;\-&quot;$&quot;\ #,##0"/>
    <numFmt numFmtId="7" formatCode="&quot;$&quot;\ #,##0.00;\-&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_([$$-240A]\ * #,##0.00_);_([$$-240A]\ * \(#,##0.00\);_([$$-240A]\ * &quot;-&quot;??_);_(@_)"/>
    <numFmt numFmtId="179" formatCode="_-* #,##0.00\ [$€]_-;\-* #,##0.00\ [$€]_-;_-* &quot;-&quot;??\ [$€]_-;_-@_-"/>
    <numFmt numFmtId="180" formatCode="_ * #,##0_ ;_ * \-#,##0_ ;_ * &quot;-&quot;??_ ;_ @_ "/>
    <numFmt numFmtId="181" formatCode="_-[$$-240A]\ * #,##0.00_ ;_-[$$-240A]\ * \-#,##0.00\ ;_-[$$-240A]\ * &quot;-&quot;??_ ;_-@_ "/>
    <numFmt numFmtId="182" formatCode="_-[$$-240A]* #,##0.00_-;\-[$$-240A]* #,##0.00_-;_-[$$-240A]* &quot;-&quot;??_-;_-@_-"/>
    <numFmt numFmtId="183" formatCode="##0"/>
    <numFmt numFmtId="184" formatCode="0.000"/>
    <numFmt numFmtId="185" formatCode="0.0000"/>
    <numFmt numFmtId="186" formatCode="_-* #,##0\ _P_t_s_-;\-* #,##0\ _P_t_s_-;_-* &quot;-&quot;??\ _P_t_s_-;_-@_-"/>
    <numFmt numFmtId="187" formatCode="0.00%;\-0.00%;&quot;&quot;"/>
    <numFmt numFmtId="188" formatCode="&quot;$&quot;#,##0\ ;\(&quot;$&quot;#,##0\)"/>
    <numFmt numFmtId="189" formatCode="\(0%\)"/>
    <numFmt numFmtId="190" formatCode=";;"/>
    <numFmt numFmtId="191" formatCode="d\ \d\e\ mmmm\ \d\e\ yyyy"/>
    <numFmt numFmtId="192" formatCode="0%;\-0%;&quot;&quot;"/>
    <numFmt numFmtId="193" formatCode="#0&quot;.&quot;000&quot;´&quot;000&quot;.&quot;000"/>
    <numFmt numFmtId="194" formatCode="##0&quot;.&quot;000"/>
    <numFmt numFmtId="195" formatCode="##0&quot;´&quot;000&quot;.&quot;000"/>
    <numFmt numFmtId="196" formatCode="_(&quot;$&quot;\ * #,##0_);_(&quot;$&quot;\ * \(#,##0\);_(&quot;$&quot;\ * &quot;-&quot;??_);_(@_)"/>
    <numFmt numFmtId="197" formatCode="#0&quot;.&quot;"/>
    <numFmt numFmtId="198" formatCode="0.0%;\-0.0%;&quot;&quot;"/>
    <numFmt numFmtId="199" formatCode="&quot;$&quot;\ #,##0.0;\-&quot;$&quot;\ #,##0.0"/>
    <numFmt numFmtId="200" formatCode="[$$-240A]\ #,##0"/>
    <numFmt numFmtId="201" formatCode="_-[$$-240A]* #,##0_-;\-[$$-240A]* #,##0_-;_-[$$-240A]* &quot;-&quot;??_-;_-@_-"/>
    <numFmt numFmtId="202" formatCode="#.##\ \K\g"/>
    <numFmt numFmtId="203" formatCode="&quot;$&quot;\ #,##0.0"/>
    <numFmt numFmtId="204" formatCode="_-[$$-240A]\ * #,##0.00_-;\-[$$-240A]\ * #,##0.00_-;_-[$$-240A]\ * &quot;-&quot;??_-;_-@_-"/>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9"/>
      <name val="Arial Narrow"/>
      <family val="2"/>
    </font>
    <font>
      <sz val="10"/>
      <name val="Geneva"/>
    </font>
    <font>
      <u/>
      <sz val="10"/>
      <color indexed="12"/>
      <name val="Arial"/>
      <family val="2"/>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0"/>
      <name val="Arial"/>
      <family val="2"/>
    </font>
    <font>
      <sz val="11"/>
      <color rgb="FF000000"/>
      <name val="Calibri"/>
      <family val="2"/>
    </font>
    <font>
      <sz val="10"/>
      <name val="Arial"/>
      <family val="2"/>
    </font>
    <font>
      <b/>
      <sz val="10"/>
      <name val="Arial Narrow"/>
      <family val="2"/>
    </font>
    <font>
      <b/>
      <u/>
      <sz val="10"/>
      <name val="Arial"/>
      <family val="2"/>
    </font>
    <font>
      <b/>
      <sz val="8"/>
      <name val="Arial Narrow"/>
      <family val="2"/>
    </font>
    <font>
      <b/>
      <vertAlign val="superscript"/>
      <sz val="8"/>
      <name val="Arial Narrow"/>
      <family val="2"/>
    </font>
    <font>
      <b/>
      <sz val="10"/>
      <name val="Arial"/>
      <family val="2"/>
    </font>
    <font>
      <sz val="9"/>
      <color rgb="FF000000"/>
      <name val="Arial"/>
      <family val="2"/>
    </font>
    <font>
      <sz val="10"/>
      <color rgb="FF000000"/>
      <name val="Arial"/>
      <family val="2"/>
    </font>
    <font>
      <b/>
      <sz val="9"/>
      <name val="Arial"/>
      <family val="2"/>
    </font>
    <font>
      <sz val="11"/>
      <color theme="4" tint="-0.249977111117893"/>
      <name val="Arial"/>
      <family val="2"/>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rgb="FF000000"/>
      </patternFill>
    </fill>
    <fill>
      <patternFill patternType="solid">
        <fgColor theme="0" tint="-0.14999847407452621"/>
        <bgColor indexed="64"/>
      </patternFill>
    </fill>
    <fill>
      <patternFill patternType="solid">
        <fgColor theme="0"/>
        <bgColor rgb="FF000000"/>
      </patternFill>
    </fill>
    <fill>
      <patternFill patternType="solid">
        <fgColor rgb="FF808080"/>
        <bgColor rgb="FF000000"/>
      </patternFill>
    </fill>
    <fill>
      <patternFill patternType="solid">
        <fgColor indexed="9"/>
        <bgColor indexed="64"/>
      </patternFill>
    </fill>
    <fill>
      <patternFill patternType="solid">
        <fgColor rgb="FFFFFFFF"/>
        <bgColor indexed="64"/>
      </patternFill>
    </fill>
  </fills>
  <borders count="11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style="double">
        <color indexed="64"/>
      </left>
      <right/>
      <top style="double">
        <color indexed="64"/>
      </top>
      <bottom/>
      <diagonal/>
    </border>
    <border>
      <left/>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right/>
      <top style="thin">
        <color indexed="8"/>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style="thin">
        <color indexed="8"/>
      </left>
      <right style="thin">
        <color indexed="8"/>
      </right>
      <top/>
      <bottom style="thin">
        <color indexed="8"/>
      </bottom>
      <diagonal/>
    </border>
    <border>
      <left/>
      <right style="thin">
        <color indexed="8"/>
      </right>
      <top/>
      <bottom style="medium">
        <color indexed="64"/>
      </bottom>
      <diagonal/>
    </border>
    <border>
      <left style="thin">
        <color indexed="64"/>
      </left>
      <right/>
      <top style="thin">
        <color indexed="8"/>
      </top>
      <bottom style="medium">
        <color indexed="64"/>
      </bottom>
      <diagonal/>
    </border>
    <border>
      <left/>
      <right style="thin">
        <color indexed="64"/>
      </right>
      <top style="thin">
        <color indexed="8"/>
      </top>
      <bottom style="medium">
        <color indexed="64"/>
      </bottom>
      <diagonal/>
    </border>
    <border>
      <left style="thin">
        <color indexed="8"/>
      </left>
      <right style="thin">
        <color indexed="8"/>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style="thin">
        <color indexed="8"/>
      </top>
      <bottom/>
      <diagonal/>
    </border>
    <border>
      <left style="thin">
        <color indexed="8"/>
      </left>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thin">
        <color indexed="8"/>
      </left>
      <right/>
      <top style="thin">
        <color indexed="64"/>
      </top>
      <bottom/>
      <diagonal/>
    </border>
    <border>
      <left/>
      <right style="thin">
        <color indexed="64"/>
      </right>
      <top style="double">
        <color indexed="64"/>
      </top>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266">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79" fontId="6" fillId="0" borderId="0" applyFont="0" applyFill="0" applyBorder="0" applyAlignment="0" applyProtection="0"/>
    <xf numFmtId="0" fontId="17" fillId="3" borderId="0" applyNumberFormat="0" applyBorder="0" applyAlignment="0" applyProtection="0"/>
    <xf numFmtId="172" fontId="5" fillId="0" borderId="0" applyFont="0" applyFill="0" applyBorder="0" applyAlignment="0" applyProtection="0"/>
    <xf numFmtId="2" fontId="7" fillId="0" borderId="4"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7"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3" fontId="6" fillId="0" borderId="0" applyFont="0" applyFill="0" applyBorder="0" applyAlignment="0" applyProtection="0"/>
    <xf numFmtId="168" fontId="6" fillId="0" borderId="0" applyFont="0" applyFill="0" applyBorder="0" applyAlignment="0" applyProtection="0"/>
    <xf numFmtId="168" fontId="27"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67" fontId="9" fillId="0" borderId="0" applyFont="0" applyFill="0" applyBorder="0" applyAlignment="0" applyProtection="0"/>
    <xf numFmtId="169" fontId="6" fillId="0" borderId="0" applyFont="0" applyFill="0" applyBorder="0" applyAlignment="0" applyProtection="0"/>
    <xf numFmtId="176" fontId="6" fillId="0" borderId="0" applyFont="0" applyFill="0" applyBorder="0" applyAlignment="0" applyProtection="0"/>
    <xf numFmtId="165" fontId="6" fillId="0" borderId="0" applyFont="0" applyFill="0" applyBorder="0" applyAlignment="0" applyProtection="0"/>
    <xf numFmtId="176"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2"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3" fontId="7" fillId="0" borderId="49">
      <alignment horizontal="right"/>
    </xf>
    <xf numFmtId="183" fontId="7" fillId="0" borderId="49">
      <alignment horizontal="right"/>
    </xf>
    <xf numFmtId="2" fontId="7" fillId="0" borderId="0"/>
    <xf numFmtId="2" fontId="7" fillId="0" borderId="0"/>
    <xf numFmtId="2" fontId="7" fillId="0" borderId="0"/>
    <xf numFmtId="184" fontId="7" fillId="0" borderId="0"/>
    <xf numFmtId="184" fontId="7" fillId="0" borderId="0"/>
    <xf numFmtId="184" fontId="7" fillId="0" borderId="0"/>
    <xf numFmtId="185" fontId="8" fillId="0" borderId="0"/>
    <xf numFmtId="185" fontId="8" fillId="0" borderId="0"/>
    <xf numFmtId="185" fontId="8" fillId="0" borderId="0"/>
    <xf numFmtId="183" fontId="7" fillId="0" borderId="49">
      <alignment horizontal="right"/>
    </xf>
    <xf numFmtId="186" fontId="5" fillId="0" borderId="0">
      <protection locked="0"/>
    </xf>
    <xf numFmtId="3" fontId="34" fillId="0" borderId="0" applyFont="0" applyFill="0" applyBorder="0" applyAlignment="0" applyProtection="0"/>
    <xf numFmtId="187" fontId="5" fillId="0" borderId="0">
      <protection locked="0"/>
    </xf>
    <xf numFmtId="188" fontId="34" fillId="0" borderId="0" applyFont="0" applyFill="0" applyBorder="0" applyAlignment="0" applyProtection="0"/>
    <xf numFmtId="189"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0" fontId="35" fillId="0" borderId="0">
      <protection locked="0"/>
    </xf>
    <xf numFmtId="190" fontId="35" fillId="0" borderId="0">
      <protection locked="0"/>
    </xf>
    <xf numFmtId="190" fontId="35" fillId="0" borderId="0">
      <protection locked="0"/>
    </xf>
    <xf numFmtId="190" fontId="35" fillId="0" borderId="0">
      <protection locked="0"/>
    </xf>
    <xf numFmtId="190" fontId="35" fillId="0" borderId="0">
      <protection locked="0"/>
    </xf>
    <xf numFmtId="190" fontId="35" fillId="0" borderId="0">
      <protection locked="0"/>
    </xf>
    <xf numFmtId="190" fontId="35" fillId="0" borderId="0">
      <protection locked="0"/>
    </xf>
    <xf numFmtId="191"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2" fontId="5" fillId="0" borderId="0">
      <protection locked="0"/>
    </xf>
    <xf numFmtId="192" fontId="5" fillId="0" borderId="0">
      <protection locked="0"/>
    </xf>
    <xf numFmtId="0" fontId="17" fillId="3" borderId="0" applyNumberFormat="0" applyBorder="0" applyAlignment="0" applyProtection="0"/>
    <xf numFmtId="193" fontId="7" fillId="0" borderId="0">
      <alignment horizontal="right"/>
    </xf>
    <xf numFmtId="193" fontId="7" fillId="0" borderId="0">
      <alignment horizontal="right"/>
    </xf>
    <xf numFmtId="193" fontId="7" fillId="0" borderId="0">
      <alignment horizontal="right"/>
    </xf>
    <xf numFmtId="194" fontId="7" fillId="0" borderId="0" applyFont="0" applyFill="0" applyBorder="0" applyAlignment="0">
      <alignment horizontal="center"/>
    </xf>
    <xf numFmtId="194" fontId="7" fillId="0" borderId="0" applyFont="0" applyFill="0" applyBorder="0" applyAlignment="0">
      <alignment horizontal="center"/>
    </xf>
    <xf numFmtId="2" fontId="7" fillId="0" borderId="4" applyFont="0" applyBorder="0"/>
    <xf numFmtId="168" fontId="9"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95" fontId="7" fillId="0" borderId="0">
      <alignment horizontal="right"/>
    </xf>
    <xf numFmtId="195" fontId="7" fillId="0" borderId="0">
      <alignment horizontal="right"/>
    </xf>
    <xf numFmtId="195" fontId="7" fillId="0" borderId="0">
      <alignment horizontal="right"/>
    </xf>
    <xf numFmtId="196" fontId="5" fillId="0" borderId="0" applyFont="0" applyFill="0" applyBorder="0" applyAlignment="0" applyProtection="0"/>
    <xf numFmtId="196" fontId="5" fillId="0" borderId="0" applyFont="0" applyFill="0" applyBorder="0" applyAlignment="0" applyProtection="0"/>
    <xf numFmtId="164" fontId="5" fillId="0" borderId="0" applyFont="0" applyFill="0" applyBorder="0" applyAlignment="0" applyProtection="0"/>
    <xf numFmtId="167" fontId="5" fillId="0" borderId="0" applyFont="0" applyFill="0" applyBorder="0" applyAlignment="0" applyProtection="0"/>
    <xf numFmtId="196" fontId="5" fillId="0" borderId="0" applyFont="0" applyFill="0" applyBorder="0" applyAlignment="0" applyProtection="0"/>
    <xf numFmtId="196" fontId="5" fillId="0" borderId="0" applyFont="0" applyFill="0" applyBorder="0" applyAlignment="0" applyProtection="0"/>
    <xf numFmtId="196" fontId="5" fillId="0" borderId="0" applyFont="0" applyFill="0" applyBorder="0" applyAlignment="0" applyProtection="0"/>
    <xf numFmtId="196" fontId="5" fillId="0" borderId="0" applyFont="0" applyFill="0" applyBorder="0" applyAlignment="0" applyProtection="0"/>
    <xf numFmtId="196" fontId="5" fillId="0" borderId="0" applyFont="0" applyFill="0" applyBorder="0" applyAlignment="0" applyProtection="0"/>
    <xf numFmtId="196" fontId="5" fillId="0" borderId="0" applyFont="0" applyFill="0" applyBorder="0" applyAlignment="0" applyProtection="0"/>
    <xf numFmtId="164" fontId="5" fillId="0" borderId="0" applyFont="0" applyFill="0" applyBorder="0" applyAlignment="0" applyProtection="0"/>
    <xf numFmtId="167" fontId="9" fillId="0" borderId="0" applyFont="0" applyFill="0" applyBorder="0" applyAlignment="0" applyProtection="0"/>
    <xf numFmtId="188" fontId="39" fillId="0" borderId="0" applyFont="0" applyFill="0" applyBorder="0" applyAlignment="0" applyProtection="0"/>
    <xf numFmtId="0" fontId="18" fillId="22" borderId="0" applyNumberFormat="0" applyBorder="0" applyAlignment="0" applyProtection="0"/>
    <xf numFmtId="197" fontId="7" fillId="0" borderId="0" applyFont="0" applyFill="0" applyBorder="0" applyAlignment="0">
      <alignment horizontal="center"/>
    </xf>
    <xf numFmtId="197"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198"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2" fontId="5" fillId="0" borderId="53">
      <protection locked="0"/>
    </xf>
    <xf numFmtId="0" fontId="43" fillId="0" borderId="0"/>
    <xf numFmtId="0" fontId="44" fillId="0" borderId="0" applyNumberFormat="0" applyFill="0" applyBorder="0" applyAlignment="0" applyProtection="0">
      <alignment vertical="top"/>
      <protection locked="0"/>
    </xf>
    <xf numFmtId="41" fontId="52" fillId="0" borderId="0" applyFont="0" applyFill="0" applyBorder="0" applyAlignment="0" applyProtection="0"/>
    <xf numFmtId="0" fontId="53" fillId="0" borderId="0" applyNumberFormat="0" applyBorder="0" applyAlignment="0"/>
    <xf numFmtId="0" fontId="5" fillId="0" borderId="0"/>
    <xf numFmtId="44" fontId="52" fillId="0" borderId="0" applyFont="0" applyFill="0" applyBorder="0" applyAlignment="0" applyProtection="0"/>
    <xf numFmtId="42" fontId="54" fillId="0" borderId="0" applyFont="0" applyFill="0" applyBorder="0" applyAlignment="0" applyProtection="0"/>
    <xf numFmtId="9" fontId="5" fillId="0" borderId="0" applyFont="0" applyFill="0" applyBorder="0" applyAlignment="0" applyProtection="0"/>
    <xf numFmtId="176" fontId="5" fillId="0" borderId="0" applyFont="0" applyFill="0" applyBorder="0" applyAlignment="0" applyProtection="0"/>
    <xf numFmtId="0" fontId="1" fillId="0" borderId="0"/>
    <xf numFmtId="177" fontId="5" fillId="0" borderId="0" applyFont="0" applyFill="0" applyBorder="0" applyAlignment="0" applyProtection="0"/>
    <xf numFmtId="44" fontId="5" fillId="0" borderId="0" applyFont="0" applyFill="0" applyBorder="0" applyAlignment="0" applyProtection="0"/>
  </cellStyleXfs>
  <cellXfs count="903">
    <xf numFmtId="0" fontId="0" fillId="0" borderId="0" xfId="0"/>
    <xf numFmtId="0" fontId="30" fillId="0" borderId="0" xfId="88" applyFont="1"/>
    <xf numFmtId="0" fontId="30" fillId="0" borderId="0" xfId="88" applyFont="1" applyAlignment="1">
      <alignment horizontal="center"/>
    </xf>
    <xf numFmtId="0" fontId="32" fillId="0" borderId="0" xfId="89" applyFont="1"/>
    <xf numFmtId="0" fontId="33" fillId="0" borderId="0" xfId="88" applyFont="1"/>
    <xf numFmtId="0" fontId="33" fillId="0" borderId="0" xfId="88" applyFont="1" applyAlignment="1">
      <alignment horizontal="center"/>
    </xf>
    <xf numFmtId="0" fontId="33" fillId="0" borderId="39" xfId="88" applyFont="1" applyBorder="1"/>
    <xf numFmtId="0" fontId="33" fillId="0" borderId="40" xfId="88" applyFont="1" applyBorder="1"/>
    <xf numFmtId="0" fontId="33" fillId="0" borderId="40" xfId="88" applyFont="1" applyBorder="1" applyAlignment="1">
      <alignment horizontal="center"/>
    </xf>
    <xf numFmtId="0" fontId="33" fillId="0" borderId="38" xfId="88" applyFont="1" applyBorder="1"/>
    <xf numFmtId="0" fontId="33" fillId="0" borderId="0" xfId="89" applyFont="1"/>
    <xf numFmtId="0" fontId="33" fillId="0" borderId="38" xfId="89" applyFont="1" applyBorder="1"/>
    <xf numFmtId="0" fontId="33" fillId="0" borderId="36" xfId="89" applyFont="1" applyBorder="1"/>
    <xf numFmtId="0" fontId="33" fillId="0" borderId="37" xfId="88" applyFont="1" applyBorder="1"/>
    <xf numFmtId="0" fontId="33" fillId="0" borderId="37" xfId="88" applyFont="1" applyBorder="1" applyAlignment="1">
      <alignment horizontal="center"/>
    </xf>
    <xf numFmtId="180" fontId="33" fillId="0" borderId="37" xfId="34" applyNumberFormat="1" applyFont="1" applyBorder="1"/>
    <xf numFmtId="0" fontId="31" fillId="0" borderId="0" xfId="0" applyFont="1"/>
    <xf numFmtId="0" fontId="33" fillId="25" borderId="0" xfId="88" applyFont="1" applyFill="1"/>
    <xf numFmtId="0" fontId="30" fillId="25" borderId="0" xfId="88" applyFont="1" applyFill="1"/>
    <xf numFmtId="0" fontId="31" fillId="0" borderId="80" xfId="0" applyFont="1" applyBorder="1"/>
    <xf numFmtId="0" fontId="45" fillId="0" borderId="0" xfId="0" applyFont="1"/>
    <xf numFmtId="0" fontId="45" fillId="0" borderId="62" xfId="0" applyFont="1" applyBorder="1" applyAlignment="1">
      <alignment horizontal="center"/>
    </xf>
    <xf numFmtId="0" fontId="47" fillId="0" borderId="54" xfId="0" applyFont="1" applyBorder="1" applyAlignment="1">
      <alignment horizontal="center"/>
    </xf>
    <xf numFmtId="0" fontId="45" fillId="0" borderId="54" xfId="0" applyFont="1" applyBorder="1" applyAlignment="1">
      <alignment vertical="center"/>
    </xf>
    <xf numFmtId="0" fontId="45" fillId="0" borderId="73" xfId="0" applyFont="1" applyBorder="1" applyAlignment="1">
      <alignment vertical="center"/>
    </xf>
    <xf numFmtId="0" fontId="45" fillId="0" borderId="59" xfId="0" applyFont="1" applyBorder="1" applyAlignment="1">
      <alignment horizontal="center"/>
    </xf>
    <xf numFmtId="0" fontId="45" fillId="0" borderId="58" xfId="0" applyFont="1" applyBorder="1" applyAlignment="1">
      <alignment horizontal="right" vertical="center"/>
    </xf>
    <xf numFmtId="0" fontId="45" fillId="0" borderId="29" xfId="0" applyFont="1" applyBorder="1" applyAlignment="1">
      <alignment horizontal="center" vertical="center"/>
    </xf>
    <xf numFmtId="0" fontId="45" fillId="0" borderId="35" xfId="0" applyFont="1" applyBorder="1" applyAlignment="1">
      <alignment horizontal="center" vertical="center"/>
    </xf>
    <xf numFmtId="0" fontId="45" fillId="0" borderId="11" xfId="0" applyFont="1" applyBorder="1" applyAlignment="1">
      <alignment horizontal="center"/>
    </xf>
    <xf numFmtId="0" fontId="45" fillId="0" borderId="0" xfId="0" applyFont="1" applyAlignment="1">
      <alignment horizontal="right" vertical="center"/>
    </xf>
    <xf numFmtId="1" fontId="45" fillId="0" borderId="18" xfId="0" applyNumberFormat="1" applyFont="1" applyBorder="1" applyAlignment="1">
      <alignment horizontal="center" vertical="center"/>
    </xf>
    <xf numFmtId="1" fontId="45" fillId="0" borderId="30" xfId="0" applyNumberFormat="1" applyFont="1" applyBorder="1" applyAlignment="1">
      <alignment horizontal="center" vertical="center"/>
    </xf>
    <xf numFmtId="1" fontId="45" fillId="0" borderId="12" xfId="0" applyNumberFormat="1" applyFont="1" applyBorder="1" applyAlignment="1">
      <alignment horizontal="center" vertical="center"/>
    </xf>
    <xf numFmtId="0" fontId="45" fillId="0" borderId="72" xfId="0" applyFont="1" applyBorder="1" applyAlignment="1">
      <alignment horizontal="left"/>
    </xf>
    <xf numFmtId="0" fontId="45" fillId="0" borderId="55" xfId="0" applyFont="1" applyBorder="1" applyAlignment="1">
      <alignment horizontal="center"/>
    </xf>
    <xf numFmtId="0" fontId="45" fillId="0" borderId="71" xfId="0" applyFont="1" applyBorder="1" applyAlignment="1">
      <alignment horizontal="center"/>
    </xf>
    <xf numFmtId="0" fontId="45" fillId="0" borderId="27" xfId="0" applyFont="1" applyBorder="1"/>
    <xf numFmtId="0" fontId="45" fillId="0" borderId="31" xfId="0" applyFont="1" applyBorder="1"/>
    <xf numFmtId="0" fontId="45" fillId="0" borderId="69" xfId="0" applyFont="1" applyBorder="1"/>
    <xf numFmtId="0" fontId="45" fillId="0" borderId="59" xfId="0" applyFont="1" applyBorder="1"/>
    <xf numFmtId="0" fontId="45" fillId="0" borderId="58" xfId="0" applyFont="1" applyBorder="1"/>
    <xf numFmtId="0" fontId="45" fillId="0" borderId="57" xfId="0" applyFont="1" applyBorder="1"/>
    <xf numFmtId="0" fontId="45" fillId="0" borderId="11" xfId="0" applyFont="1" applyBorder="1"/>
    <xf numFmtId="0" fontId="45" fillId="0" borderId="12" xfId="0" applyFont="1" applyBorder="1"/>
    <xf numFmtId="0" fontId="47" fillId="24" borderId="70" xfId="0" applyFont="1" applyFill="1" applyBorder="1" applyAlignment="1">
      <alignment horizontal="center" vertical="center"/>
    </xf>
    <xf numFmtId="0" fontId="45" fillId="24" borderId="68" xfId="0" applyFont="1" applyFill="1" applyBorder="1" applyAlignment="1">
      <alignment horizontal="center" vertical="center"/>
    </xf>
    <xf numFmtId="4" fontId="45" fillId="24" borderId="68" xfId="0" applyNumberFormat="1" applyFont="1" applyFill="1" applyBorder="1" applyAlignment="1">
      <alignment horizontal="center" vertical="center"/>
    </xf>
    <xf numFmtId="0" fontId="47" fillId="24" borderId="29" xfId="0" applyFont="1" applyFill="1" applyBorder="1" applyAlignment="1">
      <alignment horizontal="center"/>
    </xf>
    <xf numFmtId="0" fontId="47" fillId="24" borderId="35" xfId="0" applyFont="1" applyFill="1" applyBorder="1" applyAlignment="1">
      <alignment horizontal="center"/>
    </xf>
    <xf numFmtId="172" fontId="45" fillId="0" borderId="30" xfId="34" applyFont="1" applyBorder="1"/>
    <xf numFmtId="0" fontId="45" fillId="0" borderId="62" xfId="0" applyFont="1" applyBorder="1"/>
    <xf numFmtId="0" fontId="45" fillId="0" borderId="54" xfId="0" applyFont="1" applyBorder="1"/>
    <xf numFmtId="0" fontId="45" fillId="0" borderId="64" xfId="0" applyFont="1" applyBorder="1"/>
    <xf numFmtId="0" fontId="45" fillId="0" borderId="65" xfId="0" applyFont="1" applyBorder="1"/>
    <xf numFmtId="172" fontId="45" fillId="0" borderId="60" xfId="0" applyNumberFormat="1" applyFont="1" applyBorder="1"/>
    <xf numFmtId="2" fontId="45" fillId="0" borderId="18" xfId="0" applyNumberFormat="1" applyFont="1" applyBorder="1"/>
    <xf numFmtId="0" fontId="45" fillId="0" borderId="20" xfId="0" applyFont="1" applyBorder="1"/>
    <xf numFmtId="0" fontId="47" fillId="24" borderId="29" xfId="0" applyFont="1" applyFill="1" applyBorder="1"/>
    <xf numFmtId="2" fontId="45" fillId="0" borderId="18" xfId="0" applyNumberFormat="1" applyFont="1" applyBorder="1" applyAlignment="1">
      <alignment horizontal="center"/>
    </xf>
    <xf numFmtId="2" fontId="45" fillId="0" borderId="22" xfId="0" applyNumberFormat="1" applyFont="1" applyBorder="1" applyAlignment="1">
      <alignment horizontal="center"/>
    </xf>
    <xf numFmtId="0" fontId="45" fillId="0" borderId="63" xfId="0" applyFont="1" applyBorder="1"/>
    <xf numFmtId="0" fontId="45" fillId="0" borderId="14" xfId="0" applyFont="1" applyBorder="1"/>
    <xf numFmtId="172" fontId="45" fillId="0" borderId="41" xfId="34" applyFont="1" applyBorder="1"/>
    <xf numFmtId="0" fontId="47" fillId="24" borderId="29" xfId="0" applyFont="1" applyFill="1" applyBorder="1" applyAlignment="1">
      <alignment horizontal="center" wrapText="1"/>
    </xf>
    <xf numFmtId="0" fontId="47" fillId="24" borderId="35" xfId="0" applyFont="1" applyFill="1" applyBorder="1" applyAlignment="1">
      <alignment horizontal="center" wrapText="1"/>
    </xf>
    <xf numFmtId="0" fontId="45" fillId="0" borderId="22" xfId="0" applyFont="1" applyBorder="1" applyAlignment="1">
      <alignment horizontal="left"/>
    </xf>
    <xf numFmtId="43" fontId="45" fillId="0" borderId="22" xfId="34" applyNumberFormat="1" applyFont="1" applyBorder="1"/>
    <xf numFmtId="9" fontId="45" fillId="0" borderId="23" xfId="94" applyFont="1" applyBorder="1"/>
    <xf numFmtId="9" fontId="45" fillId="0" borderId="18" xfId="94" applyFont="1" applyBorder="1" applyAlignment="1">
      <alignment horizontal="center"/>
    </xf>
    <xf numFmtId="43" fontId="45" fillId="0" borderId="30" xfId="34" applyNumberFormat="1" applyFont="1" applyBorder="1"/>
    <xf numFmtId="43" fontId="45" fillId="0" borderId="31" xfId="34" applyNumberFormat="1" applyFont="1" applyBorder="1"/>
    <xf numFmtId="9" fontId="45" fillId="0" borderId="28" xfId="94" applyFont="1" applyBorder="1"/>
    <xf numFmtId="0" fontId="45" fillId="0" borderId="55" xfId="0" applyFont="1" applyBorder="1"/>
    <xf numFmtId="0" fontId="45" fillId="0" borderId="0" xfId="0" applyFont="1" applyAlignment="1">
      <alignment horizontal="center"/>
    </xf>
    <xf numFmtId="0" fontId="45" fillId="0" borderId="12" xfId="0" applyFont="1" applyBorder="1" applyAlignment="1">
      <alignment horizontal="center"/>
    </xf>
    <xf numFmtId="0" fontId="47" fillId="0" borderId="21" xfId="0" applyFont="1" applyBorder="1"/>
    <xf numFmtId="0" fontId="45" fillId="0" borderId="22" xfId="0" applyFont="1" applyBorder="1"/>
    <xf numFmtId="0" fontId="45" fillId="0" borderId="56" xfId="0" applyFont="1" applyBorder="1"/>
    <xf numFmtId="0" fontId="47" fillId="0" borderId="11" xfId="0" applyFont="1" applyBorder="1" applyAlignment="1">
      <alignment horizontal="left"/>
    </xf>
    <xf numFmtId="0" fontId="45" fillId="0" borderId="11" xfId="0" applyFont="1" applyBorder="1" applyAlignment="1">
      <alignment horizontal="left"/>
    </xf>
    <xf numFmtId="0" fontId="47" fillId="0" borderId="20" xfId="125" applyFont="1" applyBorder="1" applyAlignment="1">
      <alignment horizontal="center" vertical="center" wrapText="1"/>
    </xf>
    <xf numFmtId="0" fontId="47" fillId="24" borderId="42" xfId="72" applyFont="1" applyFill="1" applyBorder="1" applyAlignment="1">
      <alignment vertical="center"/>
    </xf>
    <xf numFmtId="0" fontId="47" fillId="24" borderId="44" xfId="72" applyFont="1" applyFill="1" applyBorder="1" applyAlignment="1">
      <alignment vertical="center"/>
    </xf>
    <xf numFmtId="0" fontId="45" fillId="0" borderId="18" xfId="73" applyFont="1" applyBorder="1" applyAlignment="1">
      <alignment horizontal="center" vertical="center"/>
    </xf>
    <xf numFmtId="49" fontId="47" fillId="0" borderId="0" xfId="130" applyNumberFormat="1" applyFont="1" applyAlignment="1">
      <alignment horizontal="right" vertical="center"/>
    </xf>
    <xf numFmtId="0" fontId="45" fillId="0" borderId="0" xfId="127" applyFont="1"/>
    <xf numFmtId="0" fontId="45" fillId="0" borderId="0" xfId="127" applyFont="1" applyAlignment="1">
      <alignment horizontal="center"/>
    </xf>
    <xf numFmtId="0" fontId="45" fillId="0" borderId="0" xfId="125" applyFont="1" applyAlignment="1">
      <alignment horizontal="center" vertical="center"/>
    </xf>
    <xf numFmtId="2" fontId="45" fillId="0" borderId="0" xfId="127" applyNumberFormat="1" applyFont="1"/>
    <xf numFmtId="0" fontId="47" fillId="0" borderId="34" xfId="78" applyFont="1" applyBorder="1" applyAlignment="1">
      <alignment vertical="center"/>
    </xf>
    <xf numFmtId="0" fontId="50" fillId="0" borderId="82" xfId="0" applyFont="1" applyBorder="1" applyAlignment="1">
      <alignment horizontal="left" vertical="center"/>
    </xf>
    <xf numFmtId="0" fontId="51" fillId="0" borderId="82" xfId="0" applyFont="1" applyBorder="1" applyAlignment="1">
      <alignment horizontal="left" vertical="center"/>
    </xf>
    <xf numFmtId="0" fontId="45" fillId="0" borderId="14" xfId="0" applyFont="1" applyBorder="1" applyAlignment="1">
      <alignment vertical="center" wrapText="1"/>
    </xf>
    <xf numFmtId="0" fontId="45" fillId="0" borderId="24" xfId="0" applyFont="1" applyBorder="1" applyAlignment="1">
      <alignment vertical="center" wrapText="1"/>
    </xf>
    <xf numFmtId="0" fontId="45" fillId="0" borderId="13" xfId="0" applyFont="1" applyBorder="1" applyAlignment="1">
      <alignment vertical="center" wrapText="1"/>
    </xf>
    <xf numFmtId="0" fontId="33" fillId="25" borderId="38" xfId="88" applyFont="1" applyFill="1" applyBorder="1"/>
    <xf numFmtId="49" fontId="47" fillId="0" borderId="11" xfId="130" applyNumberFormat="1" applyFont="1" applyBorder="1" applyAlignment="1">
      <alignment horizontal="right" vertical="center"/>
    </xf>
    <xf numFmtId="181" fontId="47" fillId="0" borderId="12" xfId="130" applyNumberFormat="1" applyFont="1" applyBorder="1" applyAlignment="1">
      <alignment vertical="center"/>
    </xf>
    <xf numFmtId="0" fontId="45" fillId="0" borderId="11" xfId="127" applyFont="1" applyBorder="1"/>
    <xf numFmtId="178" fontId="45" fillId="0" borderId="0" xfId="128" applyNumberFormat="1" applyFont="1" applyBorder="1"/>
    <xf numFmtId="39" fontId="47" fillId="0" borderId="12" xfId="128" applyNumberFormat="1" applyFont="1" applyBorder="1" applyAlignment="1">
      <alignment vertical="center"/>
    </xf>
    <xf numFmtId="0" fontId="45" fillId="0" borderId="86" xfId="0" applyFont="1" applyBorder="1"/>
    <xf numFmtId="0" fontId="45" fillId="0" borderId="87" xfId="0" applyFont="1" applyBorder="1"/>
    <xf numFmtId="0" fontId="45" fillId="0" borderId="88" xfId="0" applyFont="1" applyBorder="1"/>
    <xf numFmtId="0" fontId="45" fillId="0" borderId="54" xfId="0" applyFont="1" applyBorder="1" applyAlignment="1">
      <alignment horizontal="center"/>
    </xf>
    <xf numFmtId="7" fontId="45" fillId="0" borderId="18" xfId="34" applyNumberFormat="1" applyFont="1" applyBorder="1"/>
    <xf numFmtId="7" fontId="45" fillId="0" borderId="63" xfId="34" applyNumberFormat="1" applyFont="1" applyBorder="1"/>
    <xf numFmtId="0" fontId="45" fillId="0" borderId="18" xfId="0" applyFont="1" applyBorder="1"/>
    <xf numFmtId="0" fontId="47" fillId="24" borderId="91" xfId="0" applyFont="1" applyFill="1" applyBorder="1" applyAlignment="1">
      <alignment horizontal="center"/>
    </xf>
    <xf numFmtId="0" fontId="47" fillId="24" borderId="58" xfId="0" applyFont="1" applyFill="1" applyBorder="1" applyAlignment="1">
      <alignment horizontal="center" wrapText="1"/>
    </xf>
    <xf numFmtId="7" fontId="45" fillId="0" borderId="18" xfId="34" applyNumberFormat="1" applyFont="1" applyBorder="1" applyAlignment="1">
      <alignment horizontal="center"/>
    </xf>
    <xf numFmtId="0" fontId="45" fillId="0" borderId="18" xfId="94" applyNumberFormat="1" applyFont="1" applyBorder="1" applyAlignment="1">
      <alignment horizontal="center"/>
    </xf>
    <xf numFmtId="5" fontId="45" fillId="0" borderId="18" xfId="34" applyNumberFormat="1" applyFont="1" applyBorder="1" applyAlignment="1">
      <alignment horizontal="center"/>
    </xf>
    <xf numFmtId="5" fontId="45" fillId="0" borderId="92" xfId="34" applyNumberFormat="1" applyFont="1" applyBorder="1" applyAlignment="1">
      <alignment horizontal="center"/>
    </xf>
    <xf numFmtId="5" fontId="45" fillId="24" borderId="92" xfId="34" applyNumberFormat="1" applyFont="1" applyFill="1" applyBorder="1" applyAlignment="1">
      <alignment horizontal="center"/>
    </xf>
    <xf numFmtId="199" fontId="45" fillId="24" borderId="60" xfId="0" applyNumberFormat="1" applyFont="1" applyFill="1" applyBorder="1"/>
    <xf numFmtId="0" fontId="45" fillId="0" borderId="93" xfId="0" applyFont="1" applyBorder="1"/>
    <xf numFmtId="0" fontId="45" fillId="0" borderId="93" xfId="0" applyFont="1" applyBorder="1" applyAlignment="1">
      <alignment horizontal="left"/>
    </xf>
    <xf numFmtId="0" fontId="45" fillId="0" borderId="89" xfId="0" applyFont="1" applyBorder="1"/>
    <xf numFmtId="0" fontId="45" fillId="0" borderId="85" xfId="0" applyFont="1" applyBorder="1"/>
    <xf numFmtId="0" fontId="45" fillId="0" borderId="83" xfId="0" applyFont="1" applyBorder="1"/>
    <xf numFmtId="5" fontId="45" fillId="0" borderId="63" xfId="34" applyNumberFormat="1" applyFont="1" applyBorder="1"/>
    <xf numFmtId="5" fontId="45" fillId="0" borderId="18" xfId="34" applyNumberFormat="1" applyFont="1" applyBorder="1"/>
    <xf numFmtId="5" fontId="45" fillId="24" borderId="60" xfId="0" applyNumberFormat="1" applyFont="1" applyFill="1" applyBorder="1"/>
    <xf numFmtId="7" fontId="45" fillId="0" borderId="90" xfId="34" applyNumberFormat="1" applyFont="1" applyBorder="1" applyAlignment="1"/>
    <xf numFmtId="7" fontId="45" fillId="0" borderId="52" xfId="34" applyNumberFormat="1" applyFont="1" applyBorder="1" applyAlignment="1"/>
    <xf numFmtId="184" fontId="45" fillId="0" borderId="18" xfId="0" applyNumberFormat="1" applyFont="1" applyBorder="1"/>
    <xf numFmtId="167" fontId="45" fillId="25" borderId="18" xfId="34" applyNumberFormat="1" applyFont="1" applyFill="1" applyBorder="1"/>
    <xf numFmtId="2" fontId="45" fillId="0" borderId="65" xfId="0" applyNumberFormat="1" applyFont="1" applyBorder="1" applyAlignment="1">
      <alignment horizontal="center"/>
    </xf>
    <xf numFmtId="2" fontId="45" fillId="0" borderId="64" xfId="0" applyNumberFormat="1" applyFont="1" applyBorder="1" applyAlignment="1">
      <alignment horizontal="center"/>
    </xf>
    <xf numFmtId="172" fontId="45" fillId="0" borderId="50" xfId="34" applyFont="1" applyBorder="1"/>
    <xf numFmtId="0" fontId="45" fillId="25" borderId="22" xfId="0" applyFont="1" applyFill="1" applyBorder="1" applyAlignment="1">
      <alignment horizontal="center"/>
    </xf>
    <xf numFmtId="184" fontId="45" fillId="0" borderId="76" xfId="0" applyNumberFormat="1" applyFont="1" applyBorder="1"/>
    <xf numFmtId="0" fontId="45" fillId="0" borderId="96" xfId="0" applyFont="1" applyBorder="1"/>
    <xf numFmtId="0" fontId="45" fillId="0" borderId="97" xfId="0" applyFont="1" applyBorder="1"/>
    <xf numFmtId="0" fontId="45" fillId="25" borderId="18" xfId="0" applyFont="1" applyFill="1" applyBorder="1"/>
    <xf numFmtId="0" fontId="45" fillId="0" borderId="18" xfId="0" applyFont="1" applyBorder="1" applyAlignment="1">
      <alignment horizontal="center"/>
    </xf>
    <xf numFmtId="0" fontId="45" fillId="25" borderId="18" xfId="0" applyFont="1" applyFill="1" applyBorder="1" applyAlignment="1">
      <alignment horizontal="center"/>
    </xf>
    <xf numFmtId="200" fontId="45" fillId="0" borderId="65" xfId="256" applyNumberFormat="1" applyFont="1" applyFill="1" applyBorder="1" applyAlignment="1" applyProtection="1">
      <alignment horizontal="center"/>
    </xf>
    <xf numFmtId="200" fontId="45" fillId="0" borderId="64" xfId="256" applyNumberFormat="1" applyFont="1" applyFill="1" applyBorder="1" applyAlignment="1" applyProtection="1">
      <alignment horizontal="center"/>
    </xf>
    <xf numFmtId="0" fontId="45" fillId="0" borderId="18" xfId="0" applyFont="1" applyBorder="1" applyAlignment="1">
      <alignment horizontal="left"/>
    </xf>
    <xf numFmtId="0" fontId="5" fillId="28" borderId="54" xfId="257" applyFont="1" applyFill="1" applyBorder="1" applyAlignment="1">
      <alignment horizontal="left"/>
    </xf>
    <xf numFmtId="0" fontId="5" fillId="28" borderId="64" xfId="257" applyFont="1" applyFill="1" applyBorder="1" applyAlignment="1">
      <alignment horizontal="left"/>
    </xf>
    <xf numFmtId="0" fontId="5" fillId="28" borderId="22" xfId="257" applyFont="1" applyFill="1" applyBorder="1" applyAlignment="1">
      <alignment horizontal="center"/>
    </xf>
    <xf numFmtId="0" fontId="5" fillId="28" borderId="54" xfId="257" applyFont="1" applyFill="1" applyBorder="1" applyAlignment="1">
      <alignment horizontal="center"/>
    </xf>
    <xf numFmtId="0" fontId="5" fillId="28" borderId="64" xfId="257" applyFont="1" applyFill="1" applyBorder="1" applyAlignment="1">
      <alignment horizontal="center"/>
    </xf>
    <xf numFmtId="0" fontId="45" fillId="28" borderId="72" xfId="257" applyFont="1" applyFill="1" applyBorder="1" applyAlignment="1">
      <alignment horizontal="left"/>
    </xf>
    <xf numFmtId="0" fontId="45" fillId="28" borderId="21" xfId="257" applyFont="1" applyFill="1" applyBorder="1" applyAlignment="1"/>
    <xf numFmtId="178" fontId="45" fillId="28" borderId="18" xfId="257" applyNumberFormat="1" applyFont="1" applyFill="1" applyBorder="1"/>
    <xf numFmtId="0" fontId="45" fillId="0" borderId="100" xfId="0" applyFont="1" applyBorder="1"/>
    <xf numFmtId="0" fontId="45" fillId="0" borderId="101" xfId="0" applyFont="1" applyBorder="1"/>
    <xf numFmtId="0" fontId="45" fillId="0" borderId="102" xfId="0" applyFont="1" applyBorder="1"/>
    <xf numFmtId="0" fontId="45" fillId="0" borderId="76" xfId="0" applyFont="1" applyBorder="1"/>
    <xf numFmtId="7" fontId="45" fillId="0" borderId="49" xfId="34" applyNumberFormat="1" applyFont="1" applyBorder="1"/>
    <xf numFmtId="0" fontId="45" fillId="0" borderId="22" xfId="0" applyFont="1" applyBorder="1" applyAlignment="1">
      <alignment horizontal="center" vertical="center"/>
    </xf>
    <xf numFmtId="0" fontId="45" fillId="0" borderId="54" xfId="0" applyFont="1" applyBorder="1" applyAlignment="1">
      <alignment horizontal="center" vertical="center"/>
    </xf>
    <xf numFmtId="0" fontId="45" fillId="0" borderId="18" xfId="0" applyFont="1" applyBorder="1" applyAlignment="1">
      <alignment horizontal="center" vertical="center"/>
    </xf>
    <xf numFmtId="0" fontId="45" fillId="0" borderId="76" xfId="0" applyFont="1" applyBorder="1" applyAlignment="1">
      <alignment horizontal="center" vertical="center"/>
    </xf>
    <xf numFmtId="0" fontId="47" fillId="24" borderId="16" xfId="0" applyFont="1" applyFill="1" applyBorder="1" applyAlignment="1">
      <alignment horizontal="center"/>
    </xf>
    <xf numFmtId="0" fontId="45" fillId="0" borderId="19" xfId="0" applyFont="1" applyBorder="1" applyAlignment="1">
      <alignment horizontal="center"/>
    </xf>
    <xf numFmtId="0" fontId="45" fillId="0" borderId="22" xfId="0" applyFont="1" applyBorder="1" applyAlignment="1">
      <alignment horizontal="center"/>
    </xf>
    <xf numFmtId="0" fontId="45" fillId="0" borderId="23" xfId="0" applyFont="1" applyBorder="1" applyAlignment="1">
      <alignment horizontal="center"/>
    </xf>
    <xf numFmtId="0" fontId="45" fillId="0" borderId="0" xfId="0" applyFont="1" applyAlignment="1">
      <alignment horizontal="left"/>
    </xf>
    <xf numFmtId="2" fontId="45" fillId="0" borderId="23" xfId="0" applyNumberFormat="1" applyFont="1" applyBorder="1" applyAlignment="1">
      <alignment horizontal="center"/>
    </xf>
    <xf numFmtId="0" fontId="47" fillId="24" borderId="17" xfId="0" applyFont="1" applyFill="1" applyBorder="1" applyAlignment="1">
      <alignment horizontal="center" wrapText="1"/>
    </xf>
    <xf numFmtId="0" fontId="47" fillId="24" borderId="47" xfId="0" applyFont="1" applyFill="1" applyBorder="1" applyAlignment="1">
      <alignment horizontal="center"/>
    </xf>
    <xf numFmtId="0" fontId="45" fillId="0" borderId="28" xfId="0" applyFont="1" applyBorder="1"/>
    <xf numFmtId="0" fontId="45" fillId="0" borderId="23" xfId="0" applyFont="1" applyBorder="1"/>
    <xf numFmtId="0" fontId="45" fillId="0" borderId="19" xfId="0" applyFont="1" applyBorder="1"/>
    <xf numFmtId="0" fontId="5" fillId="28" borderId="21" xfId="257" applyFont="1" applyFill="1" applyBorder="1" applyAlignment="1">
      <alignment horizontal="left"/>
    </xf>
    <xf numFmtId="0" fontId="5" fillId="28" borderId="22" xfId="257" applyFont="1" applyFill="1" applyBorder="1" applyAlignment="1">
      <alignment horizontal="left"/>
    </xf>
    <xf numFmtId="0" fontId="47" fillId="0" borderId="58" xfId="0" applyFont="1" applyBorder="1" applyAlignment="1">
      <alignment horizontal="center"/>
    </xf>
    <xf numFmtId="0" fontId="47" fillId="0" borderId="0" xfId="0" applyFont="1" applyAlignment="1">
      <alignment horizontal="center"/>
    </xf>
    <xf numFmtId="0" fontId="55" fillId="0" borderId="13" xfId="0" applyFont="1" applyBorder="1"/>
    <xf numFmtId="0" fontId="55" fillId="0" borderId="14" xfId="0" applyFont="1" applyBorder="1"/>
    <xf numFmtId="4" fontId="55" fillId="0" borderId="14" xfId="0" applyNumberFormat="1" applyFont="1" applyBorder="1"/>
    <xf numFmtId="0" fontId="55" fillId="0" borderId="15" xfId="0" applyFont="1" applyBorder="1"/>
    <xf numFmtId="0" fontId="55" fillId="0" borderId="107" xfId="0" applyFont="1" applyBorder="1" applyAlignment="1">
      <alignment horizontal="centerContinuous"/>
    </xf>
    <xf numFmtId="0" fontId="55" fillId="25" borderId="107" xfId="0" applyFont="1" applyFill="1" applyBorder="1" applyAlignment="1">
      <alignment horizontal="center"/>
    </xf>
    <xf numFmtId="4" fontId="55" fillId="25" borderId="107" xfId="0" applyNumberFormat="1" applyFont="1" applyFill="1" applyBorder="1" applyAlignment="1">
      <alignment horizontal="center"/>
    </xf>
    <xf numFmtId="0" fontId="55" fillId="0" borderId="57" xfId="0" applyFont="1" applyBorder="1"/>
    <xf numFmtId="0" fontId="31" fillId="0" borderId="105" xfId="0" applyFont="1" applyBorder="1" applyAlignment="1">
      <alignment horizontal="left" vertical="center"/>
    </xf>
    <xf numFmtId="0" fontId="31" fillId="0" borderId="105" xfId="0" applyFont="1" applyBorder="1" applyAlignment="1">
      <alignment horizontal="center" vertical="center"/>
    </xf>
    <xf numFmtId="196" fontId="31" fillId="0" borderId="105" xfId="260" applyNumberFormat="1" applyFont="1" applyBorder="1" applyAlignment="1">
      <alignment horizontal="right" vertical="center"/>
    </xf>
    <xf numFmtId="4" fontId="31" fillId="0" borderId="105" xfId="0" applyNumberFormat="1" applyFont="1" applyBorder="1" applyAlignment="1">
      <alignment horizontal="center" vertical="center"/>
    </xf>
    <xf numFmtId="175" fontId="31" fillId="0" borderId="105" xfId="260" applyNumberFormat="1" applyFont="1" applyBorder="1" applyAlignment="1">
      <alignment horizontal="right" vertical="center"/>
    </xf>
    <xf numFmtId="175" fontId="55" fillId="0" borderId="105" xfId="0" applyNumberFormat="1" applyFont="1" applyBorder="1" applyAlignment="1">
      <alignment vertical="center"/>
    </xf>
    <xf numFmtId="0" fontId="31" fillId="0" borderId="106" xfId="0" applyFont="1" applyBorder="1" applyAlignment="1">
      <alignment horizontal="left" vertical="center"/>
    </xf>
    <xf numFmtId="196" fontId="31" fillId="0" borderId="106" xfId="260" applyNumberFormat="1" applyFont="1" applyBorder="1" applyAlignment="1">
      <alignment horizontal="right" vertical="center"/>
    </xf>
    <xf numFmtId="4" fontId="31" fillId="0" borderId="106" xfId="0" applyNumberFormat="1" applyFont="1" applyBorder="1" applyAlignment="1">
      <alignment horizontal="center" vertical="center"/>
    </xf>
    <xf numFmtId="175" fontId="55" fillId="0" borderId="106" xfId="0" applyNumberFormat="1" applyFont="1" applyBorder="1" applyAlignment="1">
      <alignment vertical="center"/>
    </xf>
    <xf numFmtId="0" fontId="31" fillId="0" borderId="68" xfId="0" applyFont="1" applyBorder="1" applyAlignment="1">
      <alignment horizontal="left" vertical="center"/>
    </xf>
    <xf numFmtId="0" fontId="31" fillId="0" borderId="68" xfId="0" applyFont="1" applyBorder="1" applyAlignment="1">
      <alignment horizontal="center" vertical="center"/>
    </xf>
    <xf numFmtId="4" fontId="31" fillId="0" borderId="68" xfId="0" applyNumberFormat="1" applyFont="1" applyBorder="1" applyAlignment="1">
      <alignment horizontal="center" vertical="center"/>
    </xf>
    <xf numFmtId="0" fontId="55" fillId="0" borderId="11" xfId="0" applyFont="1" applyBorder="1"/>
    <xf numFmtId="0" fontId="55" fillId="0" borderId="0" xfId="0" applyFont="1"/>
    <xf numFmtId="4" fontId="55" fillId="0" borderId="0" xfId="0" applyNumberFormat="1" applyFont="1"/>
    <xf numFmtId="175" fontId="55" fillId="0" borderId="0" xfId="0" applyNumberFormat="1" applyFont="1" applyAlignment="1">
      <alignment horizontal="center"/>
    </xf>
    <xf numFmtId="175" fontId="55" fillId="29" borderId="60" xfId="0" applyNumberFormat="1" applyFont="1" applyFill="1" applyBorder="1"/>
    <xf numFmtId="175" fontId="55" fillId="0" borderId="0" xfId="0" applyNumberFormat="1" applyFont="1"/>
    <xf numFmtId="175" fontId="55" fillId="0" borderId="12" xfId="0" applyNumberFormat="1" applyFont="1" applyBorder="1"/>
    <xf numFmtId="0" fontId="55" fillId="0" borderId="60" xfId="0" applyFont="1" applyBorder="1" applyAlignment="1">
      <alignment horizontal="center"/>
    </xf>
    <xf numFmtId="4" fontId="55" fillId="0" borderId="60" xfId="0" applyNumberFormat="1" applyFont="1" applyBorder="1" applyAlignment="1">
      <alignment horizontal="center"/>
    </xf>
    <xf numFmtId="175" fontId="55" fillId="0" borderId="60" xfId="0" applyNumberFormat="1" applyFont="1" applyBorder="1" applyAlignment="1">
      <alignment horizontal="center"/>
    </xf>
    <xf numFmtId="175" fontId="55" fillId="0" borderId="60" xfId="0" applyNumberFormat="1" applyFont="1" applyBorder="1"/>
    <xf numFmtId="196" fontId="31" fillId="0" borderId="70" xfId="260" applyNumberFormat="1" applyFont="1" applyBorder="1" applyAlignment="1">
      <alignment horizontal="right"/>
    </xf>
    <xf numFmtId="175" fontId="31" fillId="0" borderId="70" xfId="260" applyNumberFormat="1" applyFont="1" applyBorder="1" applyAlignment="1">
      <alignment horizontal="right"/>
    </xf>
    <xf numFmtId="0" fontId="31" fillId="0" borderId="70" xfId="0" applyFont="1" applyBorder="1" applyAlignment="1">
      <alignment horizontal="left" vertical="center"/>
    </xf>
    <xf numFmtId="0" fontId="31" fillId="0" borderId="70" xfId="0" applyFont="1" applyBorder="1" applyAlignment="1">
      <alignment horizontal="center" vertical="center"/>
    </xf>
    <xf numFmtId="177" fontId="31" fillId="0" borderId="108" xfId="0" applyNumberFormat="1" applyFont="1" applyBorder="1" applyAlignment="1">
      <alignment horizontal="center" vertical="center"/>
    </xf>
    <xf numFmtId="4" fontId="31" fillId="0" borderId="105" xfId="0" applyNumberFormat="1" applyFont="1" applyBorder="1" applyAlignment="1">
      <alignment horizontal="center"/>
    </xf>
    <xf numFmtId="175" fontId="55" fillId="0" borderId="70" xfId="0" applyNumberFormat="1" applyFont="1" applyBorder="1"/>
    <xf numFmtId="0" fontId="31" fillId="0" borderId="108" xfId="0" applyFont="1" applyBorder="1" applyAlignment="1">
      <alignment horizontal="left" vertical="center"/>
    </xf>
    <xf numFmtId="0" fontId="31" fillId="0" borderId="108" xfId="0" applyFont="1" applyBorder="1" applyAlignment="1">
      <alignment horizontal="center" vertical="center"/>
    </xf>
    <xf numFmtId="196" fontId="31" fillId="0" borderId="108" xfId="260" applyNumberFormat="1" applyFont="1" applyBorder="1" applyAlignment="1">
      <alignment horizontal="right"/>
    </xf>
    <xf numFmtId="175" fontId="31" fillId="0" borderId="108" xfId="260" applyNumberFormat="1" applyFont="1" applyBorder="1" applyAlignment="1">
      <alignment horizontal="right"/>
    </xf>
    <xf numFmtId="175" fontId="55" fillId="0" borderId="108" xfId="0" applyNumberFormat="1" applyFont="1" applyBorder="1"/>
    <xf numFmtId="196" fontId="31" fillId="0" borderId="105" xfId="260" applyNumberFormat="1" applyFont="1" applyBorder="1" applyAlignment="1">
      <alignment horizontal="right"/>
    </xf>
    <xf numFmtId="175" fontId="31" fillId="0" borderId="105" xfId="260" applyNumberFormat="1" applyFont="1" applyBorder="1" applyAlignment="1">
      <alignment horizontal="right"/>
    </xf>
    <xf numFmtId="175" fontId="55" fillId="0" borderId="105" xfId="0" applyNumberFormat="1" applyFont="1" applyBorder="1"/>
    <xf numFmtId="196" fontId="31" fillId="0" borderId="68" xfId="260" applyNumberFormat="1" applyFont="1" applyBorder="1" applyAlignment="1">
      <alignment horizontal="right"/>
    </xf>
    <xf numFmtId="4" fontId="31" fillId="0" borderId="68" xfId="0" applyNumberFormat="1" applyFont="1" applyBorder="1" applyAlignment="1">
      <alignment horizontal="center"/>
    </xf>
    <xf numFmtId="175" fontId="31" fillId="0" borderId="68" xfId="260" applyNumberFormat="1" applyFont="1" applyBorder="1" applyAlignment="1">
      <alignment horizontal="right"/>
    </xf>
    <xf numFmtId="175" fontId="55" fillId="0" borderId="68" xfId="0" applyNumberFormat="1" applyFont="1" applyBorder="1"/>
    <xf numFmtId="4" fontId="55" fillId="0" borderId="107" xfId="0" applyNumberFormat="1" applyFont="1" applyBorder="1" applyAlignment="1">
      <alignment horizontal="center"/>
    </xf>
    <xf numFmtId="175" fontId="55" fillId="0" borderId="107" xfId="0" applyNumberFormat="1" applyFont="1" applyBorder="1" applyAlignment="1">
      <alignment horizontal="center"/>
    </xf>
    <xf numFmtId="175" fontId="55" fillId="0" borderId="57" xfId="0" applyNumberFormat="1" applyFont="1" applyBorder="1"/>
    <xf numFmtId="0" fontId="55" fillId="0" borderId="70" xfId="0" applyFont="1" applyBorder="1" applyAlignment="1">
      <alignment horizontal="center"/>
    </xf>
    <xf numFmtId="4" fontId="55" fillId="0" borderId="70" xfId="0" applyNumberFormat="1" applyFont="1" applyBorder="1" applyAlignment="1">
      <alignment horizontal="center"/>
    </xf>
    <xf numFmtId="4" fontId="55" fillId="0" borderId="26" xfId="0" applyNumberFormat="1" applyFont="1" applyBorder="1" applyAlignment="1">
      <alignment horizontal="center"/>
    </xf>
    <xf numFmtId="175" fontId="55" fillId="0" borderId="70" xfId="0" applyNumberFormat="1" applyFont="1" applyBorder="1" applyAlignment="1">
      <alignment horizontal="center"/>
    </xf>
    <xf numFmtId="175" fontId="55" fillId="0" borderId="26" xfId="0" applyNumberFormat="1" applyFont="1" applyBorder="1"/>
    <xf numFmtId="0" fontId="55" fillId="0" borderId="105" xfId="0" applyFont="1" applyBorder="1" applyAlignment="1">
      <alignment horizontal="center"/>
    </xf>
    <xf numFmtId="4" fontId="55" fillId="0" borderId="105" xfId="0" applyNumberFormat="1" applyFont="1" applyBorder="1" applyAlignment="1">
      <alignment horizontal="center"/>
    </xf>
    <xf numFmtId="4" fontId="55" fillId="0" borderId="56" xfId="0" applyNumberFormat="1" applyFont="1" applyBorder="1" applyAlignment="1">
      <alignment horizontal="center"/>
    </xf>
    <xf numFmtId="175" fontId="55" fillId="0" borderId="105" xfId="0" applyNumberFormat="1" applyFont="1" applyBorder="1" applyAlignment="1">
      <alignment horizontal="center"/>
    </xf>
    <xf numFmtId="175" fontId="55" fillId="0" borderId="56" xfId="0" applyNumberFormat="1" applyFont="1" applyBorder="1"/>
    <xf numFmtId="0" fontId="55" fillId="0" borderId="68" xfId="0" applyFont="1" applyBorder="1" applyAlignment="1">
      <alignment horizontal="center"/>
    </xf>
    <xf numFmtId="0" fontId="55" fillId="0" borderId="68" xfId="0" applyFont="1" applyBorder="1"/>
    <xf numFmtId="196" fontId="55" fillId="0" borderId="69" xfId="260" applyNumberFormat="1" applyFont="1" applyBorder="1" applyAlignment="1">
      <alignment horizontal="right"/>
    </xf>
    <xf numFmtId="4" fontId="55" fillId="0" borderId="68" xfId="0" applyNumberFormat="1" applyFont="1" applyBorder="1" applyAlignment="1">
      <alignment horizontal="right"/>
    </xf>
    <xf numFmtId="175" fontId="55" fillId="0" borderId="68" xfId="260" applyNumberFormat="1" applyFont="1" applyBorder="1" applyAlignment="1">
      <alignment horizontal="right"/>
    </xf>
    <xf numFmtId="175" fontId="55" fillId="0" borderId="69" xfId="0" applyNumberFormat="1" applyFont="1" applyBorder="1"/>
    <xf numFmtId="0" fontId="55" fillId="0" borderId="60" xfId="0" applyFont="1" applyBorder="1" applyAlignment="1">
      <alignment horizontal="centerContinuous"/>
    </xf>
    <xf numFmtId="175" fontId="55" fillId="0" borderId="45" xfId="0" applyNumberFormat="1" applyFont="1" applyBorder="1"/>
    <xf numFmtId="0" fontId="31" fillId="0" borderId="108" xfId="0" applyFont="1" applyBorder="1" applyAlignment="1">
      <alignment vertical="center"/>
    </xf>
    <xf numFmtId="0" fontId="31" fillId="0" borderId="105" xfId="0" applyFont="1" applyBorder="1" applyAlignment="1">
      <alignment vertical="center"/>
    </xf>
    <xf numFmtId="0" fontId="31" fillId="0" borderId="68" xfId="0" applyFont="1" applyBorder="1" applyAlignment="1">
      <alignment vertical="center"/>
    </xf>
    <xf numFmtId="4" fontId="55" fillId="0" borderId="0" xfId="0" applyNumberFormat="1" applyFont="1" applyAlignment="1">
      <alignment horizontal="centerContinuous"/>
    </xf>
    <xf numFmtId="175" fontId="55" fillId="0" borderId="0" xfId="0" applyNumberFormat="1" applyFont="1" applyAlignment="1">
      <alignment horizontal="centerContinuous"/>
    </xf>
    <xf numFmtId="4" fontId="55" fillId="0" borderId="45" xfId="0" applyNumberFormat="1" applyFont="1" applyBorder="1" applyAlignment="1">
      <alignment horizontal="center"/>
    </xf>
    <xf numFmtId="175" fontId="55" fillId="0" borderId="71" xfId="0" applyNumberFormat="1" applyFont="1" applyBorder="1"/>
    <xf numFmtId="175" fontId="55" fillId="0" borderId="0" xfId="0" applyNumberFormat="1" applyFont="1" applyAlignment="1">
      <alignment horizontal="right"/>
    </xf>
    <xf numFmtId="0" fontId="55" fillId="0" borderId="12" xfId="0" applyFont="1" applyBorder="1"/>
    <xf numFmtId="0" fontId="55" fillId="0" borderId="11" xfId="0" applyFont="1" applyBorder="1" applyAlignment="1">
      <alignment horizontal="left" vertical="center" wrapText="1"/>
    </xf>
    <xf numFmtId="0" fontId="55" fillId="0" borderId="0" xfId="0" applyFont="1" applyAlignment="1">
      <alignment vertical="center" wrapText="1"/>
    </xf>
    <xf numFmtId="184" fontId="45" fillId="0" borderId="18" xfId="34" applyNumberFormat="1" applyFont="1" applyBorder="1" applyAlignment="1">
      <alignment horizontal="center" vertical="center"/>
    </xf>
    <xf numFmtId="184" fontId="45" fillId="0" borderId="18" xfId="0" applyNumberFormat="1" applyFont="1" applyBorder="1" applyAlignment="1">
      <alignment horizontal="center" vertical="center"/>
    </xf>
    <xf numFmtId="0" fontId="45" fillId="25" borderId="18" xfId="73" applyFont="1" applyFill="1" applyBorder="1" applyAlignment="1">
      <alignment horizontal="center" vertical="center"/>
    </xf>
    <xf numFmtId="9" fontId="45" fillId="0" borderId="18" xfId="127" applyNumberFormat="1" applyFont="1" applyBorder="1" applyAlignment="1">
      <alignment horizontal="center" vertical="center"/>
    </xf>
    <xf numFmtId="0" fontId="45" fillId="0" borderId="19" xfId="0" applyFont="1" applyBorder="1" applyAlignment="1">
      <alignment horizontal="left"/>
    </xf>
    <xf numFmtId="0" fontId="47" fillId="0" borderId="18" xfId="0" applyFont="1" applyBorder="1" applyAlignment="1">
      <alignment vertical="center" wrapText="1"/>
    </xf>
    <xf numFmtId="0" fontId="55" fillId="0" borderId="0" xfId="0" applyFont="1" applyAlignment="1">
      <alignment horizontal="right"/>
    </xf>
    <xf numFmtId="15" fontId="55" fillId="0" borderId="0" xfId="0" applyNumberFormat="1" applyFont="1" applyAlignment="1">
      <alignment horizontal="center" vertical="center"/>
    </xf>
    <xf numFmtId="0" fontId="47" fillId="0" borderId="18" xfId="0" applyFont="1" applyBorder="1" applyAlignment="1">
      <alignment horizontal="left"/>
    </xf>
    <xf numFmtId="175" fontId="55" fillId="29" borderId="42" xfId="0" applyNumberFormat="1" applyFont="1" applyFill="1" applyBorder="1"/>
    <xf numFmtId="10" fontId="55" fillId="0" borderId="108" xfId="0" applyNumberFormat="1" applyFont="1" applyBorder="1" applyAlignment="1">
      <alignment horizontal="left"/>
    </xf>
    <xf numFmtId="175" fontId="55" fillId="0" borderId="108" xfId="0" applyNumberFormat="1" applyFont="1" applyBorder="1" applyAlignment="1">
      <alignment horizontal="left"/>
    </xf>
    <xf numFmtId="10" fontId="55" fillId="0" borderId="105" xfId="0" applyNumberFormat="1" applyFont="1" applyBorder="1" applyAlignment="1">
      <alignment horizontal="left"/>
    </xf>
    <xf numFmtId="175" fontId="55" fillId="0" borderId="105" xfId="0" applyNumberFormat="1" applyFont="1" applyBorder="1" applyAlignment="1">
      <alignment horizontal="left"/>
    </xf>
    <xf numFmtId="10" fontId="55" fillId="0" borderId="68" xfId="0" applyNumberFormat="1" applyFont="1" applyBorder="1" applyAlignment="1">
      <alignment horizontal="left"/>
    </xf>
    <xf numFmtId="175" fontId="55" fillId="0" borderId="68" xfId="0" applyNumberFormat="1" applyFont="1" applyBorder="1" applyAlignment="1">
      <alignment horizontal="left"/>
    </xf>
    <xf numFmtId="7" fontId="45" fillId="24" borderId="92" xfId="34" applyNumberFormat="1" applyFont="1" applyFill="1" applyBorder="1" applyAlignment="1">
      <alignment horizontal="center"/>
    </xf>
    <xf numFmtId="199" fontId="45" fillId="0" borderId="92" xfId="34" applyNumberFormat="1" applyFont="1" applyBorder="1" applyAlignment="1">
      <alignment horizontal="center"/>
    </xf>
    <xf numFmtId="0" fontId="49" fillId="0" borderId="18" xfId="134" applyFont="1" applyBorder="1" applyAlignment="1">
      <alignment horizontal="center" vertical="center" wrapText="1"/>
    </xf>
    <xf numFmtId="0" fontId="49" fillId="0" borderId="18" xfId="134" applyFont="1" applyBorder="1" applyAlignment="1">
      <alignment horizontal="center" vertical="center"/>
    </xf>
    <xf numFmtId="0" fontId="49" fillId="25" borderId="18" xfId="134" applyFont="1" applyFill="1" applyBorder="1" applyAlignment="1">
      <alignment horizontal="center" vertical="center" wrapText="1"/>
    </xf>
    <xf numFmtId="0" fontId="47" fillId="0" borderId="74" xfId="0" applyFont="1" applyBorder="1" applyAlignment="1">
      <alignment horizontal="center"/>
    </xf>
    <xf numFmtId="0" fontId="47" fillId="0" borderId="46" xfId="0" applyFont="1" applyBorder="1" applyAlignment="1">
      <alignment horizontal="center"/>
    </xf>
    <xf numFmtId="7" fontId="45" fillId="0" borderId="90" xfId="34" applyNumberFormat="1" applyFont="1" applyBorder="1" applyAlignment="1">
      <alignment horizontal="center"/>
    </xf>
    <xf numFmtId="7" fontId="45" fillId="0" borderId="52" xfId="34" applyNumberFormat="1" applyFont="1" applyBorder="1" applyAlignment="1">
      <alignment horizontal="center"/>
    </xf>
    <xf numFmtId="0" fontId="47" fillId="24" borderId="18" xfId="72" applyFont="1" applyFill="1" applyBorder="1" applyAlignment="1">
      <alignment vertical="center"/>
    </xf>
    <xf numFmtId="166" fontId="45" fillId="0" borderId="18" xfId="61" applyNumberFormat="1" applyFont="1" applyBorder="1" applyAlignment="1">
      <alignment horizontal="center" vertical="center" wrapText="1"/>
    </xf>
    <xf numFmtId="0" fontId="0" fillId="0" borderId="0" xfId="0" applyAlignment="1">
      <alignment vertical="center"/>
    </xf>
    <xf numFmtId="0" fontId="0" fillId="0" borderId="0" xfId="0" applyAlignment="1">
      <alignment horizontal="center"/>
    </xf>
    <xf numFmtId="7" fontId="45" fillId="0" borderId="63" xfId="34" applyNumberFormat="1" applyFont="1" applyBorder="1" applyAlignment="1">
      <alignment horizontal="center"/>
    </xf>
    <xf numFmtId="0" fontId="45" fillId="0" borderId="63" xfId="0" applyFont="1" applyBorder="1" applyAlignment="1">
      <alignment horizontal="center"/>
    </xf>
    <xf numFmtId="0" fontId="45" fillId="0" borderId="58" xfId="0" applyFont="1" applyBorder="1" applyAlignment="1">
      <alignment horizontal="center"/>
    </xf>
    <xf numFmtId="0" fontId="47" fillId="24" borderId="91" xfId="0" applyFont="1" applyFill="1" applyBorder="1" applyAlignment="1">
      <alignment horizontal="center" vertical="center"/>
    </xf>
    <xf numFmtId="0" fontId="47" fillId="24" borderId="58" xfId="0" applyFont="1" applyFill="1" applyBorder="1" applyAlignment="1">
      <alignment horizontal="center" vertical="center" wrapText="1"/>
    </xf>
    <xf numFmtId="0" fontId="47" fillId="24" borderId="29" xfId="0" applyFont="1" applyFill="1" applyBorder="1" applyAlignment="1">
      <alignment horizontal="center" vertical="center" wrapText="1"/>
    </xf>
    <xf numFmtId="0" fontId="47" fillId="24" borderId="35" xfId="0" applyFont="1" applyFill="1" applyBorder="1" applyAlignment="1">
      <alignment horizontal="center" vertical="center" wrapText="1"/>
    </xf>
    <xf numFmtId="5" fontId="0" fillId="0" borderId="0" xfId="0" applyNumberFormat="1" applyAlignment="1">
      <alignment vertical="center"/>
    </xf>
    <xf numFmtId="0" fontId="0" fillId="0" borderId="0" xfId="0" applyAlignment="1">
      <alignment horizontal="center" vertical="center"/>
    </xf>
    <xf numFmtId="0" fontId="47" fillId="24" borderId="35" xfId="0" applyFont="1" applyFill="1" applyBorder="1" applyAlignment="1">
      <alignment horizontal="center" vertical="center"/>
    </xf>
    <xf numFmtId="7" fontId="45" fillId="0" borderId="18" xfId="34" applyNumberFormat="1" applyFont="1" applyBorder="1" applyAlignment="1">
      <alignment horizontal="center" vertical="center"/>
    </xf>
    <xf numFmtId="5" fontId="45" fillId="0" borderId="18" xfId="34" applyNumberFormat="1" applyFont="1" applyBorder="1" applyAlignment="1">
      <alignment horizontal="center" vertical="center"/>
    </xf>
    <xf numFmtId="5" fontId="45" fillId="0" borderId="63" xfId="34" applyNumberFormat="1" applyFont="1" applyBorder="1" applyAlignment="1">
      <alignment horizontal="center" vertical="center"/>
    </xf>
    <xf numFmtId="7" fontId="45" fillId="0" borderId="63" xfId="34" applyNumberFormat="1" applyFont="1" applyBorder="1" applyAlignment="1">
      <alignment horizontal="center" vertical="center"/>
    </xf>
    <xf numFmtId="172" fontId="45" fillId="0" borderId="30" xfId="34" applyFont="1" applyBorder="1" applyAlignment="1">
      <alignment horizontal="center" vertical="center"/>
    </xf>
    <xf numFmtId="172" fontId="45" fillId="0" borderId="50" xfId="34" applyFont="1" applyBorder="1" applyAlignment="1">
      <alignment horizontal="center" vertical="center"/>
    </xf>
    <xf numFmtId="172" fontId="45" fillId="0" borderId="41" xfId="34" applyFont="1" applyBorder="1" applyAlignment="1">
      <alignment horizontal="center" vertical="center"/>
    </xf>
    <xf numFmtId="172" fontId="45" fillId="0" borderId="60" xfId="0" applyNumberFormat="1" applyFont="1" applyBorder="1" applyAlignment="1">
      <alignment horizontal="center" vertical="center"/>
    </xf>
    <xf numFmtId="5" fontId="45" fillId="0" borderId="92" xfId="34" applyNumberFormat="1" applyFont="1" applyBorder="1" applyAlignment="1">
      <alignment horizontal="center" vertical="center"/>
    </xf>
    <xf numFmtId="0" fontId="45" fillId="0" borderId="12" xfId="0" applyFont="1" applyBorder="1" applyAlignment="1">
      <alignment horizontal="center" vertical="center"/>
    </xf>
    <xf numFmtId="7" fontId="45" fillId="24" borderId="92" xfId="34" applyNumberFormat="1" applyFont="1" applyFill="1" applyBorder="1" applyAlignment="1">
      <alignment horizontal="center" vertical="center"/>
    </xf>
    <xf numFmtId="43" fontId="45" fillId="0" borderId="30" xfId="34" applyNumberFormat="1" applyFont="1" applyBorder="1" applyAlignment="1">
      <alignment horizontal="center" vertical="center"/>
    </xf>
    <xf numFmtId="0" fontId="45" fillId="0" borderId="57" xfId="0" applyFont="1" applyBorder="1" applyAlignment="1">
      <alignment horizontal="center" vertical="center"/>
    </xf>
    <xf numFmtId="0" fontId="45" fillId="0" borderId="56" xfId="0" applyFont="1" applyBorder="1" applyAlignment="1">
      <alignment horizontal="center" vertical="center"/>
    </xf>
    <xf numFmtId="0" fontId="5" fillId="28" borderId="21" xfId="257" applyFont="1" applyFill="1" applyBorder="1" applyAlignment="1"/>
    <xf numFmtId="0" fontId="5" fillId="28" borderId="22" xfId="257" applyFont="1" applyFill="1" applyBorder="1" applyAlignment="1"/>
    <xf numFmtId="7" fontId="45" fillId="24" borderId="60" xfId="0" applyNumberFormat="1" applyFont="1" applyFill="1" applyBorder="1" applyAlignment="1">
      <alignment vertical="center"/>
    </xf>
    <xf numFmtId="7" fontId="45" fillId="24" borderId="60" xfId="0" applyNumberFormat="1" applyFont="1" applyFill="1" applyBorder="1" applyAlignment="1">
      <alignment horizontal="center" vertical="center"/>
    </xf>
    <xf numFmtId="182" fontId="47" fillId="24" borderId="18" xfId="72" applyNumberFormat="1" applyFont="1" applyFill="1" applyBorder="1" applyAlignment="1">
      <alignment horizontal="center" vertical="center"/>
    </xf>
    <xf numFmtId="7" fontId="45" fillId="0" borderId="78" xfId="34" applyNumberFormat="1" applyFont="1" applyBorder="1" applyAlignment="1">
      <alignment horizontal="center" vertical="center"/>
    </xf>
    <xf numFmtId="7" fontId="45" fillId="0" borderId="61" xfId="34" applyNumberFormat="1" applyFont="1" applyBorder="1" applyAlignment="1">
      <alignment horizontal="center" vertical="center"/>
    </xf>
    <xf numFmtId="7" fontId="45" fillId="0" borderId="28" xfId="34" applyNumberFormat="1" applyFont="1" applyBorder="1" applyAlignment="1">
      <alignment horizontal="center" vertical="center"/>
    </xf>
    <xf numFmtId="175" fontId="45" fillId="25" borderId="19" xfId="61" applyNumberFormat="1" applyFont="1" applyFill="1" applyBorder="1" applyAlignment="1">
      <alignment horizontal="center" vertical="center" wrapText="1"/>
    </xf>
    <xf numFmtId="175" fontId="45" fillId="25" borderId="18" xfId="61" applyNumberFormat="1" applyFont="1" applyFill="1" applyBorder="1" applyAlignment="1">
      <alignment horizontal="center" vertical="center" wrapText="1"/>
    </xf>
    <xf numFmtId="175" fontId="45" fillId="25" borderId="65" xfId="61" applyNumberFormat="1" applyFont="1" applyFill="1" applyBorder="1" applyAlignment="1">
      <alignment horizontal="center" vertical="center" wrapText="1"/>
    </xf>
    <xf numFmtId="0" fontId="45" fillId="25" borderId="23" xfId="0" applyFont="1" applyFill="1" applyBorder="1" applyAlignment="1">
      <alignment horizontal="center"/>
    </xf>
    <xf numFmtId="7" fontId="45" fillId="25" borderId="61" xfId="34" applyNumberFormat="1" applyFont="1" applyFill="1" applyBorder="1" applyAlignment="1"/>
    <xf numFmtId="7" fontId="45" fillId="25" borderId="28" xfId="34" applyNumberFormat="1" applyFont="1" applyFill="1" applyBorder="1" applyAlignment="1"/>
    <xf numFmtId="7" fontId="45" fillId="25" borderId="77" xfId="34" applyNumberFormat="1" applyFont="1" applyFill="1" applyBorder="1" applyAlignment="1"/>
    <xf numFmtId="7" fontId="45" fillId="25" borderId="78" xfId="34" applyNumberFormat="1" applyFont="1" applyFill="1" applyBorder="1" applyAlignment="1"/>
    <xf numFmtId="0" fontId="45" fillId="25" borderId="22" xfId="0" applyFont="1" applyFill="1" applyBorder="1"/>
    <xf numFmtId="0" fontId="45" fillId="25" borderId="23" xfId="0" applyFont="1" applyFill="1" applyBorder="1"/>
    <xf numFmtId="0" fontId="31" fillId="25" borderId="68" xfId="0" applyFont="1" applyFill="1" applyBorder="1" applyAlignment="1">
      <alignment horizontal="left" vertical="center"/>
    </xf>
    <xf numFmtId="0" fontId="31" fillId="25" borderId="68" xfId="0" applyFont="1" applyFill="1" applyBorder="1" applyAlignment="1">
      <alignment horizontal="center" vertical="center"/>
    </xf>
    <xf numFmtId="196" fontId="31" fillId="25" borderId="68" xfId="260" applyNumberFormat="1" applyFont="1" applyFill="1" applyBorder="1" applyAlignment="1">
      <alignment horizontal="right" vertical="center"/>
    </xf>
    <xf numFmtId="9" fontId="45" fillId="25" borderId="19" xfId="0" applyNumberFormat="1" applyFont="1" applyFill="1" applyBorder="1" applyAlignment="1">
      <alignment horizontal="center"/>
    </xf>
    <xf numFmtId="7" fontId="45" fillId="25" borderId="18" xfId="34" applyNumberFormat="1" applyFont="1" applyFill="1" applyBorder="1" applyAlignment="1">
      <alignment horizontal="center" vertical="center"/>
    </xf>
    <xf numFmtId="0" fontId="45" fillId="30" borderId="21" xfId="257" applyFont="1" applyFill="1" applyBorder="1" applyAlignment="1"/>
    <xf numFmtId="0" fontId="45" fillId="25" borderId="19" xfId="0" applyFont="1" applyFill="1" applyBorder="1"/>
    <xf numFmtId="184" fontId="45" fillId="25" borderId="76" xfId="0" applyNumberFormat="1" applyFont="1" applyFill="1" applyBorder="1"/>
    <xf numFmtId="5" fontId="45" fillId="25" borderId="63" xfId="34" applyNumberFormat="1" applyFont="1" applyFill="1" applyBorder="1" applyAlignment="1">
      <alignment horizontal="center" vertical="center"/>
    </xf>
    <xf numFmtId="7" fontId="45" fillId="25" borderId="18" xfId="34" applyNumberFormat="1" applyFont="1" applyFill="1" applyBorder="1"/>
    <xf numFmtId="0" fontId="45" fillId="25" borderId="65" xfId="0" applyFont="1" applyFill="1" applyBorder="1" applyAlignment="1">
      <alignment horizontal="center"/>
    </xf>
    <xf numFmtId="0" fontId="45" fillId="25" borderId="64" xfId="0" applyFont="1" applyFill="1" applyBorder="1" applyAlignment="1">
      <alignment horizontal="center"/>
    </xf>
    <xf numFmtId="4" fontId="45" fillId="25" borderId="68" xfId="0" applyNumberFormat="1" applyFont="1" applyFill="1" applyBorder="1" applyAlignment="1">
      <alignment horizontal="center" vertical="center"/>
    </xf>
    <xf numFmtId="0" fontId="45" fillId="25" borderId="93" xfId="0" applyFont="1" applyFill="1" applyBorder="1"/>
    <xf numFmtId="0" fontId="45" fillId="25" borderId="54" xfId="0" applyFont="1" applyFill="1" applyBorder="1"/>
    <xf numFmtId="0" fontId="45" fillId="25" borderId="64" xfId="0" applyFont="1" applyFill="1" applyBorder="1"/>
    <xf numFmtId="0" fontId="45" fillId="25" borderId="65" xfId="0" applyFont="1" applyFill="1" applyBorder="1"/>
    <xf numFmtId="0" fontId="45" fillId="25" borderId="93" xfId="0" applyFont="1" applyFill="1" applyBorder="1" applyAlignment="1">
      <alignment horizontal="left"/>
    </xf>
    <xf numFmtId="0" fontId="45" fillId="25" borderId="31" xfId="0" applyFont="1" applyFill="1" applyBorder="1"/>
    <xf numFmtId="0" fontId="45" fillId="25" borderId="28" xfId="0" applyFont="1" applyFill="1" applyBorder="1"/>
    <xf numFmtId="7" fontId="45" fillId="25" borderId="63" xfId="34" applyNumberFormat="1" applyFont="1" applyFill="1" applyBorder="1"/>
    <xf numFmtId="0" fontId="33" fillId="0" borderId="110" xfId="88" applyFont="1" applyBorder="1"/>
    <xf numFmtId="0" fontId="33" fillId="0" borderId="46" xfId="88" applyFont="1" applyBorder="1"/>
    <xf numFmtId="7" fontId="45" fillId="25" borderId="77" xfId="34" applyNumberFormat="1" applyFont="1" applyFill="1" applyBorder="1" applyAlignment="1">
      <alignment horizontal="center" vertical="center"/>
    </xf>
    <xf numFmtId="44" fontId="32" fillId="0" borderId="0" xfId="259" applyFont="1"/>
    <xf numFmtId="9" fontId="31" fillId="0" borderId="23" xfId="261" applyFont="1" applyFill="1" applyBorder="1"/>
    <xf numFmtId="9" fontId="31" fillId="0" borderId="18" xfId="261" applyFont="1" applyFill="1" applyBorder="1" applyAlignment="1">
      <alignment horizontal="center"/>
    </xf>
    <xf numFmtId="9" fontId="31" fillId="0" borderId="28" xfId="261" applyFont="1" applyFill="1" applyBorder="1"/>
    <xf numFmtId="0" fontId="7" fillId="32" borderId="0" xfId="227" applyFont="1" applyFill="1"/>
    <xf numFmtId="0" fontId="59" fillId="32" borderId="0" xfId="227" applyFont="1" applyFill="1"/>
    <xf numFmtId="0" fontId="7" fillId="32" borderId="12" xfId="227" applyFont="1" applyFill="1" applyBorder="1"/>
    <xf numFmtId="0" fontId="8" fillId="0" borderId="0" xfId="227" quotePrefix="1" applyFont="1" applyAlignment="1">
      <alignment horizontal="left"/>
    </xf>
    <xf numFmtId="0" fontId="7" fillId="0" borderId="0" xfId="227" applyFont="1"/>
    <xf numFmtId="0" fontId="57" fillId="0" borderId="0" xfId="227" quotePrefix="1" applyFont="1" applyAlignment="1">
      <alignment horizontal="right" vertical="center"/>
    </xf>
    <xf numFmtId="0" fontId="57" fillId="0" borderId="0" xfId="227" applyFont="1" applyAlignment="1">
      <alignment horizontal="right" vertical="center"/>
    </xf>
    <xf numFmtId="0" fontId="57" fillId="0" borderId="0" xfId="227" applyFont="1" applyAlignment="1">
      <alignment horizontal="right" vertical="center" wrapText="1"/>
    </xf>
    <xf numFmtId="0" fontId="32" fillId="0" borderId="0" xfId="227" applyFont="1" applyAlignment="1">
      <alignment horizontal="center" vertical="center" wrapText="1"/>
    </xf>
    <xf numFmtId="0" fontId="57" fillId="0" borderId="0" xfId="227" applyFont="1" applyAlignment="1">
      <alignment vertical="center"/>
    </xf>
    <xf numFmtId="0" fontId="32" fillId="0" borderId="0" xfId="227" applyFont="1" applyAlignment="1">
      <alignment vertical="center"/>
    </xf>
    <xf numFmtId="0" fontId="31" fillId="0" borderId="0" xfId="227" applyFont="1" applyAlignment="1">
      <alignment horizontal="center" vertical="center" wrapText="1"/>
    </xf>
    <xf numFmtId="0" fontId="59" fillId="0" borderId="0" xfId="227" applyFont="1"/>
    <xf numFmtId="0" fontId="7" fillId="0" borderId="16" xfId="227" applyFont="1" applyBorder="1" applyAlignment="1">
      <alignment horizontal="center"/>
    </xf>
    <xf numFmtId="0" fontId="7" fillId="0" borderId="17" xfId="227" applyFont="1" applyBorder="1" applyAlignment="1">
      <alignment horizontal="center"/>
    </xf>
    <xf numFmtId="0" fontId="7" fillId="0" borderId="17" xfId="227" quotePrefix="1" applyFont="1" applyBorder="1" applyAlignment="1">
      <alignment horizontal="center"/>
    </xf>
    <xf numFmtId="0" fontId="7" fillId="0" borderId="107" xfId="227" applyFont="1" applyBorder="1"/>
    <xf numFmtId="3" fontId="7" fillId="0" borderId="18" xfId="227" applyNumberFormat="1" applyFont="1" applyBorder="1" applyAlignment="1">
      <alignment horizontal="center"/>
    </xf>
    <xf numFmtId="175" fontId="7" fillId="0" borderId="18" xfId="128" applyNumberFormat="1" applyFont="1" applyBorder="1"/>
    <xf numFmtId="2" fontId="7" fillId="0" borderId="18" xfId="227" applyNumberFormat="1" applyFont="1" applyBorder="1"/>
    <xf numFmtId="175" fontId="7" fillId="0" borderId="19" xfId="128" applyNumberFormat="1" applyFont="1" applyBorder="1"/>
    <xf numFmtId="176" fontId="7" fillId="0" borderId="112" xfId="128" applyFont="1" applyBorder="1"/>
    <xf numFmtId="3" fontId="7" fillId="0" borderId="76" xfId="227" applyNumberFormat="1" applyFont="1" applyBorder="1" applyAlignment="1">
      <alignment horizontal="center" vertical="center"/>
    </xf>
    <xf numFmtId="176" fontId="7" fillId="0" borderId="18" xfId="128" applyFont="1" applyBorder="1"/>
    <xf numFmtId="4" fontId="7" fillId="0" borderId="18" xfId="227" applyNumberFormat="1" applyFont="1" applyBorder="1" applyAlignment="1">
      <alignment vertical="center"/>
    </xf>
    <xf numFmtId="176" fontId="7" fillId="0" borderId="112" xfId="128" applyFont="1" applyBorder="1" applyAlignment="1">
      <alignment vertical="center"/>
    </xf>
    <xf numFmtId="3" fontId="7" fillId="0" borderId="76" xfId="227" applyNumberFormat="1" applyFont="1" applyBorder="1" applyAlignment="1">
      <alignment vertical="center"/>
    </xf>
    <xf numFmtId="175" fontId="7" fillId="0" borderId="19" xfId="128" applyNumberFormat="1" applyFont="1" applyFill="1" applyBorder="1" applyAlignment="1">
      <alignment vertical="center"/>
    </xf>
    <xf numFmtId="3" fontId="7" fillId="0" borderId="20" xfId="227" applyNumberFormat="1" applyFont="1" applyBorder="1" applyAlignment="1">
      <alignment horizontal="center"/>
    </xf>
    <xf numFmtId="3" fontId="7" fillId="0" borderId="20" xfId="227" applyNumberFormat="1" applyFont="1" applyBorder="1"/>
    <xf numFmtId="4" fontId="7" fillId="0" borderId="20" xfId="227" applyNumberFormat="1" applyFont="1" applyBorder="1"/>
    <xf numFmtId="176" fontId="7" fillId="0" borderId="61" xfId="128" applyFont="1" applyBorder="1"/>
    <xf numFmtId="176" fontId="7" fillId="0" borderId="113" xfId="128" applyFont="1" applyBorder="1"/>
    <xf numFmtId="176" fontId="8" fillId="0" borderId="0" xfId="128" applyFont="1" applyAlignment="1">
      <alignment horizontal="center"/>
    </xf>
    <xf numFmtId="175" fontId="7" fillId="0" borderId="60" xfId="128" applyNumberFormat="1" applyFont="1" applyBorder="1"/>
    <xf numFmtId="0" fontId="7" fillId="0" borderId="21" xfId="227" applyFont="1" applyBorder="1"/>
    <xf numFmtId="0" fontId="7" fillId="0" borderId="22" xfId="227" applyFont="1" applyBorder="1"/>
    <xf numFmtId="0" fontId="7" fillId="0" borderId="23" xfId="227" applyFont="1" applyBorder="1"/>
    <xf numFmtId="4" fontId="7" fillId="0" borderId="18" xfId="227" applyNumberFormat="1" applyFont="1" applyBorder="1"/>
    <xf numFmtId="176" fontId="7" fillId="0" borderId="19" xfId="128" applyFont="1" applyBorder="1"/>
    <xf numFmtId="173" fontId="7" fillId="0" borderId="18" xfId="227" applyNumberFormat="1" applyFont="1" applyBorder="1"/>
    <xf numFmtId="176" fontId="7" fillId="0" borderId="18" xfId="128" applyFont="1" applyFill="1" applyBorder="1"/>
    <xf numFmtId="175" fontId="7" fillId="0" borderId="19" xfId="128" applyNumberFormat="1" applyFont="1" applyFill="1" applyBorder="1"/>
    <xf numFmtId="3" fontId="7" fillId="0" borderId="18" xfId="227" applyNumberFormat="1" applyFont="1" applyBorder="1"/>
    <xf numFmtId="3" fontId="7" fillId="0" borderId="76" xfId="227" applyNumberFormat="1" applyFont="1" applyBorder="1" applyAlignment="1">
      <alignment horizontal="center"/>
    </xf>
    <xf numFmtId="3" fontId="7" fillId="0" borderId="76" xfId="227" applyNumberFormat="1" applyFont="1" applyBorder="1"/>
    <xf numFmtId="173" fontId="7" fillId="0" borderId="76" xfId="227" applyNumberFormat="1" applyFont="1" applyBorder="1"/>
    <xf numFmtId="176" fontId="7" fillId="0" borderId="65" xfId="128" applyFont="1" applyBorder="1"/>
    <xf numFmtId="0" fontId="7" fillId="0" borderId="13" xfId="227" applyFont="1" applyBorder="1"/>
    <xf numFmtId="0" fontId="7" fillId="0" borderId="14" xfId="227" applyFont="1" applyBorder="1"/>
    <xf numFmtId="0" fontId="7" fillId="0" borderId="24" xfId="227" applyFont="1" applyBorder="1"/>
    <xf numFmtId="0" fontId="59" fillId="0" borderId="14" xfId="227" applyFont="1" applyBorder="1"/>
    <xf numFmtId="0" fontId="7" fillId="0" borderId="72" xfId="227" applyFont="1" applyBorder="1"/>
    <xf numFmtId="0" fontId="7" fillId="0" borderId="55" xfId="227" applyFont="1" applyBorder="1"/>
    <xf numFmtId="0" fontId="7" fillId="0" borderId="25" xfId="227" applyFont="1" applyBorder="1"/>
    <xf numFmtId="0" fontId="7" fillId="0" borderId="26" xfId="227" applyFont="1" applyBorder="1" applyAlignment="1">
      <alignment horizontal="center"/>
    </xf>
    <xf numFmtId="202" fontId="7" fillId="0" borderId="18" xfId="227" applyNumberFormat="1" applyFont="1" applyBorder="1" applyAlignment="1">
      <alignment horizontal="center"/>
    </xf>
    <xf numFmtId="174" fontId="7" fillId="0" borderId="18" xfId="227" applyNumberFormat="1" applyFont="1" applyBorder="1" applyAlignment="1">
      <alignment horizontal="center"/>
    </xf>
    <xf numFmtId="4" fontId="7" fillId="0" borderId="18" xfId="227" applyNumberFormat="1" applyFont="1" applyBorder="1" applyAlignment="1">
      <alignment horizontal="center"/>
    </xf>
    <xf numFmtId="0" fontId="7" fillId="0" borderId="112" xfId="227" applyFont="1" applyBorder="1"/>
    <xf numFmtId="0" fontId="7" fillId="0" borderId="18" xfId="227" applyFont="1" applyBorder="1"/>
    <xf numFmtId="174" fontId="7" fillId="0" borderId="18" xfId="227" applyNumberFormat="1" applyFont="1" applyBorder="1"/>
    <xf numFmtId="0" fontId="7" fillId="0" borderId="27" xfId="227" applyFont="1" applyBorder="1"/>
    <xf numFmtId="0" fontId="7" fillId="0" borderId="28" xfId="227" applyFont="1" applyBorder="1"/>
    <xf numFmtId="4" fontId="7" fillId="0" borderId="61" xfId="227" applyNumberFormat="1" applyFont="1" applyBorder="1"/>
    <xf numFmtId="0" fontId="8" fillId="0" borderId="0" xfId="227" applyFont="1" applyAlignment="1">
      <alignment horizontal="center"/>
    </xf>
    <xf numFmtId="4" fontId="7" fillId="0" borderId="60" xfId="227" applyNumberFormat="1" applyFont="1" applyBorder="1"/>
    <xf numFmtId="0" fontId="7" fillId="0" borderId="29" xfId="227" applyFont="1" applyBorder="1" applyAlignment="1">
      <alignment horizontal="center"/>
    </xf>
    <xf numFmtId="175" fontId="7" fillId="0" borderId="18" xfId="262" applyNumberFormat="1" applyFont="1" applyBorder="1"/>
    <xf numFmtId="9" fontId="7" fillId="0" borderId="18" xfId="261" applyFont="1" applyBorder="1" applyAlignment="1">
      <alignment horizontal="center"/>
    </xf>
    <xf numFmtId="3" fontId="7" fillId="0" borderId="18" xfId="227" applyNumberFormat="1" applyFont="1" applyBorder="1" applyAlignment="1">
      <alignment horizontal="center" vertical="center"/>
    </xf>
    <xf numFmtId="175" fontId="7" fillId="0" borderId="30" xfId="128" applyNumberFormat="1" applyFont="1" applyBorder="1"/>
    <xf numFmtId="176" fontId="7" fillId="0" borderId="30" xfId="128" applyFont="1" applyBorder="1"/>
    <xf numFmtId="0" fontId="7" fillId="0" borderId="31" xfId="227" applyFont="1" applyBorder="1"/>
    <xf numFmtId="176" fontId="7" fillId="0" borderId="14" xfId="128" applyFont="1" applyBorder="1"/>
    <xf numFmtId="176" fontId="7" fillId="0" borderId="0" xfId="128" applyFont="1" applyAlignment="1">
      <alignment horizontal="center"/>
    </xf>
    <xf numFmtId="176" fontId="7" fillId="0" borderId="0" xfId="128" applyFont="1" applyBorder="1"/>
    <xf numFmtId="0" fontId="8" fillId="0" borderId="0" xfId="227" applyFont="1" applyAlignment="1">
      <alignment horizontal="centerContinuous"/>
    </xf>
    <xf numFmtId="0" fontId="7" fillId="0" borderId="0" xfId="227" applyFont="1" applyAlignment="1">
      <alignment horizontal="centerContinuous"/>
    </xf>
    <xf numFmtId="176" fontId="7" fillId="0" borderId="0" xfId="128" applyFont="1" applyAlignment="1">
      <alignment horizontal="centerContinuous"/>
    </xf>
    <xf numFmtId="176" fontId="7" fillId="0" borderId="0" xfId="128" applyFont="1"/>
    <xf numFmtId="0" fontId="7" fillId="0" borderId="32" xfId="227" applyFont="1" applyBorder="1" applyAlignment="1">
      <alignment horizontal="centerContinuous"/>
    </xf>
    <xf numFmtId="0" fontId="7" fillId="0" borderId="58" xfId="227" applyFont="1" applyBorder="1" applyAlignment="1">
      <alignment horizontal="centerContinuous"/>
    </xf>
    <xf numFmtId="0" fontId="7" fillId="0" borderId="78" xfId="227" applyFont="1" applyBorder="1" applyAlignment="1">
      <alignment horizontal="centerContinuous"/>
    </xf>
    <xf numFmtId="0" fontId="7" fillId="0" borderId="78" xfId="227" applyFont="1" applyBorder="1" applyAlignment="1">
      <alignment horizontal="center"/>
    </xf>
    <xf numFmtId="176" fontId="7" fillId="0" borderId="58" xfId="128" applyFont="1" applyBorder="1" applyAlignment="1">
      <alignment horizontal="center"/>
    </xf>
    <xf numFmtId="176" fontId="7" fillId="0" borderId="107" xfId="128" applyFont="1" applyBorder="1"/>
    <xf numFmtId="9" fontId="7" fillId="0" borderId="23" xfId="227" applyNumberFormat="1" applyFont="1" applyBorder="1"/>
    <xf numFmtId="175" fontId="7" fillId="0" borderId="22" xfId="128" applyNumberFormat="1" applyFont="1" applyBorder="1"/>
    <xf numFmtId="176" fontId="7" fillId="0" borderId="105" xfId="128" applyFont="1" applyBorder="1"/>
    <xf numFmtId="0" fontId="7" fillId="0" borderId="11" xfId="227" applyFont="1" applyBorder="1"/>
    <xf numFmtId="0" fontId="7" fillId="0" borderId="46" xfId="227" applyFont="1" applyBorder="1"/>
    <xf numFmtId="9" fontId="7" fillId="0" borderId="76" xfId="227" applyNumberFormat="1" applyFont="1" applyBorder="1"/>
    <xf numFmtId="175" fontId="7" fillId="0" borderId="0" xfId="128" applyNumberFormat="1" applyFont="1" applyBorder="1"/>
    <xf numFmtId="0" fontId="5" fillId="0" borderId="18" xfId="227" applyBorder="1"/>
    <xf numFmtId="0" fontId="8" fillId="0" borderId="18" xfId="227" applyFont="1" applyBorder="1" applyAlignment="1">
      <alignment horizontal="left"/>
    </xf>
    <xf numFmtId="0" fontId="7" fillId="0" borderId="18" xfId="227" applyFont="1" applyBorder="1" applyAlignment="1">
      <alignment horizontal="centerContinuous"/>
    </xf>
    <xf numFmtId="9" fontId="7" fillId="0" borderId="20" xfId="227" applyNumberFormat="1" applyFont="1" applyBorder="1"/>
    <xf numFmtId="175" fontId="7" fillId="0" borderId="14" xfId="128" applyNumberFormat="1" applyFont="1" applyBorder="1"/>
    <xf numFmtId="175" fontId="7" fillId="0" borderId="113" xfId="128" applyNumberFormat="1" applyFont="1" applyBorder="1"/>
    <xf numFmtId="0" fontId="5" fillId="0" borderId="0" xfId="227"/>
    <xf numFmtId="0" fontId="8" fillId="0" borderId="0" xfId="227" applyFont="1" applyAlignment="1">
      <alignment horizontal="left"/>
    </xf>
    <xf numFmtId="167" fontId="31" fillId="31" borderId="60" xfId="263" applyNumberFormat="1" applyFont="1" applyFill="1" applyBorder="1"/>
    <xf numFmtId="0" fontId="31" fillId="0" borderId="12" xfId="263" applyFont="1" applyBorder="1"/>
    <xf numFmtId="0" fontId="31" fillId="0" borderId="0" xfId="263" applyFont="1"/>
    <xf numFmtId="0" fontId="31" fillId="0" borderId="11" xfId="263" applyFont="1" applyBorder="1"/>
    <xf numFmtId="167" fontId="31" fillId="0" borderId="60" xfId="263" applyNumberFormat="1" applyFont="1" applyBorder="1"/>
    <xf numFmtId="168" fontId="31" fillId="0" borderId="30" xfId="264" applyNumberFormat="1" applyFont="1" applyFill="1" applyBorder="1"/>
    <xf numFmtId="168" fontId="31" fillId="0" borderId="31" xfId="264" applyNumberFormat="1" applyFont="1" applyFill="1" applyBorder="1"/>
    <xf numFmtId="0" fontId="31" fillId="0" borderId="31" xfId="263" applyFont="1" applyBorder="1"/>
    <xf numFmtId="0" fontId="31" fillId="0" borderId="27" xfId="263" applyFont="1" applyBorder="1"/>
    <xf numFmtId="168" fontId="31" fillId="0" borderId="22" xfId="264" applyNumberFormat="1" applyFont="1" applyFill="1" applyBorder="1"/>
    <xf numFmtId="0" fontId="31" fillId="0" borderId="54" xfId="263" applyFont="1" applyBorder="1"/>
    <xf numFmtId="0" fontId="31" fillId="0" borderId="62" xfId="263" applyFont="1" applyBorder="1"/>
    <xf numFmtId="0" fontId="57" fillId="31" borderId="35" xfId="263" applyFont="1" applyFill="1" applyBorder="1" applyAlignment="1">
      <alignment horizontal="center" wrapText="1"/>
    </xf>
    <xf numFmtId="0" fontId="57" fillId="31" borderId="17" xfId="263" applyFont="1" applyFill="1" applyBorder="1" applyAlignment="1">
      <alignment horizontal="center" wrapText="1"/>
    </xf>
    <xf numFmtId="0" fontId="57" fillId="31" borderId="29" xfId="263" applyFont="1" applyFill="1" applyBorder="1" applyAlignment="1">
      <alignment horizontal="center" wrapText="1"/>
    </xf>
    <xf numFmtId="0" fontId="57" fillId="31" borderId="16" xfId="263" applyFont="1" applyFill="1" applyBorder="1" applyAlignment="1">
      <alignment horizontal="center"/>
    </xf>
    <xf numFmtId="167" fontId="31" fillId="0" borderId="60" xfId="264" applyNumberFormat="1" applyFont="1" applyFill="1" applyBorder="1"/>
    <xf numFmtId="167" fontId="31" fillId="0" borderId="41" xfId="264" applyNumberFormat="1" applyFont="1" applyFill="1" applyBorder="1"/>
    <xf numFmtId="167" fontId="31" fillId="0" borderId="63" xfId="263" applyNumberFormat="1" applyFont="1" applyBorder="1"/>
    <xf numFmtId="0" fontId="31" fillId="0" borderId="14" xfId="263" applyFont="1" applyBorder="1"/>
    <xf numFmtId="0" fontId="31" fillId="0" borderId="63" xfId="263" applyFont="1" applyBorder="1"/>
    <xf numFmtId="0" fontId="31" fillId="0" borderId="20" xfId="263" applyFont="1" applyBorder="1"/>
    <xf numFmtId="167" fontId="31" fillId="0" borderId="111" xfId="264" applyNumberFormat="1" applyFont="1" applyFill="1" applyBorder="1" applyAlignment="1">
      <alignment horizontal="center" wrapText="1"/>
    </xf>
    <xf numFmtId="167" fontId="31" fillId="0" borderId="25" xfId="263" applyNumberFormat="1" applyFont="1" applyBorder="1" applyAlignment="1">
      <alignment horizontal="center" wrapText="1"/>
    </xf>
    <xf numFmtId="172" fontId="31" fillId="0" borderId="18" xfId="264" applyNumberFormat="1" applyFont="1" applyFill="1" applyBorder="1" applyAlignment="1">
      <alignment horizontal="center"/>
    </xf>
    <xf numFmtId="167" fontId="31" fillId="0" borderId="18" xfId="264" applyNumberFormat="1" applyFont="1" applyFill="1" applyBorder="1" applyAlignment="1">
      <alignment horizontal="center"/>
    </xf>
    <xf numFmtId="0" fontId="31" fillId="0" borderId="18" xfId="263" applyFont="1" applyBorder="1" applyAlignment="1">
      <alignment horizontal="center"/>
    </xf>
    <xf numFmtId="0" fontId="57" fillId="31" borderId="35" xfId="263" applyFont="1" applyFill="1" applyBorder="1" applyAlignment="1">
      <alignment horizontal="center"/>
    </xf>
    <xf numFmtId="0" fontId="57" fillId="31" borderId="47" xfId="263" applyFont="1" applyFill="1" applyBorder="1" applyAlignment="1">
      <alignment horizontal="center"/>
    </xf>
    <xf numFmtId="0" fontId="57" fillId="31" borderId="29" xfId="263" applyFont="1" applyFill="1" applyBorder="1"/>
    <xf numFmtId="0" fontId="57" fillId="31" borderId="29" xfId="263" applyFont="1" applyFill="1" applyBorder="1" applyAlignment="1">
      <alignment horizontal="center"/>
    </xf>
    <xf numFmtId="167" fontId="31" fillId="0" borderId="30" xfId="264" applyNumberFormat="1" applyFont="1" applyFill="1" applyBorder="1"/>
    <xf numFmtId="2" fontId="31" fillId="0" borderId="18" xfId="263" applyNumberFormat="1" applyFont="1" applyBorder="1" applyAlignment="1">
      <alignment horizontal="center"/>
    </xf>
    <xf numFmtId="2" fontId="31" fillId="0" borderId="22" xfId="263" applyNumberFormat="1" applyFont="1" applyBorder="1" applyAlignment="1">
      <alignment horizontal="center"/>
    </xf>
    <xf numFmtId="0" fontId="31" fillId="0" borderId="23" xfId="263" applyFont="1" applyBorder="1"/>
    <xf numFmtId="2" fontId="31" fillId="0" borderId="18" xfId="263" applyNumberFormat="1" applyFont="1" applyBorder="1"/>
    <xf numFmtId="0" fontId="31" fillId="0" borderId="22" xfId="263" applyFont="1" applyBorder="1" applyAlignment="1">
      <alignment horizontal="center"/>
    </xf>
    <xf numFmtId="173" fontId="31" fillId="0" borderId="18" xfId="263" applyNumberFormat="1" applyFont="1" applyBorder="1"/>
    <xf numFmtId="167" fontId="31" fillId="0" borderId="18" xfId="264" applyNumberFormat="1" applyFont="1" applyFill="1" applyBorder="1"/>
    <xf numFmtId="0" fontId="31" fillId="0" borderId="64" xfId="263" applyFont="1" applyBorder="1"/>
    <xf numFmtId="0" fontId="31" fillId="0" borderId="65" xfId="263" applyFont="1" applyBorder="1"/>
    <xf numFmtId="0" fontId="31" fillId="0" borderId="19" xfId="263" applyFont="1" applyBorder="1"/>
    <xf numFmtId="167" fontId="31" fillId="25" borderId="30" xfId="264" applyNumberFormat="1" applyFont="1" applyFill="1" applyBorder="1"/>
    <xf numFmtId="4" fontId="31" fillId="31" borderId="68" xfId="263" applyNumberFormat="1" applyFont="1" applyFill="1" applyBorder="1" applyAlignment="1">
      <alignment vertical="center"/>
    </xf>
    <xf numFmtId="0" fontId="31" fillId="31" borderId="68" xfId="263" applyFont="1" applyFill="1" applyBorder="1" applyAlignment="1">
      <alignment horizontal="center" vertical="center"/>
    </xf>
    <xf numFmtId="0" fontId="57" fillId="31" borderId="70" xfId="263" applyFont="1" applyFill="1" applyBorder="1" applyAlignment="1">
      <alignment horizontal="center"/>
    </xf>
    <xf numFmtId="44" fontId="7" fillId="25" borderId="18" xfId="265" applyFont="1" applyFill="1" applyBorder="1"/>
    <xf numFmtId="4" fontId="7" fillId="25" borderId="18" xfId="227" applyNumberFormat="1" applyFont="1" applyFill="1" applyBorder="1" applyAlignment="1">
      <alignment vertical="center"/>
    </xf>
    <xf numFmtId="175" fontId="7" fillId="25" borderId="19" xfId="128" applyNumberFormat="1" applyFont="1" applyFill="1" applyBorder="1"/>
    <xf numFmtId="3" fontId="7" fillId="25" borderId="76" xfId="227" applyNumberFormat="1" applyFont="1" applyFill="1" applyBorder="1" applyAlignment="1">
      <alignment vertical="center"/>
    </xf>
    <xf numFmtId="175" fontId="7" fillId="25" borderId="19" xfId="128" applyNumberFormat="1" applyFont="1" applyFill="1" applyBorder="1" applyAlignment="1">
      <alignment vertical="center"/>
    </xf>
    <xf numFmtId="3" fontId="7" fillId="25" borderId="20" xfId="227" applyNumberFormat="1" applyFont="1" applyFill="1" applyBorder="1"/>
    <xf numFmtId="4" fontId="7" fillId="25" borderId="20" xfId="227" applyNumberFormat="1" applyFont="1" applyFill="1" applyBorder="1"/>
    <xf numFmtId="176" fontId="7" fillId="25" borderId="61" xfId="128" applyFont="1" applyFill="1" applyBorder="1"/>
    <xf numFmtId="0" fontId="7" fillId="25" borderId="0" xfId="227" applyFont="1" applyFill="1"/>
    <xf numFmtId="176" fontId="8" fillId="25" borderId="0" xfId="128" applyFont="1" applyFill="1" applyAlignment="1">
      <alignment horizontal="center"/>
    </xf>
    <xf numFmtId="0" fontId="7" fillId="25" borderId="17" xfId="227" applyFont="1" applyFill="1" applyBorder="1" applyAlignment="1">
      <alignment horizontal="center"/>
    </xf>
    <xf numFmtId="0" fontId="7" fillId="25" borderId="16" xfId="227" applyFont="1" applyFill="1" applyBorder="1" applyAlignment="1">
      <alignment horizontal="center"/>
    </xf>
    <xf numFmtId="176" fontId="7" fillId="25" borderId="18" xfId="128" applyFont="1" applyFill="1" applyBorder="1"/>
    <xf numFmtId="4" fontId="7" fillId="25" borderId="18" xfId="227" applyNumberFormat="1" applyFont="1" applyFill="1" applyBorder="1"/>
    <xf numFmtId="176" fontId="7" fillId="25" borderId="19" xfId="128" applyFont="1" applyFill="1" applyBorder="1"/>
    <xf numFmtId="175" fontId="7" fillId="25" borderId="18" xfId="128" applyNumberFormat="1" applyFont="1" applyFill="1" applyBorder="1"/>
    <xf numFmtId="173" fontId="7" fillId="25" borderId="18" xfId="227" applyNumberFormat="1" applyFont="1" applyFill="1" applyBorder="1"/>
    <xf numFmtId="3" fontId="7" fillId="25" borderId="18" xfId="227" applyNumberFormat="1" applyFont="1" applyFill="1" applyBorder="1"/>
    <xf numFmtId="176" fontId="8" fillId="0" borderId="18" xfId="128" applyFont="1" applyBorder="1" applyAlignment="1">
      <alignment horizontal="center"/>
    </xf>
    <xf numFmtId="176" fontId="7" fillId="0" borderId="18" xfId="128" applyFont="1" applyBorder="1" applyAlignment="1">
      <alignment horizontal="centerContinuous"/>
    </xf>
    <xf numFmtId="0" fontId="55" fillId="25" borderId="0" xfId="227" applyFont="1" applyFill="1" applyAlignment="1">
      <alignment horizontal="center" vertical="center"/>
    </xf>
    <xf numFmtId="0" fontId="5" fillId="0" borderId="0" xfId="258"/>
    <xf numFmtId="203" fontId="7" fillId="0" borderId="60" xfId="128" applyNumberFormat="1" applyFont="1" applyBorder="1"/>
    <xf numFmtId="3" fontId="30" fillId="0" borderId="0" xfId="88" applyNumberFormat="1" applyFont="1"/>
    <xf numFmtId="201" fontId="32" fillId="0" borderId="0" xfId="89" applyNumberFormat="1" applyFont="1"/>
    <xf numFmtId="204" fontId="30" fillId="0" borderId="0" xfId="88" applyNumberFormat="1" applyFont="1"/>
    <xf numFmtId="7" fontId="45" fillId="0" borderId="92" xfId="34" applyNumberFormat="1" applyFont="1" applyBorder="1" applyAlignment="1">
      <alignment horizontal="center"/>
    </xf>
    <xf numFmtId="7" fontId="45" fillId="0" borderId="12" xfId="0" applyNumberFormat="1" applyFont="1" applyBorder="1"/>
    <xf numFmtId="182" fontId="47" fillId="24" borderId="45" xfId="72" applyNumberFormat="1" applyFont="1" applyFill="1" applyBorder="1" applyAlignment="1">
      <alignment horizontal="center" vertical="center"/>
    </xf>
    <xf numFmtId="5" fontId="45" fillId="24" borderId="60" xfId="0" applyNumberFormat="1" applyFont="1" applyFill="1" applyBorder="1" applyAlignment="1">
      <alignment vertical="center"/>
    </xf>
    <xf numFmtId="0" fontId="49" fillId="0" borderId="19" xfId="134" applyFont="1" applyBorder="1" applyAlignment="1">
      <alignment horizontal="center" vertical="center" wrapText="1"/>
    </xf>
    <xf numFmtId="0" fontId="49" fillId="25" borderId="19" xfId="134" applyFont="1" applyFill="1" applyBorder="1" applyAlignment="1">
      <alignment horizontal="center" vertical="center" wrapText="1"/>
    </xf>
    <xf numFmtId="0" fontId="49" fillId="0" borderId="19" xfId="134" applyFont="1" applyBorder="1" applyAlignment="1">
      <alignment horizontal="center" vertical="center"/>
    </xf>
    <xf numFmtId="0" fontId="47" fillId="24" borderId="58" xfId="72" applyFont="1" applyFill="1" applyBorder="1" applyAlignment="1">
      <alignment vertical="center"/>
    </xf>
    <xf numFmtId="0" fontId="60" fillId="33" borderId="18" xfId="0" applyFont="1" applyFill="1" applyBorder="1" applyAlignment="1">
      <alignment horizontal="justify" vertical="center" wrapText="1"/>
    </xf>
    <xf numFmtId="0" fontId="61" fillId="33" borderId="18" xfId="0" applyFont="1" applyFill="1" applyBorder="1" applyAlignment="1">
      <alignment horizontal="justify" vertical="center" wrapText="1"/>
    </xf>
    <xf numFmtId="0" fontId="5" fillId="25" borderId="18" xfId="73" applyFont="1" applyFill="1" applyBorder="1" applyAlignment="1">
      <alignment horizontal="center" vertical="center"/>
    </xf>
    <xf numFmtId="3" fontId="5" fillId="25" borderId="18" xfId="39" applyNumberFormat="1" applyFont="1" applyFill="1" applyBorder="1" applyAlignment="1">
      <alignment horizontal="center" vertical="center" wrapText="1"/>
    </xf>
    <xf numFmtId="0" fontId="5" fillId="0" borderId="18" xfId="88" applyFont="1" applyBorder="1" applyAlignment="1">
      <alignment horizontal="center" vertical="center"/>
    </xf>
    <xf numFmtId="0" fontId="49" fillId="0" borderId="18" xfId="73" applyFont="1" applyBorder="1" applyAlignment="1">
      <alignment horizontal="center" vertical="center"/>
    </xf>
    <xf numFmtId="0" fontId="49" fillId="25" borderId="18" xfId="73" applyFont="1" applyFill="1" applyBorder="1" applyAlignment="1">
      <alignment horizontal="center" vertical="center"/>
    </xf>
    <xf numFmtId="3" fontId="49" fillId="25" borderId="18" xfId="39" applyNumberFormat="1" applyFont="1" applyFill="1" applyBorder="1" applyAlignment="1">
      <alignment horizontal="center" vertical="center" wrapText="1"/>
    </xf>
    <xf numFmtId="175" fontId="49" fillId="25" borderId="19" xfId="61" applyNumberFormat="1" applyFont="1" applyFill="1" applyBorder="1" applyAlignment="1">
      <alignment horizontal="center" vertical="center" wrapText="1"/>
    </xf>
    <xf numFmtId="175" fontId="49" fillId="25" borderId="18" xfId="61" applyNumberFormat="1" applyFont="1" applyFill="1" applyBorder="1" applyAlignment="1">
      <alignment horizontal="center" vertical="center" wrapText="1"/>
    </xf>
    <xf numFmtId="175" fontId="49" fillId="25" borderId="65" xfId="61" applyNumberFormat="1" applyFont="1" applyFill="1" applyBorder="1" applyAlignment="1">
      <alignment horizontal="center" vertical="center" wrapText="1"/>
    </xf>
    <xf numFmtId="0" fontId="49" fillId="0" borderId="18" xfId="88" applyFont="1" applyBorder="1" applyAlignment="1">
      <alignment horizontal="center" vertical="center"/>
    </xf>
    <xf numFmtId="166" fontId="49" fillId="0" borderId="18" xfId="61" applyNumberFormat="1" applyFont="1" applyBorder="1" applyAlignment="1">
      <alignment horizontal="center" vertical="center" wrapText="1"/>
    </xf>
    <xf numFmtId="9" fontId="63" fillId="0" borderId="18" xfId="127" applyNumberFormat="1" applyFont="1" applyBorder="1" applyAlignment="1">
      <alignment horizontal="center" vertical="center"/>
    </xf>
    <xf numFmtId="0" fontId="47" fillId="0" borderId="59" xfId="0" applyFont="1" applyBorder="1" applyAlignment="1">
      <alignment horizontal="left" vertical="center"/>
    </xf>
    <xf numFmtId="0" fontId="47" fillId="0" borderId="58" xfId="0" applyFont="1" applyBorder="1" applyAlignment="1">
      <alignment horizontal="left" vertical="center"/>
    </xf>
    <xf numFmtId="0" fontId="47" fillId="0" borderId="57" xfId="0" applyFont="1" applyBorder="1" applyAlignment="1">
      <alignment horizontal="left" vertical="center"/>
    </xf>
    <xf numFmtId="0" fontId="47" fillId="0" borderId="11" xfId="0" applyFont="1" applyBorder="1" applyAlignment="1">
      <alignment horizontal="left" vertical="center"/>
    </xf>
    <xf numFmtId="0" fontId="47" fillId="0" borderId="0" xfId="0" applyFont="1" applyAlignment="1">
      <alignment horizontal="left" vertical="center"/>
    </xf>
    <xf numFmtId="0" fontId="47" fillId="0" borderId="12" xfId="0" applyFont="1" applyBorder="1" applyAlignment="1">
      <alignment horizontal="left" vertical="center"/>
    </xf>
    <xf numFmtId="0" fontId="47" fillId="0" borderId="13" xfId="0" applyFont="1" applyBorder="1" applyAlignment="1">
      <alignment horizontal="left" vertical="center"/>
    </xf>
    <xf numFmtId="0" fontId="47" fillId="0" borderId="14" xfId="0" applyFont="1" applyBorder="1" applyAlignment="1">
      <alignment horizontal="left" vertical="center"/>
    </xf>
    <xf numFmtId="0" fontId="47" fillId="0" borderId="15" xfId="0" applyFont="1" applyBorder="1" applyAlignment="1">
      <alignment horizontal="left" vertical="center"/>
    </xf>
    <xf numFmtId="0" fontId="45" fillId="0" borderId="61" xfId="0" applyFont="1" applyBorder="1" applyAlignment="1">
      <alignment horizontal="center"/>
    </xf>
    <xf numFmtId="0" fontId="45" fillId="0" borderId="28" xfId="0" applyFont="1" applyBorder="1" applyAlignment="1">
      <alignment horizontal="center"/>
    </xf>
    <xf numFmtId="0" fontId="47" fillId="0" borderId="13" xfId="0" applyFont="1" applyBorder="1" applyAlignment="1">
      <alignment horizontal="right"/>
    </xf>
    <xf numFmtId="0" fontId="47" fillId="0" borderId="14" xfId="0" applyFont="1" applyBorder="1" applyAlignment="1">
      <alignment horizontal="right"/>
    </xf>
    <xf numFmtId="0" fontId="47" fillId="0" borderId="15" xfId="0" applyFont="1" applyBorder="1" applyAlignment="1">
      <alignment horizontal="right"/>
    </xf>
    <xf numFmtId="0" fontId="47" fillId="24" borderId="34" xfId="0" applyFont="1" applyFill="1" applyBorder="1" applyAlignment="1">
      <alignment horizontal="center" vertical="center"/>
    </xf>
    <xf numFmtId="0" fontId="47" fillId="24" borderId="16" xfId="0" applyFont="1" applyFill="1" applyBorder="1" applyAlignment="1">
      <alignment horizontal="center" vertical="center"/>
    </xf>
    <xf numFmtId="0" fontId="47" fillId="24" borderId="17" xfId="0" applyFont="1" applyFill="1" applyBorder="1" applyAlignment="1">
      <alignment horizontal="center" vertical="center"/>
    </xf>
    <xf numFmtId="0" fontId="47" fillId="24" borderId="47" xfId="0" applyFont="1" applyFill="1" applyBorder="1" applyAlignment="1">
      <alignment horizontal="center" vertical="center" wrapText="1"/>
    </xf>
    <xf numFmtId="0" fontId="47" fillId="24" borderId="17" xfId="0" applyFont="1" applyFill="1" applyBorder="1" applyAlignment="1">
      <alignment horizontal="center" vertical="center" wrapText="1"/>
    </xf>
    <xf numFmtId="2" fontId="45" fillId="0" borderId="19" xfId="0" applyNumberFormat="1" applyFont="1" applyBorder="1" applyAlignment="1">
      <alignment horizontal="center" wrapText="1"/>
    </xf>
    <xf numFmtId="2" fontId="45" fillId="0" borderId="23" xfId="0" applyNumberFormat="1" applyFont="1" applyBorder="1" applyAlignment="1">
      <alignment horizontal="center" wrapText="1"/>
    </xf>
    <xf numFmtId="2" fontId="45" fillId="0" borderId="19" xfId="0" applyNumberFormat="1" applyFont="1" applyBorder="1" applyAlignment="1">
      <alignment horizontal="center"/>
    </xf>
    <xf numFmtId="2" fontId="45" fillId="0" borderId="23" xfId="0" applyNumberFormat="1" applyFont="1" applyBorder="1" applyAlignment="1">
      <alignment horizontal="center"/>
    </xf>
    <xf numFmtId="0" fontId="47" fillId="0" borderId="42" xfId="0" applyFont="1" applyBorder="1" applyAlignment="1">
      <alignment horizontal="right"/>
    </xf>
    <xf numFmtId="0" fontId="47" fillId="0" borderId="44" xfId="0" applyFont="1" applyBorder="1" applyAlignment="1">
      <alignment horizontal="right"/>
    </xf>
    <xf numFmtId="0" fontId="47" fillId="0" borderId="45" xfId="0" applyFont="1" applyBorder="1" applyAlignment="1">
      <alignment horizontal="right"/>
    </xf>
    <xf numFmtId="0" fontId="47" fillId="24" borderId="42" xfId="0" applyFont="1" applyFill="1" applyBorder="1" applyAlignment="1">
      <alignment horizontal="right"/>
    </xf>
    <xf numFmtId="0" fontId="47" fillId="24" borderId="44" xfId="0" applyFont="1" applyFill="1" applyBorder="1" applyAlignment="1">
      <alignment horizontal="right"/>
    </xf>
    <xf numFmtId="0" fontId="47" fillId="24" borderId="45" xfId="0" applyFont="1" applyFill="1" applyBorder="1" applyAlignment="1">
      <alignment horizontal="right"/>
    </xf>
    <xf numFmtId="7" fontId="45" fillId="0" borderId="19" xfId="34" applyNumberFormat="1" applyFont="1" applyBorder="1" applyAlignment="1">
      <alignment horizontal="center"/>
    </xf>
    <xf numFmtId="7" fontId="45" fillId="0" borderId="23" xfId="34" applyNumberFormat="1" applyFont="1" applyBorder="1" applyAlignment="1">
      <alignment horizontal="center"/>
    </xf>
    <xf numFmtId="0" fontId="47" fillId="24" borderId="34" xfId="0" applyFont="1" applyFill="1" applyBorder="1" applyAlignment="1">
      <alignment horizontal="center"/>
    </xf>
    <xf numFmtId="0" fontId="47" fillId="24" borderId="16" xfId="0" applyFont="1" applyFill="1" applyBorder="1" applyAlignment="1">
      <alignment horizontal="center"/>
    </xf>
    <xf numFmtId="0" fontId="47" fillId="24" borderId="47" xfId="0" applyFont="1" applyFill="1" applyBorder="1" applyAlignment="1">
      <alignment horizontal="center" wrapText="1"/>
    </xf>
    <xf numFmtId="0" fontId="47" fillId="24" borderId="17" xfId="0" applyFont="1" applyFill="1" applyBorder="1" applyAlignment="1">
      <alignment horizontal="center" wrapText="1"/>
    </xf>
    <xf numFmtId="0" fontId="45" fillId="0" borderId="21" xfId="0" applyFont="1" applyBorder="1"/>
    <xf numFmtId="0" fontId="45" fillId="0" borderId="22" xfId="0" applyFont="1" applyBorder="1"/>
    <xf numFmtId="0" fontId="45" fillId="0" borderId="0" xfId="0" applyFont="1" applyAlignment="1">
      <alignment horizontal="right"/>
    </xf>
    <xf numFmtId="0" fontId="45" fillId="0" borderId="12" xfId="0" applyFont="1" applyBorder="1" applyAlignment="1">
      <alignment horizontal="right"/>
    </xf>
    <xf numFmtId="0" fontId="45" fillId="0" borderId="14" xfId="0" applyFont="1" applyBorder="1" applyAlignment="1">
      <alignment horizontal="right"/>
    </xf>
    <xf numFmtId="0" fontId="45" fillId="0" borderId="15" xfId="0" applyFont="1" applyBorder="1" applyAlignment="1">
      <alignment horizontal="right"/>
    </xf>
    <xf numFmtId="0" fontId="45" fillId="0" borderId="13" xfId="0" applyFont="1" applyBorder="1" applyAlignment="1">
      <alignment horizontal="left"/>
    </xf>
    <xf numFmtId="0" fontId="45" fillId="0" borderId="14" xfId="0" applyFont="1" applyBorder="1" applyAlignment="1">
      <alignment horizontal="left"/>
    </xf>
    <xf numFmtId="0" fontId="47" fillId="24" borderId="42" xfId="0" applyFont="1" applyFill="1" applyBorder="1" applyAlignment="1">
      <alignment horizontal="right" vertical="center"/>
    </xf>
    <xf numFmtId="0" fontId="47" fillId="24" borderId="44" xfId="0" applyFont="1" applyFill="1" applyBorder="1" applyAlignment="1">
      <alignment horizontal="right" vertical="center"/>
    </xf>
    <xf numFmtId="0" fontId="47" fillId="24" borderId="45" xfId="0" applyFont="1" applyFill="1" applyBorder="1" applyAlignment="1">
      <alignment horizontal="right" vertical="center"/>
    </xf>
    <xf numFmtId="0" fontId="45" fillId="0" borderId="21" xfId="0" applyFont="1" applyBorder="1" applyAlignment="1">
      <alignment horizontal="center"/>
    </xf>
    <xf numFmtId="0" fontId="45" fillId="0" borderId="22" xfId="0" applyFont="1" applyBorder="1" applyAlignment="1">
      <alignment horizontal="center"/>
    </xf>
    <xf numFmtId="0" fontId="45" fillId="0" borderId="56" xfId="0" applyFont="1" applyBorder="1" applyAlignment="1">
      <alignment horizontal="center"/>
    </xf>
    <xf numFmtId="0" fontId="47" fillId="0" borderId="11" xfId="0" applyFont="1" applyBorder="1" applyAlignment="1">
      <alignment wrapText="1"/>
    </xf>
    <xf numFmtId="0" fontId="47" fillId="0" borderId="0" xfId="0" applyFont="1" applyAlignment="1">
      <alignment wrapText="1"/>
    </xf>
    <xf numFmtId="0" fontId="47" fillId="0" borderId="12" xfId="0" applyFont="1" applyBorder="1" applyAlignment="1">
      <alignment wrapText="1"/>
    </xf>
    <xf numFmtId="0" fontId="47" fillId="24" borderId="17" xfId="0" applyFont="1" applyFill="1" applyBorder="1" applyAlignment="1">
      <alignment horizontal="center"/>
    </xf>
    <xf numFmtId="0" fontId="47" fillId="24" borderId="47" xfId="0" applyFont="1" applyFill="1" applyBorder="1" applyAlignment="1">
      <alignment horizontal="center"/>
    </xf>
    <xf numFmtId="0" fontId="45" fillId="0" borderId="94" xfId="0" applyFont="1" applyBorder="1" applyAlignment="1">
      <alignment horizontal="center"/>
    </xf>
    <xf numFmtId="0" fontId="45" fillId="0" borderId="95" xfId="0" applyFont="1" applyBorder="1" applyAlignment="1">
      <alignment horizontal="center"/>
    </xf>
    <xf numFmtId="0" fontId="45" fillId="0" borderId="61" xfId="0" applyFont="1" applyBorder="1"/>
    <xf numFmtId="0" fontId="45" fillId="0" borderId="28" xfId="0" applyFont="1" applyBorder="1"/>
    <xf numFmtId="0" fontId="5" fillId="0" borderId="21" xfId="258" applyBorder="1" applyAlignment="1">
      <alignment horizontal="left"/>
    </xf>
    <xf numFmtId="0" fontId="5" fillId="0" borderId="22" xfId="257" applyFont="1" applyBorder="1"/>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7" fillId="24" borderId="26" xfId="0" applyFont="1" applyFill="1" applyBorder="1" applyAlignment="1">
      <alignment horizontal="center" vertical="center"/>
    </xf>
    <xf numFmtId="0" fontId="45" fillId="24" borderId="27" xfId="0" applyFont="1" applyFill="1" applyBorder="1" applyAlignment="1">
      <alignment horizontal="center" vertical="center" wrapText="1"/>
    </xf>
    <xf numFmtId="0" fontId="45" fillId="24" borderId="31" xfId="0" applyFont="1" applyFill="1" applyBorder="1" applyAlignment="1">
      <alignment horizontal="center" vertical="center" wrapText="1"/>
    </xf>
    <xf numFmtId="0" fontId="45" fillId="24" borderId="69" xfId="0" applyFont="1" applyFill="1" applyBorder="1" applyAlignment="1">
      <alignment horizontal="center" vertical="center" wrapText="1"/>
    </xf>
    <xf numFmtId="0" fontId="45" fillId="24" borderId="27" xfId="0" applyFont="1" applyFill="1" applyBorder="1" applyAlignment="1">
      <alignment horizontal="center" vertical="center"/>
    </xf>
    <xf numFmtId="0" fontId="45" fillId="24" borderId="69" xfId="0" applyFont="1" applyFill="1" applyBorder="1" applyAlignment="1">
      <alignment horizontal="center" vertical="center"/>
    </xf>
    <xf numFmtId="0" fontId="45" fillId="24" borderId="16" xfId="0" applyFont="1" applyFill="1" applyBorder="1" applyAlignment="1">
      <alignment horizontal="center"/>
    </xf>
    <xf numFmtId="0" fontId="47" fillId="24" borderId="67" xfId="0" applyFont="1" applyFill="1" applyBorder="1" applyAlignment="1">
      <alignment horizontal="center"/>
    </xf>
    <xf numFmtId="0" fontId="47" fillId="24" borderId="66" xfId="0" applyFont="1" applyFill="1" applyBorder="1" applyAlignment="1">
      <alignment horizontal="center"/>
    </xf>
    <xf numFmtId="0" fontId="5" fillId="28" borderId="21" xfId="257" applyFont="1" applyFill="1" applyBorder="1" applyAlignment="1">
      <alignment horizontal="left"/>
    </xf>
    <xf numFmtId="0" fontId="5" fillId="28" borderId="22" xfId="257" applyFont="1" applyFill="1" applyBorder="1" applyAlignment="1">
      <alignment horizontal="left"/>
    </xf>
    <xf numFmtId="0" fontId="5" fillId="28" borderId="23" xfId="257" applyFont="1" applyFill="1" applyBorder="1" applyAlignment="1">
      <alignment horizontal="left"/>
    </xf>
    <xf numFmtId="0" fontId="5" fillId="28" borderId="18" xfId="257" applyFont="1" applyFill="1" applyBorder="1" applyAlignment="1">
      <alignment horizontal="center"/>
    </xf>
    <xf numFmtId="0" fontId="0" fillId="0" borderId="18" xfId="0" applyBorder="1" applyAlignment="1">
      <alignment horizontal="center"/>
    </xf>
    <xf numFmtId="0" fontId="45" fillId="0" borderId="75" xfId="254" applyFont="1" applyBorder="1" applyAlignment="1">
      <alignment horizontal="center" vertical="center"/>
    </xf>
    <xf numFmtId="0" fontId="45" fillId="0" borderId="50" xfId="254" applyFont="1" applyBorder="1" applyAlignment="1">
      <alignment horizontal="center" vertical="center"/>
    </xf>
    <xf numFmtId="0" fontId="47" fillId="0" borderId="74" xfId="0" applyFont="1" applyBorder="1" applyAlignment="1">
      <alignment horizontal="center"/>
    </xf>
    <xf numFmtId="0" fontId="47" fillId="0" borderId="0" xfId="0" applyFont="1" applyAlignment="1">
      <alignment horizontal="center"/>
    </xf>
    <xf numFmtId="0" fontId="47" fillId="0" borderId="46" xfId="0" applyFont="1" applyBorder="1" applyAlignment="1">
      <alignment horizontal="center"/>
    </xf>
    <xf numFmtId="0" fontId="46" fillId="0" borderId="79" xfId="255" applyFont="1" applyBorder="1" applyAlignment="1" applyProtection="1">
      <alignment horizontal="center"/>
    </xf>
    <xf numFmtId="0" fontId="46" fillId="0" borderId="51" xfId="255" applyFont="1" applyBorder="1" applyAlignment="1" applyProtection="1">
      <alignment horizontal="center"/>
    </xf>
    <xf numFmtId="0" fontId="47" fillId="0" borderId="77" xfId="0" applyFont="1" applyBorder="1" applyAlignment="1">
      <alignment horizontal="center"/>
    </xf>
    <xf numFmtId="0" fontId="47" fillId="0" borderId="58" xfId="0" applyFont="1" applyBorder="1" applyAlignment="1">
      <alignment horizontal="center"/>
    </xf>
    <xf numFmtId="0" fontId="47" fillId="0" borderId="78" xfId="0" applyFont="1" applyBorder="1" applyAlignment="1">
      <alignment horizontal="center"/>
    </xf>
    <xf numFmtId="0" fontId="45" fillId="0" borderId="76" xfId="254" applyFont="1" applyBorder="1" applyAlignment="1">
      <alignment horizontal="center" vertical="center"/>
    </xf>
    <xf numFmtId="0" fontId="45" fillId="0" borderId="25" xfId="0" applyFont="1" applyBorder="1" applyAlignment="1">
      <alignment horizontal="center" vertical="center"/>
    </xf>
    <xf numFmtId="0" fontId="45" fillId="0" borderId="65" xfId="254" applyFont="1" applyBorder="1" applyAlignment="1">
      <alignment horizontal="center" vertical="center"/>
    </xf>
    <xf numFmtId="0" fontId="45" fillId="0" borderId="54" xfId="254" applyFont="1" applyBorder="1" applyAlignment="1">
      <alignment horizontal="center" vertical="center"/>
    </xf>
    <xf numFmtId="0" fontId="45" fillId="0" borderId="73" xfId="254" applyFont="1" applyBorder="1" applyAlignment="1">
      <alignment horizontal="center" vertical="center"/>
    </xf>
    <xf numFmtId="0" fontId="45" fillId="0" borderId="67" xfId="0" applyFont="1" applyBorder="1" applyAlignment="1">
      <alignment horizontal="center" vertical="center"/>
    </xf>
    <xf numFmtId="0" fontId="45" fillId="0" borderId="55" xfId="0" applyFont="1" applyBorder="1" applyAlignment="1">
      <alignment horizontal="center" vertical="center"/>
    </xf>
    <xf numFmtId="0" fontId="45" fillId="0" borderId="71" xfId="0" applyFont="1" applyBorder="1" applyAlignment="1">
      <alignment horizontal="center" vertical="center"/>
    </xf>
    <xf numFmtId="0" fontId="47" fillId="0" borderId="74" xfId="0" applyFont="1" applyBorder="1" applyAlignment="1">
      <alignment horizontal="left"/>
    </xf>
    <xf numFmtId="0" fontId="47" fillId="0" borderId="0" xfId="0" applyFont="1" applyAlignment="1">
      <alignment horizontal="left"/>
    </xf>
    <xf numFmtId="0" fontId="47" fillId="0" borderId="46" xfId="0" applyFont="1" applyBorder="1" applyAlignment="1">
      <alignment horizontal="left"/>
    </xf>
    <xf numFmtId="0" fontId="47" fillId="0" borderId="74" xfId="0" applyFont="1" applyBorder="1" applyAlignment="1">
      <alignment horizontal="center" vertical="center" wrapText="1"/>
    </xf>
    <xf numFmtId="0" fontId="47" fillId="0" borderId="0" xfId="0" applyFont="1" applyAlignment="1">
      <alignment horizontal="center" vertical="center" wrapText="1"/>
    </xf>
    <xf numFmtId="0" fontId="47" fillId="0" borderId="46" xfId="0" applyFont="1" applyBorder="1" applyAlignment="1">
      <alignment horizontal="center" vertical="center" wrapText="1"/>
    </xf>
    <xf numFmtId="0" fontId="45" fillId="0" borderId="49" xfId="254" applyFont="1" applyBorder="1" applyAlignment="1">
      <alignment horizontal="center" vertical="center"/>
    </xf>
    <xf numFmtId="0" fontId="45" fillId="0" borderId="58" xfId="254" applyFont="1" applyBorder="1" applyAlignment="1">
      <alignment horizontal="center" vertical="center"/>
    </xf>
    <xf numFmtId="0" fontId="45" fillId="0" borderId="57" xfId="254" applyFont="1" applyBorder="1" applyAlignment="1">
      <alignment horizontal="center" vertical="center"/>
    </xf>
    <xf numFmtId="0" fontId="45" fillId="0" borderId="55" xfId="254" applyFont="1" applyBorder="1" applyAlignment="1">
      <alignment horizontal="center" vertical="center"/>
    </xf>
    <xf numFmtId="0" fontId="45" fillId="0" borderId="71" xfId="254" applyFont="1" applyBorder="1" applyAlignment="1">
      <alignment horizontal="center" vertical="center"/>
    </xf>
    <xf numFmtId="0" fontId="45" fillId="0" borderId="77" xfId="254" applyFont="1" applyBorder="1" applyAlignment="1">
      <alignment horizontal="center" vertical="center"/>
    </xf>
    <xf numFmtId="0" fontId="45" fillId="0" borderId="67" xfId="254" applyFont="1" applyBorder="1" applyAlignment="1">
      <alignment horizontal="center" vertical="center"/>
    </xf>
    <xf numFmtId="200" fontId="45" fillId="0" borderId="19" xfId="256" applyNumberFormat="1" applyFont="1" applyFill="1" applyBorder="1" applyAlignment="1" applyProtection="1">
      <alignment horizontal="center"/>
    </xf>
    <xf numFmtId="200" fontId="45" fillId="0" borderId="23" xfId="256" applyNumberFormat="1" applyFont="1" applyFill="1" applyBorder="1" applyAlignment="1" applyProtection="1">
      <alignment horizontal="center"/>
    </xf>
    <xf numFmtId="200" fontId="45" fillId="25" borderId="19" xfId="256" applyNumberFormat="1" applyFont="1" applyFill="1" applyBorder="1" applyAlignment="1" applyProtection="1">
      <alignment horizontal="center"/>
    </xf>
    <xf numFmtId="200" fontId="45" fillId="25" borderId="23" xfId="256" applyNumberFormat="1" applyFont="1" applyFill="1" applyBorder="1" applyAlignment="1" applyProtection="1">
      <alignment horizontal="center"/>
    </xf>
    <xf numFmtId="200" fontId="45" fillId="0" borderId="61" xfId="256" applyNumberFormat="1" applyFont="1" applyFill="1" applyBorder="1" applyAlignment="1" applyProtection="1">
      <alignment horizontal="center"/>
    </xf>
    <xf numFmtId="200" fontId="45" fillId="0" borderId="28" xfId="256" applyNumberFormat="1" applyFont="1" applyFill="1" applyBorder="1" applyAlignment="1" applyProtection="1">
      <alignment horizontal="center"/>
    </xf>
    <xf numFmtId="0" fontId="47" fillId="24" borderId="13" xfId="72" applyFont="1" applyFill="1" applyBorder="1" applyAlignment="1">
      <alignment horizontal="left" vertical="center"/>
    </xf>
    <xf numFmtId="0" fontId="47" fillId="24" borderId="14" xfId="72" applyFont="1" applyFill="1" applyBorder="1" applyAlignment="1">
      <alignment horizontal="left" vertical="center"/>
    </xf>
    <xf numFmtId="0" fontId="47" fillId="24" borderId="12" xfId="72" applyFont="1" applyFill="1" applyBorder="1" applyAlignment="1">
      <alignment horizontal="left" vertical="center"/>
    </xf>
    <xf numFmtId="0" fontId="42" fillId="0" borderId="81" xfId="88" applyFont="1" applyBorder="1" applyAlignment="1">
      <alignment horizontal="center" wrapText="1"/>
    </xf>
    <xf numFmtId="0" fontId="47" fillId="0" borderId="0" xfId="129" applyFont="1" applyAlignment="1">
      <alignment horizontal="center" vertical="top"/>
    </xf>
    <xf numFmtId="0" fontId="47" fillId="0" borderId="46" xfId="129" applyFont="1" applyBorder="1" applyAlignment="1">
      <alignment horizontal="center" vertical="top"/>
    </xf>
    <xf numFmtId="0" fontId="47" fillId="0" borderId="14" xfId="129" applyFont="1" applyBorder="1" applyAlignment="1">
      <alignment horizontal="center"/>
    </xf>
    <xf numFmtId="0" fontId="47" fillId="0" borderId="24" xfId="129" applyFont="1" applyBorder="1" applyAlignment="1">
      <alignment horizontal="center"/>
    </xf>
    <xf numFmtId="0" fontId="5" fillId="27" borderId="32" xfId="88" applyFont="1" applyFill="1" applyBorder="1" applyAlignment="1">
      <alignment horizontal="left" vertical="center" wrapText="1"/>
    </xf>
    <xf numFmtId="0" fontId="5" fillId="27" borderId="29" xfId="88" applyFont="1" applyFill="1" applyBorder="1" applyAlignment="1">
      <alignment horizontal="left" vertical="center" wrapText="1"/>
    </xf>
    <xf numFmtId="0" fontId="5" fillId="27" borderId="35" xfId="88" applyFont="1" applyFill="1" applyBorder="1" applyAlignment="1">
      <alignment horizontal="left" vertical="center" wrapText="1"/>
    </xf>
    <xf numFmtId="0" fontId="5" fillId="27" borderId="33" xfId="88" applyFont="1" applyFill="1" applyBorder="1" applyAlignment="1">
      <alignment horizontal="left" vertical="center" wrapText="1"/>
    </xf>
    <xf numFmtId="0" fontId="5" fillId="27" borderId="18" xfId="88" applyFont="1" applyFill="1" applyBorder="1" applyAlignment="1">
      <alignment horizontal="left" vertical="center" wrapText="1"/>
    </xf>
    <xf numFmtId="0" fontId="5" fillId="27" borderId="30" xfId="88" applyFont="1" applyFill="1" applyBorder="1" applyAlignment="1">
      <alignment horizontal="left" vertical="center" wrapText="1"/>
    </xf>
    <xf numFmtId="0" fontId="5" fillId="26" borderId="21" xfId="88" applyFont="1" applyFill="1" applyBorder="1" applyAlignment="1">
      <alignment horizontal="center" vertical="center" wrapText="1"/>
    </xf>
    <xf numFmtId="0" fontId="5" fillId="26" borderId="22" xfId="88" applyFont="1" applyFill="1" applyBorder="1" applyAlignment="1">
      <alignment horizontal="center" vertical="center" wrapText="1"/>
    </xf>
    <xf numFmtId="0" fontId="5" fillId="26" borderId="56" xfId="88" applyFont="1" applyFill="1" applyBorder="1" applyAlignment="1">
      <alignment horizontal="center" vertical="center" wrapText="1"/>
    </xf>
    <xf numFmtId="0" fontId="47" fillId="0" borderId="18" xfId="127" applyFont="1" applyBorder="1" applyAlignment="1">
      <alignment horizontal="right" vertical="center" wrapText="1"/>
    </xf>
    <xf numFmtId="0" fontId="47" fillId="25" borderId="32" xfId="72" applyFont="1" applyFill="1" applyBorder="1" applyAlignment="1">
      <alignment horizontal="center" vertical="center" wrapText="1"/>
    </xf>
    <xf numFmtId="0" fontId="47" fillId="25" borderId="48" xfId="72" applyFont="1" applyFill="1" applyBorder="1" applyAlignment="1">
      <alignment horizontal="center" vertical="center" wrapText="1"/>
    </xf>
    <xf numFmtId="0" fontId="47" fillId="25" borderId="29" xfId="72" applyFont="1" applyFill="1" applyBorder="1" applyAlignment="1">
      <alignment horizontal="center" vertical="center" wrapText="1"/>
    </xf>
    <xf numFmtId="0" fontId="47" fillId="25" borderId="20" xfId="72" applyFont="1" applyFill="1" applyBorder="1" applyAlignment="1">
      <alignment horizontal="center" vertical="center" wrapText="1"/>
    </xf>
    <xf numFmtId="0" fontId="47" fillId="0" borderId="29" xfId="125" applyFont="1" applyBorder="1" applyAlignment="1">
      <alignment horizontal="center" vertical="center" wrapText="1"/>
    </xf>
    <xf numFmtId="4" fontId="47" fillId="25" borderId="47" xfId="72" applyNumberFormat="1" applyFont="1" applyFill="1" applyBorder="1" applyAlignment="1">
      <alignment horizontal="center" vertical="center" wrapText="1"/>
    </xf>
    <xf numFmtId="4" fontId="47" fillId="25" borderId="61" xfId="72" applyNumberFormat="1" applyFont="1" applyFill="1" applyBorder="1" applyAlignment="1">
      <alignment horizontal="center" vertical="center" wrapText="1"/>
    </xf>
    <xf numFmtId="4" fontId="47" fillId="25" borderId="18" xfId="72" applyNumberFormat="1" applyFont="1" applyFill="1" applyBorder="1" applyAlignment="1">
      <alignment horizontal="center" vertical="center" wrapText="1"/>
    </xf>
    <xf numFmtId="0" fontId="62" fillId="0" borderId="72" xfId="72" applyFont="1" applyBorder="1" applyAlignment="1">
      <alignment horizontal="right" vertical="center"/>
    </xf>
    <xf numFmtId="0" fontId="62" fillId="0" borderId="55" xfId="72" applyFont="1" applyBorder="1" applyAlignment="1">
      <alignment horizontal="right" vertical="center"/>
    </xf>
    <xf numFmtId="0" fontId="47" fillId="24" borderId="62" xfId="72" applyFont="1" applyFill="1" applyBorder="1" applyAlignment="1">
      <alignment horizontal="center" vertical="center"/>
    </xf>
    <xf numFmtId="0" fontId="47" fillId="24" borderId="54" xfId="72" applyFont="1" applyFill="1" applyBorder="1" applyAlignment="1">
      <alignment horizontal="center" vertical="center"/>
    </xf>
    <xf numFmtId="0" fontId="47" fillId="24" borderId="64" xfId="72" applyFont="1" applyFill="1" applyBorder="1" applyAlignment="1">
      <alignment horizontal="center" vertical="center"/>
    </xf>
    <xf numFmtId="0" fontId="47" fillId="24" borderId="42" xfId="72" applyFont="1" applyFill="1" applyBorder="1" applyAlignment="1">
      <alignment horizontal="right" vertical="center"/>
    </xf>
    <xf numFmtId="0" fontId="47" fillId="24" borderId="44" xfId="72" applyFont="1" applyFill="1" applyBorder="1" applyAlignment="1">
      <alignment horizontal="right" vertical="center"/>
    </xf>
    <xf numFmtId="0" fontId="47" fillId="24" borderId="52" xfId="72" applyFont="1" applyFill="1" applyBorder="1" applyAlignment="1">
      <alignment horizontal="right" vertical="center"/>
    </xf>
    <xf numFmtId="0" fontId="47" fillId="0" borderId="18" xfId="127" applyFont="1" applyBorder="1" applyAlignment="1">
      <alignment horizontal="right" vertical="center"/>
    </xf>
    <xf numFmtId="0" fontId="47" fillId="0" borderId="27" xfId="127" applyFont="1" applyBorder="1" applyAlignment="1">
      <alignment horizontal="center" vertical="center"/>
    </xf>
    <xf numFmtId="0" fontId="47" fillId="0" borderId="31" xfId="127" applyFont="1" applyBorder="1" applyAlignment="1">
      <alignment horizontal="center" vertical="center"/>
    </xf>
    <xf numFmtId="0" fontId="47" fillId="0" borderId="28" xfId="127" applyFont="1" applyBorder="1" applyAlignment="1">
      <alignment horizontal="center" vertical="center"/>
    </xf>
    <xf numFmtId="0" fontId="45" fillId="0" borderId="16" xfId="78" applyFont="1" applyBorder="1" applyAlignment="1">
      <alignment horizontal="center" vertical="center"/>
    </xf>
    <xf numFmtId="0" fontId="45" fillId="0" borderId="26" xfId="78" applyFont="1" applyBorder="1" applyAlignment="1">
      <alignment horizontal="center" vertical="center"/>
    </xf>
    <xf numFmtId="0" fontId="45" fillId="25" borderId="20" xfId="129" applyFont="1" applyFill="1" applyBorder="1" applyAlignment="1">
      <alignment horizontal="center" vertical="center" wrapText="1"/>
    </xf>
    <xf numFmtId="0" fontId="45" fillId="25" borderId="43" xfId="129" applyFont="1" applyFill="1" applyBorder="1" applyAlignment="1">
      <alignment horizontal="center" vertical="center" wrapText="1"/>
    </xf>
    <xf numFmtId="0" fontId="47" fillId="0" borderId="72" xfId="72" applyFont="1" applyBorder="1" applyAlignment="1">
      <alignment horizontal="right" vertical="center"/>
    </xf>
    <xf numFmtId="0" fontId="47" fillId="0" borderId="55" xfId="72" applyFont="1" applyBorder="1" applyAlignment="1">
      <alignment horizontal="right" vertical="center"/>
    </xf>
    <xf numFmtId="0" fontId="45" fillId="0" borderId="19" xfId="0" applyFont="1" applyBorder="1" applyAlignment="1">
      <alignment horizontal="center"/>
    </xf>
    <xf numFmtId="0" fontId="45" fillId="0" borderId="23" xfId="0" applyFont="1" applyBorder="1" applyAlignment="1">
      <alignment horizontal="center"/>
    </xf>
    <xf numFmtId="0" fontId="45" fillId="25" borderId="19" xfId="0" applyFont="1" applyFill="1" applyBorder="1" applyAlignment="1">
      <alignment horizontal="center"/>
    </xf>
    <xf numFmtId="0" fontId="45" fillId="25" borderId="23" xfId="0" applyFont="1" applyFill="1" applyBorder="1" applyAlignment="1">
      <alignment horizontal="center"/>
    </xf>
    <xf numFmtId="0" fontId="45" fillId="25" borderId="94" xfId="0" applyFont="1" applyFill="1" applyBorder="1" applyAlignment="1">
      <alignment horizontal="center"/>
    </xf>
    <xf numFmtId="0" fontId="45" fillId="25" borderId="95" xfId="0" applyFont="1" applyFill="1" applyBorder="1" applyAlignment="1">
      <alignment horizontal="center"/>
    </xf>
    <xf numFmtId="0" fontId="45" fillId="25" borderId="61" xfId="0" applyFont="1" applyFill="1" applyBorder="1"/>
    <xf numFmtId="0" fontId="45" fillId="25" borderId="28" xfId="0" applyFont="1" applyFill="1" applyBorder="1"/>
    <xf numFmtId="7" fontId="45" fillId="0" borderId="61" xfId="34" applyNumberFormat="1" applyFont="1" applyBorder="1" applyAlignment="1">
      <alignment horizontal="center"/>
    </xf>
    <xf numFmtId="7" fontId="45" fillId="0" borderId="28" xfId="34" applyNumberFormat="1" applyFont="1" applyBorder="1" applyAlignment="1">
      <alignment horizontal="center"/>
    </xf>
    <xf numFmtId="7" fontId="45" fillId="0" borderId="90" xfId="34" applyNumberFormat="1" applyFont="1" applyBorder="1" applyAlignment="1">
      <alignment horizontal="center"/>
    </xf>
    <xf numFmtId="7" fontId="45" fillId="0" borderId="52" xfId="34" applyNumberFormat="1" applyFont="1" applyBorder="1" applyAlignment="1">
      <alignment horizontal="center"/>
    </xf>
    <xf numFmtId="0" fontId="45" fillId="0" borderId="109" xfId="0" applyFont="1" applyBorder="1" applyAlignment="1">
      <alignment horizontal="left"/>
    </xf>
    <xf numFmtId="0" fontId="45" fillId="0" borderId="54" xfId="0" applyFont="1" applyBorder="1" applyAlignment="1">
      <alignment horizontal="left"/>
    </xf>
    <xf numFmtId="0" fontId="45" fillId="0" borderId="64" xfId="0" applyFont="1" applyBorder="1" applyAlignment="1">
      <alignment horizontal="left"/>
    </xf>
    <xf numFmtId="0" fontId="45" fillId="24" borderId="17" xfId="0" applyFont="1" applyFill="1" applyBorder="1" applyAlignment="1">
      <alignment horizontal="center"/>
    </xf>
    <xf numFmtId="0" fontId="47" fillId="0" borderId="11" xfId="0" applyFont="1" applyBorder="1" applyAlignment="1">
      <alignment horizontal="right" vertical="center"/>
    </xf>
    <xf numFmtId="0" fontId="47" fillId="0" borderId="0" xfId="0" applyFont="1" applyAlignment="1">
      <alignment horizontal="right" vertical="center"/>
    </xf>
    <xf numFmtId="0" fontId="47" fillId="0" borderId="59" xfId="0" applyFont="1" applyBorder="1" applyAlignment="1" applyProtection="1">
      <alignment horizontal="center"/>
      <protection locked="0"/>
    </xf>
    <xf numFmtId="0" fontId="47" fillId="0" borderId="58" xfId="0" applyFont="1" applyBorder="1" applyAlignment="1" applyProtection="1">
      <alignment horizontal="center"/>
      <protection locked="0"/>
    </xf>
    <xf numFmtId="0" fontId="47" fillId="0" borderId="57" xfId="0" applyFont="1" applyBorder="1" applyAlignment="1" applyProtection="1">
      <alignment horizontal="center"/>
      <protection locked="0"/>
    </xf>
    <xf numFmtId="2" fontId="45" fillId="0" borderId="28" xfId="0" applyNumberFormat="1" applyFont="1" applyBorder="1" applyAlignment="1">
      <alignment horizontal="center"/>
    </xf>
    <xf numFmtId="0" fontId="45" fillId="0" borderId="27" xfId="0" applyFont="1" applyBorder="1"/>
    <xf numFmtId="0" fontId="45" fillId="0" borderId="31" xfId="0" applyFont="1" applyBorder="1"/>
    <xf numFmtId="0" fontId="45" fillId="0" borderId="23" xfId="0" applyFont="1" applyBorder="1"/>
    <xf numFmtId="0" fontId="47" fillId="24" borderId="59" xfId="0" applyFont="1" applyFill="1" applyBorder="1" applyAlignment="1">
      <alignment horizontal="center"/>
    </xf>
    <xf numFmtId="0" fontId="47" fillId="24" borderId="58" xfId="0" applyFont="1" applyFill="1" applyBorder="1" applyAlignment="1">
      <alignment horizontal="center"/>
    </xf>
    <xf numFmtId="0" fontId="47" fillId="24" borderId="78" xfId="0" applyFont="1" applyFill="1" applyBorder="1" applyAlignment="1">
      <alignment horizontal="center"/>
    </xf>
    <xf numFmtId="0" fontId="45" fillId="0" borderId="84" xfId="0" applyFont="1" applyBorder="1" applyAlignment="1">
      <alignment horizontal="center"/>
    </xf>
    <xf numFmtId="0" fontId="45" fillId="0" borderId="89" xfId="0" applyFont="1" applyBorder="1" applyAlignment="1">
      <alignment horizontal="center"/>
    </xf>
    <xf numFmtId="0" fontId="45" fillId="0" borderId="19" xfId="0" applyFont="1" applyBorder="1"/>
    <xf numFmtId="0" fontId="45" fillId="0" borderId="98" xfId="0" applyFont="1" applyBorder="1" applyAlignment="1">
      <alignment horizontal="center"/>
    </xf>
    <xf numFmtId="0" fontId="45" fillId="0" borderId="99" xfId="0" applyFont="1" applyBorder="1" applyAlignment="1">
      <alignment horizontal="center"/>
    </xf>
    <xf numFmtId="0" fontId="45" fillId="0" borderId="104" xfId="0" applyFont="1" applyBorder="1" applyAlignment="1">
      <alignment horizontal="left"/>
    </xf>
    <xf numFmtId="0" fontId="45" fillId="0" borderId="0" xfId="0" applyFont="1" applyAlignment="1">
      <alignment horizontal="left"/>
    </xf>
    <xf numFmtId="0" fontId="45" fillId="0" borderId="46" xfId="0" applyFont="1" applyBorder="1" applyAlignment="1">
      <alignment horizontal="left"/>
    </xf>
    <xf numFmtId="0" fontId="45" fillId="0" borderId="0" xfId="254" applyFont="1" applyAlignment="1">
      <alignment horizontal="center" vertical="center"/>
    </xf>
    <xf numFmtId="0" fontId="45" fillId="0" borderId="12" xfId="254" applyFont="1" applyBorder="1" applyAlignment="1">
      <alignment horizontal="center" vertical="center"/>
    </xf>
    <xf numFmtId="0" fontId="45" fillId="0" borderId="74" xfId="254" applyFont="1" applyBorder="1" applyAlignment="1">
      <alignment horizontal="center" vertical="center"/>
    </xf>
    <xf numFmtId="7" fontId="45" fillId="0" borderId="61" xfId="34" applyNumberFormat="1" applyFont="1" applyBorder="1" applyAlignment="1">
      <alignment horizontal="center" vertical="center"/>
    </xf>
    <xf numFmtId="7" fontId="45" fillId="0" borderId="28" xfId="34" applyNumberFormat="1" applyFont="1" applyBorder="1" applyAlignment="1">
      <alignment horizontal="center" vertical="center"/>
    </xf>
    <xf numFmtId="175" fontId="45" fillId="0" borderId="19" xfId="259" applyNumberFormat="1" applyFont="1" applyBorder="1" applyAlignment="1">
      <alignment horizontal="center" vertical="center"/>
    </xf>
    <xf numFmtId="175" fontId="45" fillId="0" borderId="23" xfId="259" applyNumberFormat="1" applyFont="1" applyBorder="1" applyAlignment="1">
      <alignment horizontal="center" vertical="center"/>
    </xf>
    <xf numFmtId="0" fontId="45" fillId="0" borderId="103" xfId="0" applyFont="1" applyBorder="1" applyAlignment="1">
      <alignment horizontal="center"/>
    </xf>
    <xf numFmtId="0" fontId="45" fillId="0" borderId="101" xfId="0" applyFont="1" applyBorder="1" applyAlignment="1">
      <alignment horizontal="center"/>
    </xf>
    <xf numFmtId="7" fontId="45" fillId="0" borderId="77" xfId="34" applyNumberFormat="1" applyFont="1" applyBorder="1" applyAlignment="1">
      <alignment horizontal="center" vertical="center"/>
    </xf>
    <xf numFmtId="7" fontId="45" fillId="0" borderId="78" xfId="34" applyNumberFormat="1" applyFont="1" applyBorder="1" applyAlignment="1">
      <alignment horizontal="center" vertical="center"/>
    </xf>
    <xf numFmtId="0" fontId="45" fillId="0" borderId="19" xfId="0" applyFont="1" applyBorder="1" applyAlignment="1">
      <alignment horizontal="left"/>
    </xf>
    <xf numFmtId="0" fontId="45" fillId="0" borderId="22" xfId="0" applyFont="1" applyBorder="1" applyAlignment="1">
      <alignment horizontal="left"/>
    </xf>
    <xf numFmtId="0" fontId="45" fillId="0" borderId="23" xfId="0" applyFont="1" applyBorder="1" applyAlignment="1">
      <alignment horizontal="left"/>
    </xf>
    <xf numFmtId="7" fontId="45" fillId="0" borderId="19" xfId="34" applyNumberFormat="1" applyFont="1" applyBorder="1" applyAlignment="1">
      <alignment horizontal="center" vertical="center"/>
    </xf>
    <xf numFmtId="7" fontId="45" fillId="0" borderId="23" xfId="34" applyNumberFormat="1" applyFont="1" applyBorder="1" applyAlignment="1">
      <alignment horizontal="center" vertical="center"/>
    </xf>
    <xf numFmtId="0" fontId="47" fillId="24" borderId="42" xfId="0" applyFont="1" applyFill="1" applyBorder="1" applyAlignment="1">
      <alignment horizontal="center" vertical="center"/>
    </xf>
    <xf numFmtId="0" fontId="47" fillId="24" borderId="44" xfId="0" applyFont="1" applyFill="1" applyBorder="1" applyAlignment="1">
      <alignment horizontal="center" vertical="center"/>
    </xf>
    <xf numFmtId="0" fontId="47" fillId="24" borderId="45" xfId="0" applyFont="1" applyFill="1" applyBorder="1" applyAlignment="1">
      <alignment horizontal="center" vertical="center"/>
    </xf>
    <xf numFmtId="0" fontId="5" fillId="28" borderId="22" xfId="257" applyFont="1" applyFill="1" applyBorder="1" applyAlignment="1">
      <alignment horizontal="center"/>
    </xf>
    <xf numFmtId="0" fontId="5" fillId="28" borderId="23" xfId="257" applyFont="1" applyFill="1" applyBorder="1" applyAlignment="1">
      <alignment horizontal="center"/>
    </xf>
    <xf numFmtId="0" fontId="45" fillId="0" borderId="0" xfId="0" applyFont="1" applyAlignment="1">
      <alignment horizontal="center"/>
    </xf>
    <xf numFmtId="0" fontId="46" fillId="0" borderId="18" xfId="255" applyFont="1" applyBorder="1" applyAlignment="1" applyProtection="1">
      <alignment horizontal="center"/>
    </xf>
    <xf numFmtId="0" fontId="55" fillId="0" borderId="54" xfId="0" applyFont="1" applyBorder="1" applyAlignment="1">
      <alignment horizontal="center" vertical="center" wrapText="1"/>
    </xf>
    <xf numFmtId="0" fontId="55" fillId="0" borderId="73" xfId="0" applyFont="1" applyBorder="1" applyAlignment="1">
      <alignment horizontal="center" vertical="center" wrapText="1"/>
    </xf>
    <xf numFmtId="0" fontId="55" fillId="0" borderId="62" xfId="0" applyFont="1" applyBorder="1" applyAlignment="1">
      <alignment horizontal="left"/>
    </xf>
    <xf numFmtId="0" fontId="55" fillId="0" borderId="54" xfId="0" applyFont="1" applyBorder="1" applyAlignment="1">
      <alignment horizontal="left"/>
    </xf>
    <xf numFmtId="0" fontId="55" fillId="0" borderId="69" xfId="0" applyFont="1" applyBorder="1" applyAlignment="1">
      <alignment horizontal="left"/>
    </xf>
    <xf numFmtId="0" fontId="55" fillId="0" borderId="0" xfId="0" applyFont="1" applyAlignment="1">
      <alignment horizontal="center" vertical="center"/>
    </xf>
    <xf numFmtId="0" fontId="55" fillId="0" borderId="42" xfId="0" applyFont="1" applyBorder="1" applyAlignment="1">
      <alignment horizontal="center"/>
    </xf>
    <xf numFmtId="0" fontId="55" fillId="0" borderId="44" xfId="0" applyFont="1" applyBorder="1" applyAlignment="1">
      <alignment horizontal="center"/>
    </xf>
    <xf numFmtId="0" fontId="55" fillId="0" borderId="34" xfId="0" applyFont="1" applyBorder="1" applyAlignment="1">
      <alignment horizontal="left"/>
    </xf>
    <xf numFmtId="0" fontId="55" fillId="0" borderId="16" xfId="0" applyFont="1" applyBorder="1" applyAlignment="1">
      <alignment horizontal="left"/>
    </xf>
    <xf numFmtId="0" fontId="55" fillId="0" borderId="26" xfId="0" applyFont="1" applyBorder="1" applyAlignment="1">
      <alignment horizontal="left"/>
    </xf>
    <xf numFmtId="0" fontId="55" fillId="0" borderId="21" xfId="0" applyFont="1" applyBorder="1" applyAlignment="1">
      <alignment horizontal="left"/>
    </xf>
    <xf numFmtId="0" fontId="55" fillId="0" borderId="22" xfId="0" applyFont="1" applyBorder="1" applyAlignment="1">
      <alignment horizontal="left"/>
    </xf>
    <xf numFmtId="0" fontId="55" fillId="0" borderId="56" xfId="0" applyFont="1" applyBorder="1" applyAlignment="1">
      <alignment horizontal="left"/>
    </xf>
    <xf numFmtId="0" fontId="47" fillId="0" borderId="18" xfId="0" applyFont="1" applyBorder="1" applyAlignment="1">
      <alignment horizontal="center" vertical="center"/>
    </xf>
    <xf numFmtId="0" fontId="47" fillId="0" borderId="18" xfId="0" applyFont="1" applyBorder="1" applyAlignment="1">
      <alignment horizontal="center" vertical="center" wrapText="1"/>
    </xf>
    <xf numFmtId="0" fontId="47" fillId="0" borderId="18" xfId="0" applyFont="1" applyBorder="1" applyAlignment="1">
      <alignment horizontal="left" vertical="top"/>
    </xf>
    <xf numFmtId="0" fontId="47" fillId="0" borderId="19" xfId="0" applyFont="1" applyBorder="1" applyAlignment="1">
      <alignment horizontal="left" vertical="top"/>
    </xf>
    <xf numFmtId="0" fontId="47" fillId="0" borderId="18" xfId="0" applyFont="1" applyBorder="1" applyAlignment="1">
      <alignment horizontal="left" vertical="top" wrapText="1"/>
    </xf>
    <xf numFmtId="0" fontId="47" fillId="0" borderId="19" xfId="0" applyFont="1" applyBorder="1" applyAlignment="1">
      <alignment horizontal="left" vertical="top" wrapText="1"/>
    </xf>
    <xf numFmtId="0" fontId="47" fillId="0" borderId="18" xfId="0" applyFont="1" applyBorder="1" applyAlignment="1">
      <alignment horizontal="center"/>
    </xf>
    <xf numFmtId="0" fontId="47" fillId="0" borderId="18" xfId="0" applyFont="1" applyBorder="1" applyAlignment="1">
      <alignment horizontal="left" vertical="center"/>
    </xf>
    <xf numFmtId="0" fontId="45" fillId="0" borderId="86" xfId="0" applyFont="1" applyBorder="1" applyAlignment="1">
      <alignment horizontal="left"/>
    </xf>
    <xf numFmtId="0" fontId="45" fillId="0" borderId="87" xfId="0" applyFont="1" applyBorder="1" applyAlignment="1">
      <alignment horizontal="left"/>
    </xf>
    <xf numFmtId="0" fontId="45" fillId="0" borderId="88" xfId="0" applyFont="1" applyBorder="1" applyAlignment="1">
      <alignment horizontal="left"/>
    </xf>
    <xf numFmtId="7" fontId="45" fillId="25" borderId="19" xfId="34" applyNumberFormat="1" applyFont="1" applyFill="1" applyBorder="1" applyAlignment="1">
      <alignment horizontal="left"/>
    </xf>
    <xf numFmtId="7" fontId="45" fillId="25" borderId="23" xfId="34" applyNumberFormat="1" applyFont="1" applyFill="1" applyBorder="1" applyAlignment="1">
      <alignment horizontal="left"/>
    </xf>
    <xf numFmtId="0" fontId="31" fillId="0" borderId="19" xfId="263" applyFont="1" applyBorder="1"/>
    <xf numFmtId="0" fontId="31" fillId="0" borderId="23" xfId="263" applyFont="1" applyBorder="1"/>
    <xf numFmtId="0" fontId="55" fillId="0" borderId="59" xfId="263" applyFont="1" applyBorder="1" applyAlignment="1">
      <alignment horizontal="center"/>
    </xf>
    <xf numFmtId="0" fontId="55" fillId="0" borderId="58" xfId="263" applyFont="1" applyBorder="1" applyAlignment="1">
      <alignment horizontal="center"/>
    </xf>
    <xf numFmtId="0" fontId="55" fillId="0" borderId="57" xfId="263" applyFont="1" applyBorder="1" applyAlignment="1">
      <alignment horizontal="center"/>
    </xf>
    <xf numFmtId="0" fontId="55" fillId="0" borderId="11" xfId="263" applyFont="1" applyBorder="1" applyAlignment="1">
      <alignment horizontal="center"/>
    </xf>
    <xf numFmtId="0" fontId="55" fillId="0" borderId="0" xfId="263" applyFont="1" applyAlignment="1">
      <alignment horizontal="center"/>
    </xf>
    <xf numFmtId="0" fontId="55" fillId="0" borderId="12" xfId="263" applyFont="1" applyBorder="1" applyAlignment="1">
      <alignment horizontal="center"/>
    </xf>
    <xf numFmtId="0" fontId="55" fillId="0" borderId="72" xfId="263" applyFont="1" applyBorder="1" applyAlignment="1">
      <alignment horizontal="center"/>
    </xf>
    <xf numFmtId="0" fontId="55" fillId="0" borderId="55" xfId="263" applyFont="1" applyBorder="1" applyAlignment="1">
      <alignment horizontal="center"/>
    </xf>
    <xf numFmtId="0" fontId="55" fillId="0" borderId="71" xfId="263" applyFont="1" applyBorder="1" applyAlignment="1">
      <alignment horizontal="center"/>
    </xf>
    <xf numFmtId="0" fontId="42" fillId="0" borderId="62" xfId="263" applyFont="1" applyBorder="1" applyAlignment="1">
      <alignment horizontal="center" vertical="center" wrapText="1"/>
    </xf>
    <xf numFmtId="0" fontId="42" fillId="0" borderId="54" xfId="263" applyFont="1" applyBorder="1" applyAlignment="1">
      <alignment horizontal="center" vertical="center"/>
    </xf>
    <xf numFmtId="0" fontId="42" fillId="0" borderId="73" xfId="263" applyFont="1" applyBorder="1" applyAlignment="1">
      <alignment horizontal="center" vertical="center"/>
    </xf>
    <xf numFmtId="0" fontId="42" fillId="0" borderId="11" xfId="263" applyFont="1" applyBorder="1" applyAlignment="1">
      <alignment horizontal="center" vertical="center"/>
    </xf>
    <xf numFmtId="0" fontId="42" fillId="0" borderId="0" xfId="263" applyFont="1" applyAlignment="1">
      <alignment horizontal="center" vertical="center"/>
    </xf>
    <xf numFmtId="0" fontId="42" fillId="0" borderId="12" xfId="263" applyFont="1" applyBorder="1" applyAlignment="1">
      <alignment horizontal="center" vertical="center"/>
    </xf>
    <xf numFmtId="0" fontId="42" fillId="0" borderId="13" xfId="263" applyFont="1" applyBorder="1" applyAlignment="1">
      <alignment horizontal="center" vertical="center"/>
    </xf>
    <xf numFmtId="0" fontId="42" fillId="0" borderId="14" xfId="263" applyFont="1" applyBorder="1" applyAlignment="1">
      <alignment horizontal="center" vertical="center"/>
    </xf>
    <xf numFmtId="0" fontId="42" fillId="0" borderId="15" xfId="263" applyFont="1" applyBorder="1" applyAlignment="1">
      <alignment horizontal="center" vertical="center"/>
    </xf>
    <xf numFmtId="0" fontId="57" fillId="0" borderId="59" xfId="263" applyFont="1" applyBorder="1" applyAlignment="1" applyProtection="1">
      <alignment horizontal="center"/>
      <protection locked="0"/>
    </xf>
    <xf numFmtId="0" fontId="57" fillId="0" borderId="58" xfId="263" applyFont="1" applyBorder="1" applyAlignment="1" applyProtection="1">
      <alignment horizontal="center"/>
      <protection locked="0"/>
    </xf>
    <xf numFmtId="0" fontId="57" fillId="0" borderId="57" xfId="263" applyFont="1" applyBorder="1" applyAlignment="1" applyProtection="1">
      <alignment horizontal="center"/>
      <protection locked="0"/>
    </xf>
    <xf numFmtId="0" fontId="57" fillId="31" borderId="34" xfId="263" applyFont="1" applyFill="1" applyBorder="1" applyAlignment="1">
      <alignment horizontal="center" wrapText="1"/>
    </xf>
    <xf numFmtId="0" fontId="57" fillId="31" borderId="16" xfId="263" applyFont="1" applyFill="1" applyBorder="1" applyAlignment="1">
      <alignment horizontal="center" wrapText="1"/>
    </xf>
    <xf numFmtId="0" fontId="57" fillId="31" borderId="26" xfId="263" applyFont="1" applyFill="1" applyBorder="1" applyAlignment="1">
      <alignment horizontal="center" wrapText="1"/>
    </xf>
    <xf numFmtId="0" fontId="57" fillId="31" borderId="34" xfId="263" applyFont="1" applyFill="1" applyBorder="1" applyAlignment="1">
      <alignment horizontal="center"/>
    </xf>
    <xf numFmtId="0" fontId="57" fillId="31" borderId="26" xfId="263" applyFont="1" applyFill="1" applyBorder="1" applyAlignment="1">
      <alignment horizontal="center"/>
    </xf>
    <xf numFmtId="0" fontId="31" fillId="31" borderId="27" xfId="263" applyFont="1" applyFill="1" applyBorder="1" applyAlignment="1">
      <alignment horizontal="left" vertical="center" wrapText="1"/>
    </xf>
    <xf numFmtId="0" fontId="31" fillId="31" borderId="31" xfId="263" applyFont="1" applyFill="1" applyBorder="1" applyAlignment="1">
      <alignment horizontal="left" vertical="center" wrapText="1"/>
    </xf>
    <xf numFmtId="0" fontId="31" fillId="31" borderId="69" xfId="263" applyFont="1" applyFill="1" applyBorder="1" applyAlignment="1">
      <alignment horizontal="left" vertical="center" wrapText="1"/>
    </xf>
    <xf numFmtId="0" fontId="31" fillId="31" borderId="27" xfId="263" applyFont="1" applyFill="1" applyBorder="1" applyAlignment="1">
      <alignment horizontal="center" vertical="center"/>
    </xf>
    <xf numFmtId="0" fontId="31" fillId="31" borderId="69" xfId="263" applyFont="1" applyFill="1" applyBorder="1" applyAlignment="1">
      <alignment horizontal="center" vertical="center"/>
    </xf>
    <xf numFmtId="0" fontId="31" fillId="0" borderId="21" xfId="263" applyFont="1" applyBorder="1" applyAlignment="1">
      <alignment horizontal="left"/>
    </xf>
    <xf numFmtId="0" fontId="31" fillId="0" borderId="22" xfId="263" applyFont="1" applyBorder="1" applyAlignment="1">
      <alignment horizontal="left"/>
    </xf>
    <xf numFmtId="0" fontId="31" fillId="0" borderId="23" xfId="263" applyFont="1" applyBorder="1" applyAlignment="1">
      <alignment horizontal="left"/>
    </xf>
    <xf numFmtId="2" fontId="31" fillId="0" borderId="19" xfId="263" applyNumberFormat="1" applyFont="1" applyBorder="1" applyAlignment="1">
      <alignment horizontal="center"/>
    </xf>
    <xf numFmtId="2" fontId="31" fillId="0" borderId="23" xfId="263" applyNumberFormat="1" applyFont="1" applyBorder="1" applyAlignment="1">
      <alignment horizontal="center"/>
    </xf>
    <xf numFmtId="167" fontId="31" fillId="0" borderId="19" xfId="264" applyNumberFormat="1" applyFont="1" applyFill="1" applyBorder="1" applyAlignment="1">
      <alignment horizontal="center"/>
    </xf>
    <xf numFmtId="167" fontId="31" fillId="0" borderId="23" xfId="264" applyNumberFormat="1" applyFont="1" applyFill="1" applyBorder="1" applyAlignment="1">
      <alignment horizontal="center"/>
    </xf>
    <xf numFmtId="0" fontId="31" fillId="0" borderId="61" xfId="263" applyFont="1" applyBorder="1"/>
    <xf numFmtId="0" fontId="31" fillId="0" borderId="28" xfId="263" applyFont="1" applyBorder="1"/>
    <xf numFmtId="0" fontId="57" fillId="0" borderId="59" xfId="263" applyFont="1" applyBorder="1" applyAlignment="1">
      <alignment horizontal="left" vertical="center"/>
    </xf>
    <xf numFmtId="0" fontId="57" fillId="0" borderId="58" xfId="263" applyFont="1" applyBorder="1" applyAlignment="1">
      <alignment horizontal="left" vertical="center"/>
    </xf>
    <xf numFmtId="0" fontId="57" fillId="0" borderId="57" xfId="263" applyFont="1" applyBorder="1" applyAlignment="1">
      <alignment horizontal="left" vertical="center"/>
    </xf>
    <xf numFmtId="0" fontId="57" fillId="0" borderId="11" xfId="263" applyFont="1" applyBorder="1" applyAlignment="1">
      <alignment horizontal="left" vertical="center"/>
    </xf>
    <xf numFmtId="0" fontId="57" fillId="0" borderId="0" xfId="263" applyFont="1" applyAlignment="1">
      <alignment horizontal="left" vertical="center"/>
    </xf>
    <xf numFmtId="0" fontId="57" fillId="0" borderId="12" xfId="263" applyFont="1" applyBorder="1" applyAlignment="1">
      <alignment horizontal="left" vertical="center"/>
    </xf>
    <xf numFmtId="0" fontId="57" fillId="0" borderId="13" xfId="263" applyFont="1" applyBorder="1" applyAlignment="1">
      <alignment horizontal="left" vertical="center"/>
    </xf>
    <xf numFmtId="0" fontId="57" fillId="0" borderId="14" xfId="263" applyFont="1" applyBorder="1" applyAlignment="1">
      <alignment horizontal="left" vertical="center"/>
    </xf>
    <xf numFmtId="0" fontId="57" fillId="0" borderId="15" xfId="263" applyFont="1" applyBorder="1" applyAlignment="1">
      <alignment horizontal="left" vertical="center"/>
    </xf>
    <xf numFmtId="0" fontId="57" fillId="31" borderId="16" xfId="263" applyFont="1" applyFill="1" applyBorder="1" applyAlignment="1">
      <alignment horizontal="center"/>
    </xf>
    <xf numFmtId="0" fontId="57" fillId="31" borderId="17" xfId="263" applyFont="1" applyFill="1" applyBorder="1" applyAlignment="1">
      <alignment horizontal="center"/>
    </xf>
    <xf numFmtId="0" fontId="57" fillId="31" borderId="67" xfId="263" applyFont="1" applyFill="1" applyBorder="1" applyAlignment="1">
      <alignment horizontal="center"/>
    </xf>
    <xf numFmtId="0" fontId="57" fillId="31" borderId="66" xfId="263" applyFont="1" applyFill="1" applyBorder="1" applyAlignment="1">
      <alignment horizontal="center"/>
    </xf>
    <xf numFmtId="0" fontId="57" fillId="31" borderId="47" xfId="263" applyFont="1" applyFill="1" applyBorder="1" applyAlignment="1">
      <alignment horizontal="center"/>
    </xf>
    <xf numFmtId="2" fontId="31" fillId="0" borderId="19" xfId="263" applyNumberFormat="1" applyFont="1" applyBorder="1" applyAlignment="1">
      <alignment horizontal="center" wrapText="1"/>
    </xf>
    <xf numFmtId="2" fontId="31" fillId="0" borderId="23" xfId="263" applyNumberFormat="1" applyFont="1" applyBorder="1" applyAlignment="1">
      <alignment horizontal="center" wrapText="1"/>
    </xf>
    <xf numFmtId="0" fontId="57" fillId="0" borderId="42" xfId="263" applyFont="1" applyBorder="1" applyAlignment="1">
      <alignment horizontal="right"/>
    </xf>
    <xf numFmtId="0" fontId="57" fillId="0" borderId="44" xfId="263" applyFont="1" applyBorder="1" applyAlignment="1">
      <alignment horizontal="right"/>
    </xf>
    <xf numFmtId="0" fontId="57" fillId="0" borderId="45" xfId="263" applyFont="1" applyBorder="1" applyAlignment="1">
      <alignment horizontal="right"/>
    </xf>
    <xf numFmtId="0" fontId="31" fillId="0" borderId="21" xfId="263" applyFont="1" applyBorder="1"/>
    <xf numFmtId="0" fontId="31" fillId="0" borderId="22" xfId="263" applyFont="1" applyBorder="1"/>
    <xf numFmtId="167" fontId="31" fillId="0" borderId="19" xfId="263" applyNumberFormat="1" applyFont="1" applyBorder="1" applyAlignment="1">
      <alignment horizontal="center"/>
    </xf>
    <xf numFmtId="167" fontId="31" fillId="0" borderId="23" xfId="263" applyNumberFormat="1" applyFont="1" applyBorder="1" applyAlignment="1">
      <alignment horizontal="center"/>
    </xf>
    <xf numFmtId="0" fontId="31" fillId="0" borderId="27" xfId="263" applyFont="1" applyBorder="1"/>
    <xf numFmtId="0" fontId="31" fillId="0" borderId="31" xfId="263" applyFont="1" applyBorder="1"/>
    <xf numFmtId="167" fontId="31" fillId="0" borderId="61" xfId="263" applyNumberFormat="1" applyFont="1" applyBorder="1" applyAlignment="1">
      <alignment horizontal="center"/>
    </xf>
    <xf numFmtId="167" fontId="31" fillId="0" borderId="28" xfId="263" applyNumberFormat="1" applyFont="1" applyBorder="1" applyAlignment="1">
      <alignment horizontal="center"/>
    </xf>
    <xf numFmtId="167" fontId="31" fillId="0" borderId="61" xfId="264" applyNumberFormat="1" applyFont="1" applyFill="1" applyBorder="1" applyAlignment="1">
      <alignment horizontal="center"/>
    </xf>
    <xf numFmtId="167" fontId="31" fillId="0" borderId="28" xfId="264" applyNumberFormat="1" applyFont="1" applyFill="1" applyBorder="1" applyAlignment="1">
      <alignment horizontal="center"/>
    </xf>
    <xf numFmtId="0" fontId="55" fillId="31" borderId="42" xfId="263" applyFont="1" applyFill="1" applyBorder="1" applyAlignment="1">
      <alignment horizontal="right"/>
    </xf>
    <xf numFmtId="0" fontId="55" fillId="31" borderId="44" xfId="263" applyFont="1" applyFill="1" applyBorder="1" applyAlignment="1">
      <alignment horizontal="right"/>
    </xf>
    <xf numFmtId="0" fontId="55" fillId="31" borderId="45" xfId="263" applyFont="1" applyFill="1" applyBorder="1" applyAlignment="1">
      <alignment horizontal="right"/>
    </xf>
    <xf numFmtId="0" fontId="31" fillId="0" borderId="61" xfId="263" applyFont="1" applyBorder="1" applyAlignment="1">
      <alignment horizontal="center"/>
    </xf>
    <xf numFmtId="0" fontId="31" fillId="0" borderId="28" xfId="263" applyFont="1" applyBorder="1" applyAlignment="1">
      <alignment horizontal="center"/>
    </xf>
    <xf numFmtId="0" fontId="57" fillId="31" borderId="47" xfId="263" applyFont="1" applyFill="1" applyBorder="1" applyAlignment="1">
      <alignment horizontal="center" wrapText="1"/>
    </xf>
    <xf numFmtId="0" fontId="57" fillId="31" borderId="17" xfId="263" applyFont="1" applyFill="1" applyBorder="1" applyAlignment="1">
      <alignment horizontal="center" wrapText="1"/>
    </xf>
    <xf numFmtId="0" fontId="7" fillId="0" borderId="21" xfId="227" applyFont="1" applyBorder="1" applyAlignment="1">
      <alignment horizontal="left"/>
    </xf>
    <xf numFmtId="0" fontId="7" fillId="0" borderId="22" xfId="227" applyFont="1" applyBorder="1" applyAlignment="1">
      <alignment horizontal="left"/>
    </xf>
    <xf numFmtId="0" fontId="7" fillId="0" borderId="23" xfId="227" applyFont="1" applyBorder="1" applyAlignment="1">
      <alignment horizontal="left"/>
    </xf>
    <xf numFmtId="0" fontId="8" fillId="32" borderId="11" xfId="227" applyFont="1" applyFill="1" applyBorder="1" applyAlignment="1">
      <alignment horizontal="center"/>
    </xf>
    <xf numFmtId="0" fontId="8" fillId="32" borderId="0" xfId="227" applyFont="1" applyFill="1" applyAlignment="1">
      <alignment horizontal="center"/>
    </xf>
    <xf numFmtId="0" fontId="8" fillId="32" borderId="12" xfId="227" applyFont="1" applyFill="1" applyBorder="1" applyAlignment="1">
      <alignment horizontal="center"/>
    </xf>
    <xf numFmtId="0" fontId="8" fillId="32" borderId="13" xfId="227" applyFont="1" applyFill="1" applyBorder="1" applyAlignment="1">
      <alignment horizontal="center"/>
    </xf>
    <xf numFmtId="0" fontId="8" fillId="32" borderId="14" xfId="227" applyFont="1" applyFill="1" applyBorder="1" applyAlignment="1">
      <alignment horizontal="center"/>
    </xf>
    <xf numFmtId="0" fontId="8" fillId="32" borderId="15" xfId="227" applyFont="1" applyFill="1" applyBorder="1" applyAlignment="1">
      <alignment horizontal="center"/>
    </xf>
    <xf numFmtId="0" fontId="57" fillId="25" borderId="0" xfId="227" applyFont="1" applyFill="1" applyAlignment="1">
      <alignment horizontal="left" vertical="center" wrapText="1"/>
    </xf>
    <xf numFmtId="0" fontId="57" fillId="0" borderId="0" xfId="227" applyFont="1" applyAlignment="1">
      <alignment horizontal="justify" vertical="center" wrapText="1"/>
    </xf>
    <xf numFmtId="0" fontId="7" fillId="0" borderId="34" xfId="227" applyFont="1" applyBorder="1" applyAlignment="1">
      <alignment horizontal="center"/>
    </xf>
    <xf numFmtId="0" fontId="7" fillId="0" borderId="16" xfId="227" applyFont="1" applyBorder="1" applyAlignment="1">
      <alignment horizontal="center"/>
    </xf>
    <xf numFmtId="0" fontId="7" fillId="0" borderId="17" xfId="227" applyFont="1" applyBorder="1" applyAlignment="1">
      <alignment horizontal="center"/>
    </xf>
    <xf numFmtId="0" fontId="59" fillId="32" borderId="11" xfId="227" applyFont="1" applyFill="1" applyBorder="1" applyAlignment="1">
      <alignment horizontal="center" vertical="center"/>
    </xf>
    <xf numFmtId="0" fontId="59" fillId="32" borderId="0" xfId="227" applyFont="1" applyFill="1" applyAlignment="1">
      <alignment horizontal="center" vertical="center"/>
    </xf>
    <xf numFmtId="0" fontId="59" fillId="32" borderId="12" xfId="227" applyFont="1" applyFill="1" applyBorder="1" applyAlignment="1">
      <alignment horizontal="center" vertical="center"/>
    </xf>
    <xf numFmtId="0" fontId="59" fillId="32" borderId="13" xfId="227" applyFont="1" applyFill="1" applyBorder="1" applyAlignment="1">
      <alignment horizontal="center" vertical="center"/>
    </xf>
    <xf numFmtId="0" fontId="59" fillId="32" borderId="14" xfId="227" applyFont="1" applyFill="1" applyBorder="1" applyAlignment="1">
      <alignment horizontal="center" vertical="center"/>
    </xf>
    <xf numFmtId="0" fontId="59" fillId="32" borderId="15" xfId="227" applyFont="1" applyFill="1" applyBorder="1" applyAlignment="1">
      <alignment horizontal="center" vertical="center"/>
    </xf>
    <xf numFmtId="0" fontId="7" fillId="0" borderId="21" xfId="227" applyFont="1" applyBorder="1" applyAlignment="1">
      <alignment horizontal="left" vertical="center" wrapText="1"/>
    </xf>
    <xf numFmtId="0" fontId="7" fillId="0" borderId="22" xfId="227" applyFont="1" applyBorder="1" applyAlignment="1">
      <alignment horizontal="left" vertical="center" wrapText="1"/>
    </xf>
    <xf numFmtId="0" fontId="7" fillId="0" borderId="23" xfId="227" applyFont="1" applyBorder="1" applyAlignment="1">
      <alignment horizontal="left" vertical="center" wrapText="1"/>
    </xf>
    <xf numFmtId="0" fontId="7" fillId="0" borderId="27" xfId="227" applyFont="1" applyBorder="1" applyAlignment="1">
      <alignment horizontal="left"/>
    </xf>
    <xf numFmtId="0" fontId="7" fillId="0" borderId="31" xfId="227" applyFont="1" applyBorder="1" applyAlignment="1">
      <alignment horizontal="left"/>
    </xf>
    <xf numFmtId="0" fontId="7" fillId="0" borderId="28" xfId="227" applyFont="1" applyBorder="1" applyAlignment="1">
      <alignment horizontal="left"/>
    </xf>
    <xf numFmtId="0" fontId="7" fillId="32" borderId="13" xfId="227" applyFont="1" applyFill="1" applyBorder="1" applyAlignment="1">
      <alignment horizontal="center"/>
    </xf>
    <xf numFmtId="0" fontId="7" fillId="32" borderId="14" xfId="227" applyFont="1" applyFill="1" applyBorder="1" applyAlignment="1">
      <alignment horizontal="center"/>
    </xf>
    <xf numFmtId="0" fontId="7" fillId="32" borderId="15" xfId="227" applyFont="1" applyFill="1" applyBorder="1" applyAlignment="1">
      <alignment horizontal="center"/>
    </xf>
  </cellXfs>
  <cellStyles count="266">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5"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34" builtinId="3"/>
    <cellStyle name="Millares [0]" xfId="256" builtinId="6"/>
    <cellStyle name="Millares [2]" xfId="35" xr:uid="{00000000-0005-0000-0000-000066000000}"/>
    <cellStyle name="Millares [2] 2" xfId="201" xr:uid="{00000000-0005-0000-0000-000067000000}"/>
    <cellStyle name="Millares 10" xfId="36" xr:uid="{00000000-0005-0000-0000-000068000000}"/>
    <cellStyle name="Millares 10 2" xfId="37" xr:uid="{00000000-0005-0000-0000-000069000000}"/>
    <cellStyle name="Millares 11" xfId="38" xr:uid="{00000000-0005-0000-0000-00006A000000}"/>
    <cellStyle name="Millares 11 2" xfId="202" xr:uid="{00000000-0005-0000-0000-00006B000000}"/>
    <cellStyle name="Millares 12" xfId="124" xr:uid="{00000000-0005-0000-0000-00006C000000}"/>
    <cellStyle name="Millares 13" xfId="133" xr:uid="{00000000-0005-0000-0000-00006D000000}"/>
    <cellStyle name="Millares 2" xfId="39" xr:uid="{00000000-0005-0000-0000-00006E000000}"/>
    <cellStyle name="Millares 2 2" xfId="40" xr:uid="{00000000-0005-0000-0000-00006F000000}"/>
    <cellStyle name="Millares 2 3" xfId="41" xr:uid="{00000000-0005-0000-0000-000070000000}"/>
    <cellStyle name="Millares 2 4" xfId="203" xr:uid="{00000000-0005-0000-0000-000071000000}"/>
    <cellStyle name="Millares 2 5" xfId="42" xr:uid="{00000000-0005-0000-0000-000072000000}"/>
    <cellStyle name="Millares 2_APU´S_NO_PREVISTOS (1)" xfId="204" xr:uid="{00000000-0005-0000-0000-000073000000}"/>
    <cellStyle name="Millares 3" xfId="43" xr:uid="{00000000-0005-0000-0000-000074000000}"/>
    <cellStyle name="Millares 3 2" xfId="44" xr:uid="{00000000-0005-0000-0000-000075000000}"/>
    <cellStyle name="Millares 3 3" xfId="45" xr:uid="{00000000-0005-0000-0000-000076000000}"/>
    <cellStyle name="Millares 3 4" xfId="46" xr:uid="{00000000-0005-0000-0000-000077000000}"/>
    <cellStyle name="Millares 3 5" xfId="47" xr:uid="{00000000-0005-0000-0000-000078000000}"/>
    <cellStyle name="Millares 3 6" xfId="264" xr:uid="{00000000-0005-0000-0000-000079000000}"/>
    <cellStyle name="Millares 4" xfId="48" xr:uid="{00000000-0005-0000-0000-00007A000000}"/>
    <cellStyle name="Millares 4 2" xfId="49" xr:uid="{00000000-0005-0000-0000-00007B000000}"/>
    <cellStyle name="Millares 4 3" xfId="205" xr:uid="{00000000-0005-0000-0000-00007C000000}"/>
    <cellStyle name="Millares 4_APU´S_NO_PREVISTOS (1)" xfId="206" xr:uid="{00000000-0005-0000-0000-00007D000000}"/>
    <cellStyle name="Millares 5" xfId="50" xr:uid="{00000000-0005-0000-0000-00007E000000}"/>
    <cellStyle name="Millares 5 2" xfId="207" xr:uid="{00000000-0005-0000-0000-00007F000000}"/>
    <cellStyle name="Millares 6" xfId="51" xr:uid="{00000000-0005-0000-0000-000080000000}"/>
    <cellStyle name="Millares 6 2" xfId="52" xr:uid="{00000000-0005-0000-0000-000081000000}"/>
    <cellStyle name="Millares 7" xfId="53" xr:uid="{00000000-0005-0000-0000-000082000000}"/>
    <cellStyle name="Millares 7 2" xfId="54" xr:uid="{00000000-0005-0000-0000-000083000000}"/>
    <cellStyle name="Millares 7 2 2" xfId="55" xr:uid="{00000000-0005-0000-0000-000084000000}"/>
    <cellStyle name="Millares 8" xfId="56" xr:uid="{00000000-0005-0000-0000-000085000000}"/>
    <cellStyle name="Millares 8 2" xfId="57" xr:uid="{00000000-0005-0000-0000-000086000000}"/>
    <cellStyle name="Millares 9" xfId="58" xr:uid="{00000000-0005-0000-0000-000087000000}"/>
    <cellStyle name="Millares 9 2" xfId="59" xr:uid="{00000000-0005-0000-0000-000088000000}"/>
    <cellStyle name="MILLONES" xfId="208" xr:uid="{00000000-0005-0000-0000-000089000000}"/>
    <cellStyle name="MILLONES 2" xfId="209" xr:uid="{00000000-0005-0000-0000-00008A000000}"/>
    <cellStyle name="MILLONES_PRESUPUESTO FASE III ABR-2015 Rev3" xfId="210" xr:uid="{00000000-0005-0000-0000-00008B000000}"/>
    <cellStyle name="Moneda" xfId="259" builtinId="4"/>
    <cellStyle name="Moneda [0]" xfId="260" builtinId="7"/>
    <cellStyle name="Moneda 10 2" xfId="60" xr:uid="{00000000-0005-0000-0000-00008E000000}"/>
    <cellStyle name="Moneda 2" xfId="61" xr:uid="{00000000-0005-0000-0000-00008F000000}"/>
    <cellStyle name="Moneda 2 10" xfId="211" xr:uid="{00000000-0005-0000-0000-000090000000}"/>
    <cellStyle name="Moneda 2 11" xfId="212" xr:uid="{00000000-0005-0000-0000-000091000000}"/>
    <cellStyle name="Moneda 2 12" xfId="213" xr:uid="{00000000-0005-0000-0000-000092000000}"/>
    <cellStyle name="Moneda 2 2" xfId="62" xr:uid="{00000000-0005-0000-0000-000093000000}"/>
    <cellStyle name="Moneda 2 2 2" xfId="63" xr:uid="{00000000-0005-0000-0000-000094000000}"/>
    <cellStyle name="Moneda 2 2 2 2" xfId="64" xr:uid="{00000000-0005-0000-0000-000095000000}"/>
    <cellStyle name="Moneda 2 2 2 2 2" xfId="128" xr:uid="{00000000-0005-0000-0000-000096000000}"/>
    <cellStyle name="Moneda 2 2 3" xfId="65" xr:uid="{00000000-0005-0000-0000-000097000000}"/>
    <cellStyle name="Moneda 2 2 4" xfId="66" xr:uid="{00000000-0005-0000-0000-000098000000}"/>
    <cellStyle name="Moneda 2 2 5" xfId="67" xr:uid="{00000000-0005-0000-0000-000099000000}"/>
    <cellStyle name="Moneda 2 2_APU´S_NO_PREVISTOS (1)" xfId="214" xr:uid="{00000000-0005-0000-0000-00009A000000}"/>
    <cellStyle name="Moneda 2 3" xfId="68" xr:uid="{00000000-0005-0000-0000-00009B000000}"/>
    <cellStyle name="Moneda 2 4" xfId="215" xr:uid="{00000000-0005-0000-0000-00009C000000}"/>
    <cellStyle name="Moneda 2 5" xfId="216" xr:uid="{00000000-0005-0000-0000-00009D000000}"/>
    <cellStyle name="Moneda 2 6" xfId="217" xr:uid="{00000000-0005-0000-0000-00009E000000}"/>
    <cellStyle name="Moneda 2 7" xfId="218" xr:uid="{00000000-0005-0000-0000-00009F000000}"/>
    <cellStyle name="Moneda 2 8" xfId="219" xr:uid="{00000000-0005-0000-0000-0000A0000000}"/>
    <cellStyle name="Moneda 2 9" xfId="220" xr:uid="{00000000-0005-0000-0000-0000A1000000}"/>
    <cellStyle name="Moneda 2_APU´S_NO_PREVISTOS (1)" xfId="221" xr:uid="{00000000-0005-0000-0000-0000A2000000}"/>
    <cellStyle name="Moneda 3" xfId="69" xr:uid="{00000000-0005-0000-0000-0000A3000000}"/>
    <cellStyle name="Moneda 4" xfId="222" xr:uid="{00000000-0005-0000-0000-0000A4000000}"/>
    <cellStyle name="Moneda 5" xfId="265" xr:uid="{00000000-0005-0000-0000-0000A5000000}"/>
    <cellStyle name="Moneda_Propuesta SCV-045-99" xfId="262" xr:uid="{00000000-0005-0000-0000-0000A6000000}"/>
    <cellStyle name="Monetario0" xfId="223" xr:uid="{00000000-0005-0000-0000-0000A7000000}"/>
    <cellStyle name="Neutral" xfId="70" builtinId="28" customBuiltin="1"/>
    <cellStyle name="Neutral 2" xfId="71" xr:uid="{00000000-0005-0000-0000-0000A9000000}"/>
    <cellStyle name="Neutral 3" xfId="224" xr:uid="{00000000-0005-0000-0000-0000AA000000}"/>
    <cellStyle name="No. punto" xfId="225" xr:uid="{00000000-0005-0000-0000-0000AB000000}"/>
    <cellStyle name="No. punto 2" xfId="226" xr:uid="{00000000-0005-0000-0000-0000AC000000}"/>
    <cellStyle name="Normal" xfId="0" builtinId="0"/>
    <cellStyle name="Normal 11" xfId="257" xr:uid="{00000000-0005-0000-0000-0000AE000000}"/>
    <cellStyle name="Normal 14" xfId="258" xr:uid="{00000000-0005-0000-0000-0000AF000000}"/>
    <cellStyle name="Normal 2" xfId="72" xr:uid="{00000000-0005-0000-0000-0000B0000000}"/>
    <cellStyle name="Normal 2 10" xfId="73" xr:uid="{00000000-0005-0000-0000-0000B1000000}"/>
    <cellStyle name="Normal 2 10 2" xfId="74" xr:uid="{00000000-0005-0000-0000-0000B2000000}"/>
    <cellStyle name="Normal 2 10 2 2" xfId="134" xr:uid="{00000000-0005-0000-0000-0000B3000000}"/>
    <cellStyle name="Normal 2 10 3" xfId="125" xr:uid="{00000000-0005-0000-0000-0000B4000000}"/>
    <cellStyle name="Normal 2 11" xfId="75" xr:uid="{00000000-0005-0000-0000-0000B5000000}"/>
    <cellStyle name="Normal 2 12" xfId="76" xr:uid="{00000000-0005-0000-0000-0000B6000000}"/>
    <cellStyle name="Normal 2 13" xfId="77" xr:uid="{00000000-0005-0000-0000-0000B7000000}"/>
    <cellStyle name="Normal 2 2" xfId="78" xr:uid="{00000000-0005-0000-0000-0000B8000000}"/>
    <cellStyle name="Normal 2 2 2" xfId="227" xr:uid="{00000000-0005-0000-0000-0000B9000000}"/>
    <cellStyle name="Normal 2 2 3" xfId="228" xr:uid="{00000000-0005-0000-0000-0000BA000000}"/>
    <cellStyle name="Normal 2 3" xfId="79" xr:uid="{00000000-0005-0000-0000-0000BB000000}"/>
    <cellStyle name="Normal 2 3 2" xfId="229" xr:uid="{00000000-0005-0000-0000-0000BC000000}"/>
    <cellStyle name="Normal 2 4" xfId="80" xr:uid="{00000000-0005-0000-0000-0000BD000000}"/>
    <cellStyle name="Normal 2 5" xfId="81" xr:uid="{00000000-0005-0000-0000-0000BE000000}"/>
    <cellStyle name="Normal 2 6" xfId="82" xr:uid="{00000000-0005-0000-0000-0000BF000000}"/>
    <cellStyle name="Normal 2 7" xfId="83" xr:uid="{00000000-0005-0000-0000-0000C0000000}"/>
    <cellStyle name="Normal 2 8" xfId="84" xr:uid="{00000000-0005-0000-0000-0000C1000000}"/>
    <cellStyle name="Normal 2 9" xfId="85" xr:uid="{00000000-0005-0000-0000-0000C2000000}"/>
    <cellStyle name="Normal 2_APU NO PREVISTOS MTTO" xfId="86" xr:uid="{00000000-0005-0000-0000-0000C3000000}"/>
    <cellStyle name="Normal 29" xfId="87" xr:uid="{00000000-0005-0000-0000-0000C4000000}"/>
    <cellStyle name="Normal 3" xfId="88" xr:uid="{00000000-0005-0000-0000-0000C5000000}"/>
    <cellStyle name="Normal 3 11" xfId="129" xr:uid="{00000000-0005-0000-0000-0000C6000000}"/>
    <cellStyle name="Normal 3 2" xfId="89" xr:uid="{00000000-0005-0000-0000-0000C7000000}"/>
    <cellStyle name="Normal 3 2 2" xfId="127" xr:uid="{00000000-0005-0000-0000-0000C8000000}"/>
    <cellStyle name="Normal 3 3" xfId="230" xr:uid="{00000000-0005-0000-0000-0000C9000000}"/>
    <cellStyle name="Normal 3 4" xfId="263" xr:uid="{00000000-0005-0000-0000-0000CA000000}"/>
    <cellStyle name="Normal 3_APU´S_NO_PREVISTOS (1)" xfId="231" xr:uid="{00000000-0005-0000-0000-0000CB000000}"/>
    <cellStyle name="Normal 4" xfId="90" xr:uid="{00000000-0005-0000-0000-0000CC000000}"/>
    <cellStyle name="Normal 4 2" xfId="91" xr:uid="{00000000-0005-0000-0000-0000CD000000}"/>
    <cellStyle name="Normal 4 2 2" xfId="232" xr:uid="{00000000-0005-0000-0000-0000CE000000}"/>
    <cellStyle name="Normal 5" xfId="132" xr:uid="{00000000-0005-0000-0000-0000CF000000}"/>
    <cellStyle name="Normal 6" xfId="233" xr:uid="{00000000-0005-0000-0000-0000D0000000}"/>
    <cellStyle name="Normal 6 2" xfId="234" xr:uid="{00000000-0005-0000-0000-0000D1000000}"/>
    <cellStyle name="Normal 7" xfId="235" xr:uid="{00000000-0005-0000-0000-0000D2000000}"/>
    <cellStyle name="Normal 8" xfId="236" xr:uid="{00000000-0005-0000-0000-0000D3000000}"/>
    <cellStyle name="Normal 9" xfId="237" xr:uid="{00000000-0005-0000-0000-0000D4000000}"/>
    <cellStyle name="Normal 9 2" xfId="131" xr:uid="{00000000-0005-0000-0000-0000D5000000}"/>
    <cellStyle name="Normal_modelo ACTA OBRA y MODIFICACION" xfId="254" xr:uid="{00000000-0005-0000-0000-0000D6000000}"/>
    <cellStyle name="Normal_PTO OFICIAL PREPLIEGO (CORREGIDO) 2" xfId="130" xr:uid="{00000000-0005-0000-0000-0000D7000000}"/>
    <cellStyle name="Notas 2" xfId="92" xr:uid="{00000000-0005-0000-0000-0000D8000000}"/>
    <cellStyle name="Notas 3" xfId="238" xr:uid="{00000000-0005-0000-0000-0000D9000000}"/>
    <cellStyle name="Percent" xfId="239" xr:uid="{00000000-0005-0000-0000-0000DA000000}"/>
    <cellStyle name="Porcentaje" xfId="94" builtinId="5"/>
    <cellStyle name="Porcentaje 2" xfId="240" xr:uid="{00000000-0005-0000-0000-0000DC000000}"/>
    <cellStyle name="Porcentaje 3" xfId="93" xr:uid="{00000000-0005-0000-0000-0000DD000000}"/>
    <cellStyle name="Porcentaje 4" xfId="241" xr:uid="{00000000-0005-0000-0000-0000DE000000}"/>
    <cellStyle name="Porcentaje 5" xfId="242" xr:uid="{00000000-0005-0000-0000-0000DF000000}"/>
    <cellStyle name="Porcentaje 5 2" xfId="243" xr:uid="{00000000-0005-0000-0000-0000E0000000}"/>
    <cellStyle name="Porcentaje 8" xfId="261" xr:uid="{00000000-0005-0000-0000-0000E1000000}"/>
    <cellStyle name="Porcentual 2" xfId="95" xr:uid="{00000000-0005-0000-0000-0000E2000000}"/>
    <cellStyle name="Porcentual 2 10" xfId="96" xr:uid="{00000000-0005-0000-0000-0000E3000000}"/>
    <cellStyle name="Porcentual 2 10 2" xfId="97" xr:uid="{00000000-0005-0000-0000-0000E4000000}"/>
    <cellStyle name="Porcentual 2 11" xfId="98" xr:uid="{00000000-0005-0000-0000-0000E5000000}"/>
    <cellStyle name="Porcentual 2 12" xfId="99" xr:uid="{00000000-0005-0000-0000-0000E6000000}"/>
    <cellStyle name="Porcentual 2 2" xfId="100" xr:uid="{00000000-0005-0000-0000-0000E7000000}"/>
    <cellStyle name="Porcentual 2 3" xfId="101" xr:uid="{00000000-0005-0000-0000-0000E8000000}"/>
    <cellStyle name="Porcentual 2 4" xfId="102" xr:uid="{00000000-0005-0000-0000-0000E9000000}"/>
    <cellStyle name="Porcentual 2 5" xfId="103" xr:uid="{00000000-0005-0000-0000-0000EA000000}"/>
    <cellStyle name="Porcentual 2 6" xfId="104" xr:uid="{00000000-0005-0000-0000-0000EB000000}"/>
    <cellStyle name="Porcentual 2 7" xfId="105" xr:uid="{00000000-0005-0000-0000-0000EC000000}"/>
    <cellStyle name="Porcentual 2 8" xfId="106" xr:uid="{00000000-0005-0000-0000-0000ED000000}"/>
    <cellStyle name="Porcentual 2 9" xfId="107" xr:uid="{00000000-0005-0000-0000-0000EE000000}"/>
    <cellStyle name="Porcentual 3" xfId="108" xr:uid="{00000000-0005-0000-0000-0000EF000000}"/>
    <cellStyle name="Porcentual 4" xfId="109" xr:uid="{00000000-0005-0000-0000-0000F0000000}"/>
    <cellStyle name="Porcentual 4 2" xfId="110" xr:uid="{00000000-0005-0000-0000-0000F1000000}"/>
    <cellStyle name="Porcentual 5" xfId="111" xr:uid="{00000000-0005-0000-0000-0000F2000000}"/>
    <cellStyle name="Porcentual 5 2" xfId="244" xr:uid="{00000000-0005-0000-0000-0000F3000000}"/>
    <cellStyle name="Porcentual 6" xfId="112" xr:uid="{00000000-0005-0000-0000-0000F4000000}"/>
    <cellStyle name="Porcentual 6 2" xfId="113" xr:uid="{00000000-0005-0000-0000-0000F5000000}"/>
    <cellStyle name="Porcentual 7" xfId="114" xr:uid="{00000000-0005-0000-0000-0000F6000000}"/>
    <cellStyle name="Porcentual 8" xfId="126" xr:uid="{00000000-0005-0000-0000-0000F7000000}"/>
    <cellStyle name="resaltado" xfId="245" xr:uid="{00000000-0005-0000-0000-0000F8000000}"/>
    <cellStyle name="Salida 2" xfId="115" xr:uid="{00000000-0005-0000-0000-0000F9000000}"/>
    <cellStyle name="Salida 3" xfId="246" xr:uid="{00000000-0005-0000-0000-0000FA000000}"/>
    <cellStyle name="Texto de advertencia 2" xfId="116" xr:uid="{00000000-0005-0000-0000-0000FB000000}"/>
    <cellStyle name="Texto de advertencia 3" xfId="247" xr:uid="{00000000-0005-0000-0000-0000FC000000}"/>
    <cellStyle name="Texto explicativo 2" xfId="117" xr:uid="{00000000-0005-0000-0000-0000FD000000}"/>
    <cellStyle name="Texto explicativo 3" xfId="248" xr:uid="{00000000-0005-0000-0000-0000FE000000}"/>
    <cellStyle name="Título 1 2" xfId="118" xr:uid="{00000000-0005-0000-0000-0000FF000000}"/>
    <cellStyle name="Título 1 3" xfId="249" xr:uid="{00000000-0005-0000-0000-000000010000}"/>
    <cellStyle name="Título 2 2" xfId="119" xr:uid="{00000000-0005-0000-0000-000001010000}"/>
    <cellStyle name="Título 2 3" xfId="250" xr:uid="{00000000-0005-0000-0000-000002010000}"/>
    <cellStyle name="Título 3 2" xfId="120" xr:uid="{00000000-0005-0000-0000-000003010000}"/>
    <cellStyle name="Título 3 3" xfId="251" xr:uid="{00000000-0005-0000-0000-000004010000}"/>
    <cellStyle name="Título 4" xfId="121" xr:uid="{00000000-0005-0000-0000-000005010000}"/>
    <cellStyle name="Título 5" xfId="252" xr:uid="{00000000-0005-0000-0000-000006010000}"/>
    <cellStyle name="Total" xfId="122" builtinId="25" customBuiltin="1"/>
    <cellStyle name="Total 2" xfId="123" xr:uid="{00000000-0005-0000-0000-000008010000}"/>
    <cellStyle name="Total 3" xfId="253" xr:uid="{00000000-0005-0000-0000-000009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4.xml"/><Relationship Id="rId21" Type="http://schemas.openxmlformats.org/officeDocument/2006/relationships/externalLink" Target="externalLinks/externalLink8.xml"/><Relationship Id="rId42" Type="http://schemas.openxmlformats.org/officeDocument/2006/relationships/externalLink" Target="externalLinks/externalLink29.xml"/><Relationship Id="rId47" Type="http://schemas.openxmlformats.org/officeDocument/2006/relationships/externalLink" Target="externalLinks/externalLink34.xml"/><Relationship Id="rId63" Type="http://schemas.openxmlformats.org/officeDocument/2006/relationships/externalLink" Target="externalLinks/externalLink50.xml"/><Relationship Id="rId68" Type="http://schemas.openxmlformats.org/officeDocument/2006/relationships/externalLink" Target="externalLinks/externalLink55.xml"/><Relationship Id="rId84" Type="http://schemas.openxmlformats.org/officeDocument/2006/relationships/externalLink" Target="externalLinks/externalLink71.xml"/><Relationship Id="rId89" Type="http://schemas.openxmlformats.org/officeDocument/2006/relationships/externalLink" Target="externalLinks/externalLink76.xml"/><Relationship Id="rId112" Type="http://schemas.openxmlformats.org/officeDocument/2006/relationships/externalLink" Target="externalLinks/externalLink99.xml"/><Relationship Id="rId16" Type="http://schemas.openxmlformats.org/officeDocument/2006/relationships/externalLink" Target="externalLinks/externalLink3.xml"/><Relationship Id="rId107" Type="http://schemas.openxmlformats.org/officeDocument/2006/relationships/externalLink" Target="externalLinks/externalLink94.xml"/><Relationship Id="rId11" Type="http://schemas.openxmlformats.org/officeDocument/2006/relationships/worksheet" Target="worksheets/sheet11.xml"/><Relationship Id="rId32" Type="http://schemas.openxmlformats.org/officeDocument/2006/relationships/externalLink" Target="externalLinks/externalLink19.xml"/><Relationship Id="rId37" Type="http://schemas.openxmlformats.org/officeDocument/2006/relationships/externalLink" Target="externalLinks/externalLink24.xml"/><Relationship Id="rId53" Type="http://schemas.openxmlformats.org/officeDocument/2006/relationships/externalLink" Target="externalLinks/externalLink40.xml"/><Relationship Id="rId58" Type="http://schemas.openxmlformats.org/officeDocument/2006/relationships/externalLink" Target="externalLinks/externalLink45.xml"/><Relationship Id="rId74" Type="http://schemas.openxmlformats.org/officeDocument/2006/relationships/externalLink" Target="externalLinks/externalLink61.xml"/><Relationship Id="rId79" Type="http://schemas.openxmlformats.org/officeDocument/2006/relationships/externalLink" Target="externalLinks/externalLink66.xml"/><Relationship Id="rId102" Type="http://schemas.openxmlformats.org/officeDocument/2006/relationships/externalLink" Target="externalLinks/externalLink89.xml"/><Relationship Id="rId123" Type="http://schemas.openxmlformats.org/officeDocument/2006/relationships/externalLink" Target="externalLinks/externalLink110.xml"/><Relationship Id="rId128" Type="http://schemas.openxmlformats.org/officeDocument/2006/relationships/sharedStrings" Target="sharedStrings.xml"/><Relationship Id="rId5" Type="http://schemas.openxmlformats.org/officeDocument/2006/relationships/worksheet" Target="worksheets/sheet5.xml"/><Relationship Id="rId90" Type="http://schemas.openxmlformats.org/officeDocument/2006/relationships/externalLink" Target="externalLinks/externalLink77.xml"/><Relationship Id="rId95" Type="http://schemas.openxmlformats.org/officeDocument/2006/relationships/externalLink" Target="externalLinks/externalLink82.xml"/><Relationship Id="rId22" Type="http://schemas.openxmlformats.org/officeDocument/2006/relationships/externalLink" Target="externalLinks/externalLink9.xml"/><Relationship Id="rId27" Type="http://schemas.openxmlformats.org/officeDocument/2006/relationships/externalLink" Target="externalLinks/externalLink14.xml"/><Relationship Id="rId43" Type="http://schemas.openxmlformats.org/officeDocument/2006/relationships/externalLink" Target="externalLinks/externalLink30.xml"/><Relationship Id="rId48" Type="http://schemas.openxmlformats.org/officeDocument/2006/relationships/externalLink" Target="externalLinks/externalLink35.xml"/><Relationship Id="rId64" Type="http://schemas.openxmlformats.org/officeDocument/2006/relationships/externalLink" Target="externalLinks/externalLink51.xml"/><Relationship Id="rId69" Type="http://schemas.openxmlformats.org/officeDocument/2006/relationships/externalLink" Target="externalLinks/externalLink56.xml"/><Relationship Id="rId113" Type="http://schemas.openxmlformats.org/officeDocument/2006/relationships/externalLink" Target="externalLinks/externalLink100.xml"/><Relationship Id="rId118" Type="http://schemas.openxmlformats.org/officeDocument/2006/relationships/externalLink" Target="externalLinks/externalLink105.xml"/><Relationship Id="rId80" Type="http://schemas.openxmlformats.org/officeDocument/2006/relationships/externalLink" Target="externalLinks/externalLink67.xml"/><Relationship Id="rId85" Type="http://schemas.openxmlformats.org/officeDocument/2006/relationships/externalLink" Target="externalLinks/externalLink72.xml"/><Relationship Id="rId12" Type="http://schemas.openxmlformats.org/officeDocument/2006/relationships/worksheet" Target="worksheets/sheet12.xml"/><Relationship Id="rId17" Type="http://schemas.openxmlformats.org/officeDocument/2006/relationships/externalLink" Target="externalLinks/externalLink4.xml"/><Relationship Id="rId33" Type="http://schemas.openxmlformats.org/officeDocument/2006/relationships/externalLink" Target="externalLinks/externalLink20.xml"/><Relationship Id="rId38" Type="http://schemas.openxmlformats.org/officeDocument/2006/relationships/externalLink" Target="externalLinks/externalLink25.xml"/><Relationship Id="rId59" Type="http://schemas.openxmlformats.org/officeDocument/2006/relationships/externalLink" Target="externalLinks/externalLink46.xml"/><Relationship Id="rId103" Type="http://schemas.openxmlformats.org/officeDocument/2006/relationships/externalLink" Target="externalLinks/externalLink90.xml"/><Relationship Id="rId108" Type="http://schemas.openxmlformats.org/officeDocument/2006/relationships/externalLink" Target="externalLinks/externalLink95.xml"/><Relationship Id="rId124" Type="http://schemas.openxmlformats.org/officeDocument/2006/relationships/externalLink" Target="externalLinks/externalLink111.xml"/><Relationship Id="rId129" Type="http://schemas.openxmlformats.org/officeDocument/2006/relationships/calcChain" Target="calcChain.xml"/><Relationship Id="rId54" Type="http://schemas.openxmlformats.org/officeDocument/2006/relationships/externalLink" Target="externalLinks/externalLink41.xml"/><Relationship Id="rId70" Type="http://schemas.openxmlformats.org/officeDocument/2006/relationships/externalLink" Target="externalLinks/externalLink57.xml"/><Relationship Id="rId75" Type="http://schemas.openxmlformats.org/officeDocument/2006/relationships/externalLink" Target="externalLinks/externalLink62.xml"/><Relationship Id="rId91" Type="http://schemas.openxmlformats.org/officeDocument/2006/relationships/externalLink" Target="externalLinks/externalLink78.xml"/><Relationship Id="rId96" Type="http://schemas.openxmlformats.org/officeDocument/2006/relationships/externalLink" Target="externalLinks/externalLink83.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0.xml"/><Relationship Id="rId28" Type="http://schemas.openxmlformats.org/officeDocument/2006/relationships/externalLink" Target="externalLinks/externalLink15.xml"/><Relationship Id="rId49" Type="http://schemas.openxmlformats.org/officeDocument/2006/relationships/externalLink" Target="externalLinks/externalLink36.xml"/><Relationship Id="rId114" Type="http://schemas.openxmlformats.org/officeDocument/2006/relationships/externalLink" Target="externalLinks/externalLink101.xml"/><Relationship Id="rId119" Type="http://schemas.openxmlformats.org/officeDocument/2006/relationships/externalLink" Target="externalLinks/externalLink106.xml"/><Relationship Id="rId44" Type="http://schemas.openxmlformats.org/officeDocument/2006/relationships/externalLink" Target="externalLinks/externalLink31.xml"/><Relationship Id="rId60" Type="http://schemas.openxmlformats.org/officeDocument/2006/relationships/externalLink" Target="externalLinks/externalLink47.xml"/><Relationship Id="rId65" Type="http://schemas.openxmlformats.org/officeDocument/2006/relationships/externalLink" Target="externalLinks/externalLink52.xml"/><Relationship Id="rId81" Type="http://schemas.openxmlformats.org/officeDocument/2006/relationships/externalLink" Target="externalLinks/externalLink68.xml"/><Relationship Id="rId86" Type="http://schemas.openxmlformats.org/officeDocument/2006/relationships/externalLink" Target="externalLinks/externalLink73.xml"/><Relationship Id="rId130" Type="http://schemas.openxmlformats.org/officeDocument/2006/relationships/customXml" Target="../customXml/item1.xml"/><Relationship Id="rId13" Type="http://schemas.openxmlformats.org/officeDocument/2006/relationships/worksheet" Target="worksheets/sheet13.xml"/><Relationship Id="rId18" Type="http://schemas.openxmlformats.org/officeDocument/2006/relationships/externalLink" Target="externalLinks/externalLink5.xml"/><Relationship Id="rId39" Type="http://schemas.openxmlformats.org/officeDocument/2006/relationships/externalLink" Target="externalLinks/externalLink26.xml"/><Relationship Id="rId109" Type="http://schemas.openxmlformats.org/officeDocument/2006/relationships/externalLink" Target="externalLinks/externalLink96.xml"/><Relationship Id="rId34" Type="http://schemas.openxmlformats.org/officeDocument/2006/relationships/externalLink" Target="externalLinks/externalLink21.xml"/><Relationship Id="rId50" Type="http://schemas.openxmlformats.org/officeDocument/2006/relationships/externalLink" Target="externalLinks/externalLink37.xml"/><Relationship Id="rId55" Type="http://schemas.openxmlformats.org/officeDocument/2006/relationships/externalLink" Target="externalLinks/externalLink42.xml"/><Relationship Id="rId76" Type="http://schemas.openxmlformats.org/officeDocument/2006/relationships/externalLink" Target="externalLinks/externalLink63.xml"/><Relationship Id="rId97" Type="http://schemas.openxmlformats.org/officeDocument/2006/relationships/externalLink" Target="externalLinks/externalLink84.xml"/><Relationship Id="rId104" Type="http://schemas.openxmlformats.org/officeDocument/2006/relationships/externalLink" Target="externalLinks/externalLink91.xml"/><Relationship Id="rId120" Type="http://schemas.openxmlformats.org/officeDocument/2006/relationships/externalLink" Target="externalLinks/externalLink107.xml"/><Relationship Id="rId125" Type="http://schemas.openxmlformats.org/officeDocument/2006/relationships/externalLink" Target="externalLinks/externalLink112.xml"/><Relationship Id="rId7" Type="http://schemas.openxmlformats.org/officeDocument/2006/relationships/worksheet" Target="worksheets/sheet7.xml"/><Relationship Id="rId71" Type="http://schemas.openxmlformats.org/officeDocument/2006/relationships/externalLink" Target="externalLinks/externalLink58.xml"/><Relationship Id="rId92" Type="http://schemas.openxmlformats.org/officeDocument/2006/relationships/externalLink" Target="externalLinks/externalLink79.xml"/><Relationship Id="rId2" Type="http://schemas.openxmlformats.org/officeDocument/2006/relationships/worksheet" Target="worksheets/sheet2.xml"/><Relationship Id="rId29" Type="http://schemas.openxmlformats.org/officeDocument/2006/relationships/externalLink" Target="externalLinks/externalLink16.xml"/><Relationship Id="rId24" Type="http://schemas.openxmlformats.org/officeDocument/2006/relationships/externalLink" Target="externalLinks/externalLink11.xml"/><Relationship Id="rId40" Type="http://schemas.openxmlformats.org/officeDocument/2006/relationships/externalLink" Target="externalLinks/externalLink27.xml"/><Relationship Id="rId45" Type="http://schemas.openxmlformats.org/officeDocument/2006/relationships/externalLink" Target="externalLinks/externalLink32.xml"/><Relationship Id="rId66" Type="http://schemas.openxmlformats.org/officeDocument/2006/relationships/externalLink" Target="externalLinks/externalLink53.xml"/><Relationship Id="rId87" Type="http://schemas.openxmlformats.org/officeDocument/2006/relationships/externalLink" Target="externalLinks/externalLink74.xml"/><Relationship Id="rId110" Type="http://schemas.openxmlformats.org/officeDocument/2006/relationships/externalLink" Target="externalLinks/externalLink97.xml"/><Relationship Id="rId115" Type="http://schemas.openxmlformats.org/officeDocument/2006/relationships/externalLink" Target="externalLinks/externalLink102.xml"/><Relationship Id="rId131" Type="http://schemas.openxmlformats.org/officeDocument/2006/relationships/customXml" Target="../customXml/item2.xml"/><Relationship Id="rId61" Type="http://schemas.openxmlformats.org/officeDocument/2006/relationships/externalLink" Target="externalLinks/externalLink48.xml"/><Relationship Id="rId82" Type="http://schemas.openxmlformats.org/officeDocument/2006/relationships/externalLink" Target="externalLinks/externalLink69.xml"/><Relationship Id="rId19" Type="http://schemas.openxmlformats.org/officeDocument/2006/relationships/externalLink" Target="externalLinks/externalLink6.xml"/><Relationship Id="rId14" Type="http://schemas.openxmlformats.org/officeDocument/2006/relationships/externalLink" Target="externalLinks/externalLink1.xml"/><Relationship Id="rId30" Type="http://schemas.openxmlformats.org/officeDocument/2006/relationships/externalLink" Target="externalLinks/externalLink17.xml"/><Relationship Id="rId35" Type="http://schemas.openxmlformats.org/officeDocument/2006/relationships/externalLink" Target="externalLinks/externalLink22.xml"/><Relationship Id="rId56" Type="http://schemas.openxmlformats.org/officeDocument/2006/relationships/externalLink" Target="externalLinks/externalLink43.xml"/><Relationship Id="rId77" Type="http://schemas.openxmlformats.org/officeDocument/2006/relationships/externalLink" Target="externalLinks/externalLink64.xml"/><Relationship Id="rId100" Type="http://schemas.openxmlformats.org/officeDocument/2006/relationships/externalLink" Target="externalLinks/externalLink87.xml"/><Relationship Id="rId105" Type="http://schemas.openxmlformats.org/officeDocument/2006/relationships/externalLink" Target="externalLinks/externalLink92.xml"/><Relationship Id="rId12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38.xml"/><Relationship Id="rId72" Type="http://schemas.openxmlformats.org/officeDocument/2006/relationships/externalLink" Target="externalLinks/externalLink59.xml"/><Relationship Id="rId93" Type="http://schemas.openxmlformats.org/officeDocument/2006/relationships/externalLink" Target="externalLinks/externalLink80.xml"/><Relationship Id="rId98" Type="http://schemas.openxmlformats.org/officeDocument/2006/relationships/externalLink" Target="externalLinks/externalLink85.xml"/><Relationship Id="rId121" Type="http://schemas.openxmlformats.org/officeDocument/2006/relationships/externalLink" Target="externalLinks/externalLink108.xml"/><Relationship Id="rId3" Type="http://schemas.openxmlformats.org/officeDocument/2006/relationships/worksheet" Target="worksheets/sheet3.xml"/><Relationship Id="rId25" Type="http://schemas.openxmlformats.org/officeDocument/2006/relationships/externalLink" Target="externalLinks/externalLink12.xml"/><Relationship Id="rId46" Type="http://schemas.openxmlformats.org/officeDocument/2006/relationships/externalLink" Target="externalLinks/externalLink33.xml"/><Relationship Id="rId67" Type="http://schemas.openxmlformats.org/officeDocument/2006/relationships/externalLink" Target="externalLinks/externalLink54.xml"/><Relationship Id="rId116" Type="http://schemas.openxmlformats.org/officeDocument/2006/relationships/externalLink" Target="externalLinks/externalLink103.xml"/><Relationship Id="rId20" Type="http://schemas.openxmlformats.org/officeDocument/2006/relationships/externalLink" Target="externalLinks/externalLink7.xml"/><Relationship Id="rId41" Type="http://schemas.openxmlformats.org/officeDocument/2006/relationships/externalLink" Target="externalLinks/externalLink28.xml"/><Relationship Id="rId62" Type="http://schemas.openxmlformats.org/officeDocument/2006/relationships/externalLink" Target="externalLinks/externalLink49.xml"/><Relationship Id="rId83" Type="http://schemas.openxmlformats.org/officeDocument/2006/relationships/externalLink" Target="externalLinks/externalLink70.xml"/><Relationship Id="rId88" Type="http://schemas.openxmlformats.org/officeDocument/2006/relationships/externalLink" Target="externalLinks/externalLink75.xml"/><Relationship Id="rId111" Type="http://schemas.openxmlformats.org/officeDocument/2006/relationships/externalLink" Target="externalLinks/externalLink98.xml"/><Relationship Id="rId132" Type="http://schemas.openxmlformats.org/officeDocument/2006/relationships/customXml" Target="../customXml/item3.xml"/><Relationship Id="rId15" Type="http://schemas.openxmlformats.org/officeDocument/2006/relationships/externalLink" Target="externalLinks/externalLink2.xml"/><Relationship Id="rId36" Type="http://schemas.openxmlformats.org/officeDocument/2006/relationships/externalLink" Target="externalLinks/externalLink23.xml"/><Relationship Id="rId57" Type="http://schemas.openxmlformats.org/officeDocument/2006/relationships/externalLink" Target="externalLinks/externalLink44.xml"/><Relationship Id="rId106" Type="http://schemas.openxmlformats.org/officeDocument/2006/relationships/externalLink" Target="externalLinks/externalLink93.xml"/><Relationship Id="rId127" Type="http://schemas.openxmlformats.org/officeDocument/2006/relationships/styles" Target="styles.xml"/><Relationship Id="rId10" Type="http://schemas.openxmlformats.org/officeDocument/2006/relationships/worksheet" Target="worksheets/sheet10.xml"/><Relationship Id="rId31" Type="http://schemas.openxmlformats.org/officeDocument/2006/relationships/externalLink" Target="externalLinks/externalLink18.xml"/><Relationship Id="rId52" Type="http://schemas.openxmlformats.org/officeDocument/2006/relationships/externalLink" Target="externalLinks/externalLink39.xml"/><Relationship Id="rId73" Type="http://schemas.openxmlformats.org/officeDocument/2006/relationships/externalLink" Target="externalLinks/externalLink60.xml"/><Relationship Id="rId78" Type="http://schemas.openxmlformats.org/officeDocument/2006/relationships/externalLink" Target="externalLinks/externalLink65.xml"/><Relationship Id="rId94" Type="http://schemas.openxmlformats.org/officeDocument/2006/relationships/externalLink" Target="externalLinks/externalLink81.xml"/><Relationship Id="rId99" Type="http://schemas.openxmlformats.org/officeDocument/2006/relationships/externalLink" Target="externalLinks/externalLink86.xml"/><Relationship Id="rId101" Type="http://schemas.openxmlformats.org/officeDocument/2006/relationships/externalLink" Target="externalLinks/externalLink88.xml"/><Relationship Id="rId122" Type="http://schemas.openxmlformats.org/officeDocument/2006/relationships/externalLink" Target="externalLinks/externalLink109.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2.emf"/></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152400</xdr:colOff>
      <xdr:row>11</xdr:row>
      <xdr:rowOff>142875</xdr:rowOff>
    </xdr:from>
    <xdr:ext cx="295275" cy="225426"/>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C7CECD5-8D89-4FC8-925E-A59122908201}"/>
            </a:ext>
          </a:extLst>
        </xdr:cNvPr>
        <xdr:cNvSpPr/>
      </xdr:nvSpPr>
      <xdr:spPr bwMode="auto">
        <a:xfrm>
          <a:off x="4290060" y="25288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11</xdr:row>
      <xdr:rowOff>142875</xdr:rowOff>
    </xdr:from>
    <xdr:ext cx="295275" cy="225426"/>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80A1EAE-E402-465D-A525-D1B765EC018D}"/>
            </a:ext>
          </a:extLst>
        </xdr:cNvPr>
        <xdr:cNvSpPr/>
      </xdr:nvSpPr>
      <xdr:spPr bwMode="auto">
        <a:xfrm>
          <a:off x="8008620" y="25288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0</xdr:col>
      <xdr:colOff>0</xdr:colOff>
      <xdr:row>2</xdr:row>
      <xdr:rowOff>40116</xdr:rowOff>
    </xdr:from>
    <xdr:to>
      <xdr:col>0</xdr:col>
      <xdr:colOff>739140</xdr:colOff>
      <xdr:row>9</xdr:row>
      <xdr:rowOff>8015</xdr:rowOff>
    </xdr:to>
    <xdr:pic>
      <xdr:nvPicPr>
        <xdr:cNvPr id="7" name="Imagen 6">
          <a:extLst>
            <a:ext uri="{FF2B5EF4-FFF2-40B4-BE49-F238E27FC236}">
              <a16:creationId xmlns:a16="http://schemas.microsoft.com/office/drawing/2014/main" id="{54CBFCBF-62E0-4FC2-BB76-E65CEC716626}"/>
            </a:ext>
          </a:extLst>
        </xdr:cNvPr>
        <xdr:cNvPicPr>
          <a:picLocks noChangeAspect="1"/>
        </xdr:cNvPicPr>
      </xdr:nvPicPr>
      <xdr:blipFill>
        <a:blip xmlns:r="http://schemas.openxmlformats.org/officeDocument/2006/relationships" r:embed="rId1"/>
        <a:stretch>
          <a:fillRect/>
        </a:stretch>
      </xdr:blipFill>
      <xdr:spPr>
        <a:xfrm>
          <a:off x="0" y="40116"/>
          <a:ext cx="739140" cy="11794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0</xdr:col>
      <xdr:colOff>739140</xdr:colOff>
      <xdr:row>8</xdr:row>
      <xdr:rowOff>143159</xdr:rowOff>
    </xdr:to>
    <xdr:pic>
      <xdr:nvPicPr>
        <xdr:cNvPr id="2" name="Imagen 1">
          <a:extLst>
            <a:ext uri="{FF2B5EF4-FFF2-40B4-BE49-F238E27FC236}">
              <a16:creationId xmlns:a16="http://schemas.microsoft.com/office/drawing/2014/main" id="{E3AB9029-C766-48DB-A8EF-B0E57B4B7567}"/>
            </a:ext>
          </a:extLst>
        </xdr:cNvPr>
        <xdr:cNvPicPr>
          <a:picLocks noChangeAspect="1"/>
        </xdr:cNvPicPr>
      </xdr:nvPicPr>
      <xdr:blipFill>
        <a:blip xmlns:r="http://schemas.openxmlformats.org/officeDocument/2006/relationships" r:embed="rId1"/>
        <a:stretch>
          <a:fillRect/>
        </a:stretch>
      </xdr:blipFill>
      <xdr:spPr>
        <a:xfrm>
          <a:off x="0" y="0"/>
          <a:ext cx="739140" cy="117947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12700</xdr:colOff>
      <xdr:row>3</xdr:row>
      <xdr:rowOff>63500</xdr:rowOff>
    </xdr:from>
    <xdr:to>
      <xdr:col>0</xdr:col>
      <xdr:colOff>751840</xdr:colOff>
      <xdr:row>9</xdr:row>
      <xdr:rowOff>143159</xdr:rowOff>
    </xdr:to>
    <xdr:pic>
      <xdr:nvPicPr>
        <xdr:cNvPr id="4" name="Imagen 3">
          <a:extLst>
            <a:ext uri="{FF2B5EF4-FFF2-40B4-BE49-F238E27FC236}">
              <a16:creationId xmlns:a16="http://schemas.microsoft.com/office/drawing/2014/main" id="{900E9C7E-50BC-4D17-8B8D-5B4D87C00183}"/>
            </a:ext>
          </a:extLst>
        </xdr:cNvPr>
        <xdr:cNvPicPr>
          <a:picLocks noChangeAspect="1"/>
        </xdr:cNvPicPr>
      </xdr:nvPicPr>
      <xdr:blipFill>
        <a:blip xmlns:r="http://schemas.openxmlformats.org/officeDocument/2006/relationships" r:embed="rId1"/>
        <a:stretch>
          <a:fillRect/>
        </a:stretch>
      </xdr:blipFill>
      <xdr:spPr>
        <a:xfrm>
          <a:off x="12700" y="241300"/>
          <a:ext cx="739140" cy="118455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152400</xdr:colOff>
      <xdr:row>10</xdr:row>
      <xdr:rowOff>0</xdr:rowOff>
    </xdr:from>
    <xdr:ext cx="295275" cy="225426"/>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2ECE013-86E3-44E4-BB8A-4ED71FEC7FC1}"/>
            </a:ext>
          </a:extLst>
        </xdr:cNvPr>
        <xdr:cNvSpPr/>
      </xdr:nvSpPr>
      <xdr:spPr bwMode="auto">
        <a:xfrm>
          <a:off x="4290060" y="447046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10</xdr:row>
      <xdr:rowOff>0</xdr:rowOff>
    </xdr:from>
    <xdr:ext cx="295275" cy="225426"/>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01BA059-E2C0-446E-ADBF-6157B19B808B}"/>
            </a:ext>
          </a:extLst>
        </xdr:cNvPr>
        <xdr:cNvSpPr/>
      </xdr:nvSpPr>
      <xdr:spPr bwMode="auto">
        <a:xfrm>
          <a:off x="8008620" y="447046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0</xdr:col>
      <xdr:colOff>0</xdr:colOff>
      <xdr:row>2</xdr:row>
      <xdr:rowOff>0</xdr:rowOff>
    </xdr:from>
    <xdr:to>
      <xdr:col>0</xdr:col>
      <xdr:colOff>739140</xdr:colOff>
      <xdr:row>8</xdr:row>
      <xdr:rowOff>143159</xdr:rowOff>
    </xdr:to>
    <xdr:pic>
      <xdr:nvPicPr>
        <xdr:cNvPr id="4" name="Imagen 3">
          <a:extLst>
            <a:ext uri="{FF2B5EF4-FFF2-40B4-BE49-F238E27FC236}">
              <a16:creationId xmlns:a16="http://schemas.microsoft.com/office/drawing/2014/main" id="{5447E6EB-5B2A-4636-B531-33E183322C27}"/>
            </a:ext>
          </a:extLst>
        </xdr:cNvPr>
        <xdr:cNvPicPr>
          <a:picLocks noChangeAspect="1"/>
        </xdr:cNvPicPr>
      </xdr:nvPicPr>
      <xdr:blipFill>
        <a:blip xmlns:r="http://schemas.openxmlformats.org/officeDocument/2006/relationships" r:embed="rId1"/>
        <a:stretch>
          <a:fillRect/>
        </a:stretch>
      </xdr:blipFill>
      <xdr:spPr>
        <a:xfrm>
          <a:off x="0" y="0"/>
          <a:ext cx="739140" cy="117947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4</xdr:col>
      <xdr:colOff>152400</xdr:colOff>
      <xdr:row>9</xdr:row>
      <xdr:rowOff>0</xdr:rowOff>
    </xdr:from>
    <xdr:ext cx="295275" cy="225426"/>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423C2B5-28A4-4CBD-8847-4FA01778D724}"/>
            </a:ext>
          </a:extLst>
        </xdr:cNvPr>
        <xdr:cNvSpPr/>
      </xdr:nvSpPr>
      <xdr:spPr bwMode="auto">
        <a:xfrm>
          <a:off x="4290060" y="663759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xdr:row>
      <xdr:rowOff>0</xdr:rowOff>
    </xdr:from>
    <xdr:ext cx="295275" cy="225426"/>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35B210F-F458-4374-A07D-973C96C39C55}"/>
            </a:ext>
          </a:extLst>
        </xdr:cNvPr>
        <xdr:cNvSpPr/>
      </xdr:nvSpPr>
      <xdr:spPr bwMode="auto">
        <a:xfrm>
          <a:off x="8008620" y="663759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xdr:row>
      <xdr:rowOff>0</xdr:rowOff>
    </xdr:from>
    <xdr:ext cx="295275" cy="225426"/>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3155CE5A-F8A0-465C-A1B1-11B2FF215D06}"/>
            </a:ext>
          </a:extLst>
        </xdr:cNvPr>
        <xdr:cNvSpPr/>
      </xdr:nvSpPr>
      <xdr:spPr bwMode="auto">
        <a:xfrm>
          <a:off x="3322320" y="139446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xdr:row>
      <xdr:rowOff>0</xdr:rowOff>
    </xdr:from>
    <xdr:ext cx="295275" cy="225426"/>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124EED65-5737-493D-A0ED-DF2FD8ECAD4C}"/>
            </a:ext>
          </a:extLst>
        </xdr:cNvPr>
        <xdr:cNvSpPr/>
      </xdr:nvSpPr>
      <xdr:spPr bwMode="auto">
        <a:xfrm>
          <a:off x="6492240" y="139446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0</xdr:col>
      <xdr:colOff>0</xdr:colOff>
      <xdr:row>2</xdr:row>
      <xdr:rowOff>0</xdr:rowOff>
    </xdr:from>
    <xdr:to>
      <xdr:col>0</xdr:col>
      <xdr:colOff>739140</xdr:colOff>
      <xdr:row>8</xdr:row>
      <xdr:rowOff>143159</xdr:rowOff>
    </xdr:to>
    <xdr:pic>
      <xdr:nvPicPr>
        <xdr:cNvPr id="6" name="Imagen 5">
          <a:extLst>
            <a:ext uri="{FF2B5EF4-FFF2-40B4-BE49-F238E27FC236}">
              <a16:creationId xmlns:a16="http://schemas.microsoft.com/office/drawing/2014/main" id="{694A6597-E498-4351-BB09-3604170AED68}"/>
            </a:ext>
          </a:extLst>
        </xdr:cNvPr>
        <xdr:cNvPicPr>
          <a:picLocks noChangeAspect="1"/>
        </xdr:cNvPicPr>
      </xdr:nvPicPr>
      <xdr:blipFill>
        <a:blip xmlns:r="http://schemas.openxmlformats.org/officeDocument/2006/relationships" r:embed="rId1"/>
        <a:stretch>
          <a:fillRect/>
        </a:stretch>
      </xdr:blipFill>
      <xdr:spPr>
        <a:xfrm>
          <a:off x="0" y="0"/>
          <a:ext cx="739140" cy="117947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4</xdr:col>
      <xdr:colOff>152400</xdr:colOff>
      <xdr:row>4</xdr:row>
      <xdr:rowOff>142875</xdr:rowOff>
    </xdr:from>
    <xdr:ext cx="295275" cy="225426"/>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F1BE992-B2A8-4F2E-AEBD-BC524DDB4D37}"/>
            </a:ext>
          </a:extLst>
        </xdr:cNvPr>
        <xdr:cNvSpPr/>
      </xdr:nvSpPr>
      <xdr:spPr bwMode="auto">
        <a:xfrm>
          <a:off x="3322320" y="17125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xdr:row>
      <xdr:rowOff>142875</xdr:rowOff>
    </xdr:from>
    <xdr:ext cx="295275" cy="225426"/>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147F7EE-36E5-4545-A626-8448D9130F83}"/>
            </a:ext>
          </a:extLst>
        </xdr:cNvPr>
        <xdr:cNvSpPr/>
      </xdr:nvSpPr>
      <xdr:spPr bwMode="auto">
        <a:xfrm>
          <a:off x="6690360" y="17125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xdr:row>
      <xdr:rowOff>0</xdr:rowOff>
    </xdr:from>
    <xdr:ext cx="295275" cy="225426"/>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76494733-69C8-4266-963B-1F0BB0875CDF}"/>
            </a:ext>
          </a:extLst>
        </xdr:cNvPr>
        <xdr:cNvSpPr/>
      </xdr:nvSpPr>
      <xdr:spPr bwMode="auto">
        <a:xfrm>
          <a:off x="3322320" y="121920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xdr:row>
      <xdr:rowOff>0</xdr:rowOff>
    </xdr:from>
    <xdr:ext cx="295275" cy="225426"/>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4A194B6C-25BA-41A3-BDC2-DEF6B01D5EC4}"/>
            </a:ext>
          </a:extLst>
        </xdr:cNvPr>
        <xdr:cNvSpPr/>
      </xdr:nvSpPr>
      <xdr:spPr bwMode="auto">
        <a:xfrm>
          <a:off x="6690360" y="121920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xdr:row>
      <xdr:rowOff>0</xdr:rowOff>
    </xdr:from>
    <xdr:ext cx="295275" cy="225426"/>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1F9FF262-1C9C-4D9C-994E-50A42528A7AE}"/>
            </a:ext>
          </a:extLst>
        </xdr:cNvPr>
        <xdr:cNvSpPr/>
      </xdr:nvSpPr>
      <xdr:spPr bwMode="auto">
        <a:xfrm>
          <a:off x="3322320" y="121920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xdr:row>
      <xdr:rowOff>0</xdr:rowOff>
    </xdr:from>
    <xdr:ext cx="295275" cy="225426"/>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E447D46D-FE47-4A50-AC77-37B4CDBFD0E9}"/>
            </a:ext>
          </a:extLst>
        </xdr:cNvPr>
        <xdr:cNvSpPr/>
      </xdr:nvSpPr>
      <xdr:spPr bwMode="auto">
        <a:xfrm>
          <a:off x="6690360" y="121920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0</xdr:col>
      <xdr:colOff>0</xdr:colOff>
      <xdr:row>2</xdr:row>
      <xdr:rowOff>0</xdr:rowOff>
    </xdr:from>
    <xdr:to>
      <xdr:col>0</xdr:col>
      <xdr:colOff>739140</xdr:colOff>
      <xdr:row>8</xdr:row>
      <xdr:rowOff>143159</xdr:rowOff>
    </xdr:to>
    <xdr:pic>
      <xdr:nvPicPr>
        <xdr:cNvPr id="8" name="Imagen 7">
          <a:extLst>
            <a:ext uri="{FF2B5EF4-FFF2-40B4-BE49-F238E27FC236}">
              <a16:creationId xmlns:a16="http://schemas.microsoft.com/office/drawing/2014/main" id="{0F5478A9-3830-43FD-996E-6E653969BEFC}"/>
            </a:ext>
          </a:extLst>
        </xdr:cNvPr>
        <xdr:cNvPicPr>
          <a:picLocks noChangeAspect="1"/>
        </xdr:cNvPicPr>
      </xdr:nvPicPr>
      <xdr:blipFill>
        <a:blip xmlns:r="http://schemas.openxmlformats.org/officeDocument/2006/relationships" r:embed="rId1"/>
        <a:stretch>
          <a:fillRect/>
        </a:stretch>
      </xdr:blipFill>
      <xdr:spPr>
        <a:xfrm>
          <a:off x="0" y="0"/>
          <a:ext cx="739140" cy="117947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4</xdr:col>
      <xdr:colOff>152400</xdr:colOff>
      <xdr:row>2</xdr:row>
      <xdr:rowOff>142875</xdr:rowOff>
    </xdr:from>
    <xdr:ext cx="295275" cy="225426"/>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26D19A3-E9E5-4EAC-9EE1-42D8333004F8}"/>
            </a:ext>
          </a:extLst>
        </xdr:cNvPr>
        <xdr:cNvSpPr/>
      </xdr:nvSpPr>
      <xdr:spPr bwMode="auto">
        <a:xfrm>
          <a:off x="3322320" y="4933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2</xdr:row>
      <xdr:rowOff>142875</xdr:rowOff>
    </xdr:from>
    <xdr:ext cx="295275" cy="225426"/>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CF4CB44-BDA3-4BA5-818E-62936757AF7C}"/>
            </a:ext>
          </a:extLst>
        </xdr:cNvPr>
        <xdr:cNvSpPr/>
      </xdr:nvSpPr>
      <xdr:spPr bwMode="auto">
        <a:xfrm>
          <a:off x="6690360" y="4933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0</xdr:col>
      <xdr:colOff>0</xdr:colOff>
      <xdr:row>0</xdr:row>
      <xdr:rowOff>0</xdr:rowOff>
    </xdr:from>
    <xdr:to>
      <xdr:col>0</xdr:col>
      <xdr:colOff>739140</xdr:colOff>
      <xdr:row>7</xdr:row>
      <xdr:rowOff>21239</xdr:rowOff>
    </xdr:to>
    <xdr:pic>
      <xdr:nvPicPr>
        <xdr:cNvPr id="4" name="Imagen 3">
          <a:extLst>
            <a:ext uri="{FF2B5EF4-FFF2-40B4-BE49-F238E27FC236}">
              <a16:creationId xmlns:a16="http://schemas.microsoft.com/office/drawing/2014/main" id="{7B67C33E-EF0E-438F-9236-D86B0578300D}"/>
            </a:ext>
          </a:extLst>
        </xdr:cNvPr>
        <xdr:cNvPicPr>
          <a:picLocks noChangeAspect="1"/>
        </xdr:cNvPicPr>
      </xdr:nvPicPr>
      <xdr:blipFill>
        <a:blip xmlns:r="http://schemas.openxmlformats.org/officeDocument/2006/relationships" r:embed="rId1"/>
        <a:stretch>
          <a:fillRect/>
        </a:stretch>
      </xdr:blipFill>
      <xdr:spPr>
        <a:xfrm>
          <a:off x="0" y="0"/>
          <a:ext cx="739140" cy="117947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4</xdr:col>
      <xdr:colOff>152400</xdr:colOff>
      <xdr:row>8</xdr:row>
      <xdr:rowOff>0</xdr:rowOff>
    </xdr:from>
    <xdr:ext cx="295275" cy="225426"/>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1F1CF15-6629-4941-9A8D-F62ECFFF5339}"/>
            </a:ext>
          </a:extLst>
        </xdr:cNvPr>
        <xdr:cNvSpPr/>
      </xdr:nvSpPr>
      <xdr:spPr bwMode="auto">
        <a:xfrm>
          <a:off x="3322320" y="139446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xdr:row>
      <xdr:rowOff>0</xdr:rowOff>
    </xdr:from>
    <xdr:ext cx="295275" cy="225426"/>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8AAA279-FE89-4009-A3F6-CD2A6844B4AB}"/>
            </a:ext>
          </a:extLst>
        </xdr:cNvPr>
        <xdr:cNvSpPr/>
      </xdr:nvSpPr>
      <xdr:spPr bwMode="auto">
        <a:xfrm>
          <a:off x="6568440" y="139446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0</xdr:col>
      <xdr:colOff>0</xdr:colOff>
      <xdr:row>0</xdr:row>
      <xdr:rowOff>0</xdr:rowOff>
    </xdr:from>
    <xdr:to>
      <xdr:col>0</xdr:col>
      <xdr:colOff>739140</xdr:colOff>
      <xdr:row>6</xdr:row>
      <xdr:rowOff>143159</xdr:rowOff>
    </xdr:to>
    <xdr:pic>
      <xdr:nvPicPr>
        <xdr:cNvPr id="4" name="Imagen 3">
          <a:extLst>
            <a:ext uri="{FF2B5EF4-FFF2-40B4-BE49-F238E27FC236}">
              <a16:creationId xmlns:a16="http://schemas.microsoft.com/office/drawing/2014/main" id="{FB07B53C-EE7E-45E2-9FC4-BF832E12CBAB}"/>
            </a:ext>
          </a:extLst>
        </xdr:cNvPr>
        <xdr:cNvPicPr>
          <a:picLocks noChangeAspect="1"/>
        </xdr:cNvPicPr>
      </xdr:nvPicPr>
      <xdr:blipFill>
        <a:blip xmlns:r="http://schemas.openxmlformats.org/officeDocument/2006/relationships" r:embed="rId1"/>
        <a:stretch>
          <a:fillRect/>
        </a:stretch>
      </xdr:blipFill>
      <xdr:spPr>
        <a:xfrm>
          <a:off x="0" y="0"/>
          <a:ext cx="739140" cy="117947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0</xdr:col>
      <xdr:colOff>38100</xdr:colOff>
      <xdr:row>0</xdr:row>
      <xdr:rowOff>0</xdr:rowOff>
    </xdr:from>
    <xdr:ext cx="11982450" cy="1371600"/>
    <xdr:pic>
      <xdr:nvPicPr>
        <xdr:cNvPr id="2" name="Imagen 1">
          <a:extLst>
            <a:ext uri="{FF2B5EF4-FFF2-40B4-BE49-F238E27FC236}">
              <a16:creationId xmlns:a16="http://schemas.microsoft.com/office/drawing/2014/main" id="{095C167A-5A19-412A-91C6-D67852490C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0"/>
          <a:ext cx="11982450" cy="13716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xdr:col>
      <xdr:colOff>426720</xdr:colOff>
      <xdr:row>1</xdr:row>
      <xdr:rowOff>899161</xdr:rowOff>
    </xdr:to>
    <xdr:pic>
      <xdr:nvPicPr>
        <xdr:cNvPr id="2" name="Imagen 1">
          <a:extLst>
            <a:ext uri="{FF2B5EF4-FFF2-40B4-BE49-F238E27FC236}">
              <a16:creationId xmlns:a16="http://schemas.microsoft.com/office/drawing/2014/main" id="{71D7077F-5215-438E-A366-BAB2B1B859CC}"/>
            </a:ext>
          </a:extLst>
        </xdr:cNvPr>
        <xdr:cNvPicPr>
          <a:picLocks noChangeAspect="1"/>
        </xdr:cNvPicPr>
      </xdr:nvPicPr>
      <xdr:blipFill>
        <a:blip xmlns:r="http://schemas.openxmlformats.org/officeDocument/2006/relationships" r:embed="rId1"/>
        <a:stretch>
          <a:fillRect/>
        </a:stretch>
      </xdr:blipFill>
      <xdr:spPr>
        <a:xfrm>
          <a:off x="0" y="1"/>
          <a:ext cx="1219200" cy="10668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oneCellAnchor>
    <xdr:from>
      <xdr:col>0</xdr:col>
      <xdr:colOff>0</xdr:colOff>
      <xdr:row>0</xdr:row>
      <xdr:rowOff>1</xdr:rowOff>
    </xdr:from>
    <xdr:ext cx="1219200" cy="1066800"/>
    <xdr:pic>
      <xdr:nvPicPr>
        <xdr:cNvPr id="2" name="Imagen 1">
          <a:extLst>
            <a:ext uri="{FF2B5EF4-FFF2-40B4-BE49-F238E27FC236}">
              <a16:creationId xmlns:a16="http://schemas.microsoft.com/office/drawing/2014/main" id="{75AEF7FB-95E3-4E5A-A19A-F0FA5EDB11B6}"/>
            </a:ext>
          </a:extLst>
        </xdr:cNvPr>
        <xdr:cNvPicPr>
          <a:picLocks noChangeAspect="1"/>
        </xdr:cNvPicPr>
      </xdr:nvPicPr>
      <xdr:blipFill>
        <a:blip xmlns:r="http://schemas.openxmlformats.org/officeDocument/2006/relationships" r:embed="rId1"/>
        <a:stretch>
          <a:fillRect/>
        </a:stretch>
      </xdr:blipFill>
      <xdr:spPr>
        <a:xfrm>
          <a:off x="0" y="1"/>
          <a:ext cx="1219200" cy="106680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Libro1"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B6BDE76C\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B6BDE76C\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B6BDE76C\REPROJM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6BDE76C\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B6BDE76C\Formato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Libro1"/>
      <sheetName val="PRESUPUESTO OFICIAL"/>
    </sheetNames>
    <definedNames>
      <definedName name="ERR"/>
    </definedNames>
    <sheetDataSet>
      <sheetData sheetId="0"/>
      <sheetData sheetId="1" refreshError="1"/>
      <sheetData sheetId="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TARIFAS MATERIALES"/>
      <sheetName val="TARIFAS EQUIPOS "/>
      <sheetName val="TARIFA SALARIOS"/>
      <sheetName val="PRES"/>
      <sheetName val="ó&gt;_x005f_x0000__x005f_x0001__x005f_x0000__x005f_x0000__"/>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Patrimonio neto personal"/>
      <sheetName val="Cálculos"/>
      <sheetName val="_x0000_㈀㰰⌀_x0000_㈀㰮⌀_x0000_䰀଒v_x0000__x0000__x0000_頀"/>
      <sheetName val="Paral. 1"/>
      <sheetName val="Paral. 2"/>
      <sheetName val="Paral. 3"/>
      <sheetName val="Paral.4"/>
      <sheetName val="Lista ICC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AMOBLAMINETO"/>
      <sheetName val="MATERIALES Y RECURSOS"/>
      <sheetName val="ó&gt;????j0$?#???j_$?#???LÓu????"/>
      <sheetName val="CORTE DE OBRA N° 1"/>
      <sheetName val="memoria"/>
      <sheetName val="memoria 1"/>
      <sheetName val="REAJUSTESACTA1PROVI"/>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strsumm0"/>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ow r="2">
          <cell r="A2">
            <v>0</v>
          </cell>
        </row>
      </sheetData>
      <sheetData sheetId="1030">
        <row r="2">
          <cell r="A2">
            <v>0</v>
          </cell>
        </row>
      </sheetData>
      <sheetData sheetId="1031">
        <row r="2">
          <cell r="A2">
            <v>0</v>
          </cell>
        </row>
      </sheetData>
      <sheetData sheetId="1032">
        <row r="2">
          <cell r="A2">
            <v>0</v>
          </cell>
        </row>
      </sheetData>
      <sheetData sheetId="1033" refreshError="1"/>
      <sheetData sheetId="1034">
        <row r="2">
          <cell r="A2">
            <v>0</v>
          </cell>
        </row>
      </sheetData>
      <sheetData sheetId="1035">
        <row r="2">
          <cell r="A2">
            <v>0</v>
          </cell>
        </row>
      </sheetData>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sheetData sheetId="1329"/>
      <sheetData sheetId="1330"/>
      <sheetData sheetId="1331"/>
      <sheetData sheetId="1332">
        <row r="5">
          <cell r="B5" t="str">
            <v>T1</v>
          </cell>
        </row>
      </sheetData>
      <sheetData sheetId="1333">
        <row r="2">
          <cell r="B2">
            <v>100</v>
          </cell>
        </row>
      </sheetData>
      <sheetData sheetId="1334">
        <row r="2">
          <cell r="A2">
            <v>0</v>
          </cell>
        </row>
      </sheetData>
      <sheetData sheetId="1335">
        <row r="2">
          <cell r="A2">
            <v>0</v>
          </cell>
        </row>
      </sheetData>
      <sheetData sheetId="1336"/>
      <sheetData sheetId="1337"/>
      <sheetData sheetId="1338"/>
      <sheetData sheetId="1339"/>
      <sheetData sheetId="1340"/>
      <sheetData sheetId="1341"/>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sheetData sheetId="1375"/>
      <sheetData sheetId="1376"/>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sheetData sheetId="1675"/>
      <sheetData sheetId="1676" refreshError="1"/>
      <sheetData sheetId="1677" refreshError="1"/>
      <sheetData sheetId="1678" refreshError="1"/>
      <sheetData sheetId="1679" refreshError="1"/>
      <sheetData sheetId="1680">
        <row r="2">
          <cell r="A2">
            <v>0</v>
          </cell>
        </row>
      </sheetData>
      <sheetData sheetId="1681">
        <row r="2">
          <cell r="A2">
            <v>0</v>
          </cell>
        </row>
      </sheetData>
      <sheetData sheetId="1682"/>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efreshError="1"/>
      <sheetData sheetId="1693" refreshError="1"/>
      <sheetData sheetId="1694" refreshError="1"/>
      <sheetData sheetId="1695">
        <row r="2">
          <cell r="A2">
            <v>0</v>
          </cell>
        </row>
      </sheetData>
      <sheetData sheetId="1696">
        <row r="2">
          <cell r="A2">
            <v>0</v>
          </cell>
        </row>
      </sheetData>
      <sheetData sheetId="1697">
        <row r="2">
          <cell r="A2">
            <v>0</v>
          </cell>
        </row>
      </sheetData>
      <sheetData sheetId="1698"/>
      <sheetData sheetId="1699"/>
      <sheetData sheetId="1700"/>
      <sheetData sheetId="1701"/>
      <sheetData sheetId="1702" refreshError="1"/>
      <sheetData sheetId="1703">
        <row r="2">
          <cell r="A2">
            <v>0</v>
          </cell>
        </row>
      </sheetData>
      <sheetData sheetId="1704">
        <row r="2">
          <cell r="A2">
            <v>0</v>
          </cell>
        </row>
      </sheetData>
      <sheetData sheetId="1705" refreshError="1"/>
      <sheetData sheetId="1706" refreshError="1"/>
      <sheetData sheetId="1707" refreshError="1"/>
      <sheetData sheetId="1708" refreshError="1"/>
      <sheetData sheetId="1709" refreshError="1"/>
      <sheetData sheetId="1710" refreshError="1"/>
      <sheetData sheetId="1711">
        <row r="2">
          <cell r="A2">
            <v>0</v>
          </cell>
        </row>
      </sheetData>
      <sheetData sheetId="1712"/>
      <sheetData sheetId="1713" refreshError="1"/>
      <sheetData sheetId="1714" refreshError="1"/>
      <sheetData sheetId="1715"/>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sheetData sheetId="1729"/>
      <sheetData sheetId="1730"/>
      <sheetData sheetId="1731"/>
      <sheetData sheetId="1732"/>
      <sheetData sheetId="1733"/>
      <sheetData sheetId="1734"/>
      <sheetData sheetId="1735"/>
      <sheetData sheetId="1736" refreshError="1"/>
      <sheetData sheetId="1737" refreshError="1"/>
      <sheetData sheetId="1738"/>
      <sheetData sheetId="1739"/>
      <sheetData sheetId="1740" refreshError="1"/>
      <sheetData sheetId="1741" refreshError="1"/>
      <sheetData sheetId="1742"/>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sheetData sheetId="1752"/>
      <sheetData sheetId="1753"/>
      <sheetData sheetId="1754"/>
      <sheetData sheetId="1755"/>
      <sheetData sheetId="1756"/>
      <sheetData sheetId="1757"/>
      <sheetData sheetId="1758"/>
      <sheetData sheetId="1759"/>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refreshError="1"/>
      <sheetData sheetId="1772" refreshError="1"/>
      <sheetData sheetId="1773" refreshError="1"/>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efreshError="1"/>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sheetData sheetId="2105"/>
      <sheetData sheetId="2106"/>
      <sheetData sheetId="2107"/>
      <sheetData sheetId="2108"/>
      <sheetData sheetId="2109"/>
      <sheetData sheetId="2110">
        <row r="2">
          <cell r="A2">
            <v>0</v>
          </cell>
        </row>
      </sheetData>
      <sheetData sheetId="2111">
        <row r="2">
          <cell r="A2">
            <v>0</v>
          </cell>
        </row>
      </sheetData>
      <sheetData sheetId="2112">
        <row r="2">
          <cell r="A2">
            <v>0</v>
          </cell>
        </row>
      </sheetData>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ow r="2">
          <cell r="A2">
            <v>0</v>
          </cell>
        </row>
      </sheetData>
      <sheetData sheetId="2162"/>
      <sheetData sheetId="2163"/>
      <sheetData sheetId="2164"/>
      <sheetData sheetId="2165"/>
      <sheetData sheetId="2166"/>
      <sheetData sheetId="2167"/>
      <sheetData sheetId="2168"/>
      <sheetData sheetId="2169"/>
      <sheetData sheetId="2170"/>
      <sheetData sheetId="2171">
        <row r="2">
          <cell r="A2">
            <v>0</v>
          </cell>
        </row>
      </sheetData>
      <sheetData sheetId="2172">
        <row r="2">
          <cell r="A2">
            <v>0</v>
          </cell>
        </row>
      </sheetData>
      <sheetData sheetId="2173">
        <row r="2">
          <cell r="A2">
            <v>0</v>
          </cell>
        </row>
      </sheetData>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row r="2">
          <cell r="A2">
            <v>0</v>
          </cell>
        </row>
      </sheetData>
      <sheetData sheetId="2195"/>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sheetData sheetId="2310"/>
      <sheetData sheetId="2311"/>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row r="2">
          <cell r="A2">
            <v>0</v>
          </cell>
        </row>
      </sheetData>
      <sheetData sheetId="2355"/>
      <sheetData sheetId="2356">
        <row r="2">
          <cell r="A2">
            <v>0</v>
          </cell>
        </row>
      </sheetData>
      <sheetData sheetId="2357">
        <row r="2">
          <cell r="A2">
            <v>0</v>
          </cell>
        </row>
      </sheetData>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row r="2">
          <cell r="A2">
            <v>0</v>
          </cell>
        </row>
      </sheetData>
      <sheetData sheetId="2388"/>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sheetData sheetId="2473"/>
      <sheetData sheetId="2474"/>
      <sheetData sheetId="2475"/>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sheetData sheetId="2494"/>
      <sheetData sheetId="2495"/>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row r="2">
          <cell r="A2">
            <v>0</v>
          </cell>
        </row>
      </sheetData>
      <sheetData sheetId="2541">
        <row r="2">
          <cell r="A2">
            <v>0</v>
          </cell>
        </row>
      </sheetData>
      <sheetData sheetId="2542"/>
      <sheetData sheetId="2543"/>
      <sheetData sheetId="2544"/>
      <sheetData sheetId="2545"/>
      <sheetData sheetId="2546" refreshError="1"/>
      <sheetData sheetId="2547"/>
      <sheetData sheetId="2548"/>
      <sheetData sheetId="2549"/>
      <sheetData sheetId="2550">
        <row r="2">
          <cell r="A2">
            <v>0</v>
          </cell>
        </row>
      </sheetData>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ow r="2">
          <cell r="A2">
            <v>0</v>
          </cell>
        </row>
      </sheetData>
      <sheetData sheetId="2724">
        <row r="2">
          <cell r="A2">
            <v>0</v>
          </cell>
        </row>
      </sheetData>
      <sheetData sheetId="2725">
        <row r="2">
          <cell r="A2">
            <v>0</v>
          </cell>
        </row>
      </sheetData>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row r="2">
          <cell r="A2">
            <v>0</v>
          </cell>
        </row>
      </sheetData>
      <sheetData sheetId="2754"/>
      <sheetData sheetId="2755"/>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sheetData sheetId="2890"/>
      <sheetData sheetId="2891"/>
      <sheetData sheetId="2892"/>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row r="2">
          <cell r="A2">
            <v>0</v>
          </cell>
        </row>
      </sheetData>
      <sheetData sheetId="3088"/>
      <sheetData sheetId="3089"/>
      <sheetData sheetId="3090"/>
      <sheetData sheetId="3091"/>
      <sheetData sheetId="3092">
        <row r="2">
          <cell r="A2">
            <v>0</v>
          </cell>
        </row>
      </sheetData>
      <sheetData sheetId="3093">
        <row r="2">
          <cell r="A2">
            <v>0</v>
          </cell>
        </row>
      </sheetData>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row r="2">
          <cell r="A2">
            <v>0</v>
          </cell>
        </row>
      </sheetData>
      <sheetData sheetId="3121"/>
      <sheetData sheetId="3122"/>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sheetData sheetId="3209"/>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row r="2">
          <cell r="A2">
            <v>0</v>
          </cell>
        </row>
      </sheetData>
      <sheetData sheetId="3273"/>
      <sheetData sheetId="3274"/>
      <sheetData sheetId="3275"/>
      <sheetData sheetId="3276">
        <row r="2">
          <cell r="A2">
            <v>0</v>
          </cell>
        </row>
      </sheetData>
      <sheetData sheetId="3277">
        <row r="2">
          <cell r="A2">
            <v>0</v>
          </cell>
        </row>
      </sheetData>
      <sheetData sheetId="3278">
        <row r="2">
          <cell r="A2">
            <v>0</v>
          </cell>
        </row>
      </sheetData>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row r="2">
          <cell r="A2">
            <v>0</v>
          </cell>
        </row>
      </sheetData>
      <sheetData sheetId="3306"/>
      <sheetData sheetId="3307"/>
      <sheetData sheetId="3308">
        <row r="2">
          <cell r="A2">
            <v>0</v>
          </cell>
        </row>
      </sheetData>
      <sheetData sheetId="3309">
        <row r="2">
          <cell r="A2">
            <v>0</v>
          </cell>
        </row>
      </sheetData>
      <sheetData sheetId="3310">
        <row r="2">
          <cell r="A2">
            <v>0</v>
          </cell>
        </row>
      </sheetData>
      <sheetData sheetId="3311"/>
      <sheetData sheetId="3312"/>
      <sheetData sheetId="3313">
        <row r="2">
          <cell r="A2">
            <v>0</v>
          </cell>
        </row>
      </sheetData>
      <sheetData sheetId="3314">
        <row r="2">
          <cell r="A2">
            <v>0</v>
          </cell>
        </row>
      </sheetData>
      <sheetData sheetId="3315">
        <row r="2">
          <cell r="A2">
            <v>0</v>
          </cell>
        </row>
      </sheetData>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row r="2">
          <cell r="A2">
            <v>0</v>
          </cell>
        </row>
      </sheetData>
      <sheetData sheetId="3456"/>
      <sheetData sheetId="3457"/>
      <sheetData sheetId="3458"/>
      <sheetData sheetId="3459"/>
      <sheetData sheetId="3460">
        <row r="2">
          <cell r="A2">
            <v>0</v>
          </cell>
        </row>
      </sheetData>
      <sheetData sheetId="3461"/>
      <sheetData sheetId="3462"/>
      <sheetData sheetId="3463">
        <row r="2">
          <cell r="A2">
            <v>0</v>
          </cell>
        </row>
      </sheetData>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row r="2">
          <cell r="A2">
            <v>0</v>
          </cell>
        </row>
      </sheetData>
      <sheetData sheetId="3489"/>
      <sheetData sheetId="3490"/>
      <sheetData sheetId="3491"/>
      <sheetData sheetId="3492"/>
      <sheetData sheetId="3493">
        <row r="2">
          <cell r="A2">
            <v>0</v>
          </cell>
        </row>
      </sheetData>
      <sheetData sheetId="3494"/>
      <sheetData sheetId="3495"/>
      <sheetData sheetId="3496"/>
      <sheetData sheetId="3497"/>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sheetData sheetId="3506"/>
      <sheetData sheetId="3507">
        <row r="2">
          <cell r="A2">
            <v>0</v>
          </cell>
        </row>
      </sheetData>
      <sheetData sheetId="3508"/>
      <sheetData sheetId="3509"/>
      <sheetData sheetId="3510"/>
      <sheetData sheetId="3511"/>
      <sheetData sheetId="3512"/>
      <sheetData sheetId="3513"/>
      <sheetData sheetId="3514"/>
      <sheetData sheetId="3515"/>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sheetData sheetId="3579"/>
      <sheetData sheetId="3580"/>
      <sheetData sheetId="3581"/>
      <sheetData sheetId="3582"/>
      <sheetData sheetId="3583"/>
      <sheetData sheetId="3584"/>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row r="2">
          <cell r="A2">
            <v>0</v>
          </cell>
        </row>
      </sheetData>
      <sheetData sheetId="3640">
        <row r="2">
          <cell r="A2">
            <v>0</v>
          </cell>
        </row>
      </sheetData>
      <sheetData sheetId="3641"/>
      <sheetData sheetId="3642"/>
      <sheetData sheetId="3643"/>
      <sheetData sheetId="3644">
        <row r="2">
          <cell r="A2">
            <v>0</v>
          </cell>
        </row>
      </sheetData>
      <sheetData sheetId="3645">
        <row r="2">
          <cell r="A2">
            <v>0</v>
          </cell>
        </row>
      </sheetData>
      <sheetData sheetId="3646"/>
      <sheetData sheetId="3647"/>
      <sheetData sheetId="3648">
        <row r="2">
          <cell r="A2">
            <v>0</v>
          </cell>
        </row>
      </sheetData>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row r="2">
          <cell r="A2">
            <v>0</v>
          </cell>
        </row>
      </sheetData>
      <sheetData sheetId="3673">
        <row r="2">
          <cell r="A2">
            <v>0</v>
          </cell>
        </row>
      </sheetData>
      <sheetData sheetId="3674"/>
      <sheetData sheetId="3675"/>
      <sheetData sheetId="3676"/>
      <sheetData sheetId="3677">
        <row r="2">
          <cell r="A2">
            <v>0</v>
          </cell>
        </row>
      </sheetData>
      <sheetData sheetId="3678">
        <row r="2">
          <cell r="A2">
            <v>0</v>
          </cell>
        </row>
      </sheetData>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row r="2">
          <cell r="A2">
            <v>0</v>
          </cell>
        </row>
      </sheetData>
      <sheetData sheetId="3824">
        <row r="2">
          <cell r="A2">
            <v>0</v>
          </cell>
        </row>
      </sheetData>
      <sheetData sheetId="3825"/>
      <sheetData sheetId="3826"/>
      <sheetData sheetId="3827"/>
      <sheetData sheetId="3828">
        <row r="2">
          <cell r="A2">
            <v>0</v>
          </cell>
        </row>
      </sheetData>
      <sheetData sheetId="3829">
        <row r="2">
          <cell r="A2">
            <v>0</v>
          </cell>
        </row>
      </sheetData>
      <sheetData sheetId="3830"/>
      <sheetData sheetId="3831"/>
      <sheetData sheetId="3832"/>
      <sheetData sheetId="3833">
        <row r="2">
          <cell r="A2">
            <v>0</v>
          </cell>
        </row>
      </sheetData>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row r="2">
          <cell r="A2">
            <v>0</v>
          </cell>
        </row>
      </sheetData>
      <sheetData sheetId="3857">
        <row r="2">
          <cell r="A2">
            <v>0</v>
          </cell>
        </row>
      </sheetData>
      <sheetData sheetId="3858"/>
      <sheetData sheetId="3859"/>
      <sheetData sheetId="3860"/>
      <sheetData sheetId="3861">
        <row r="2">
          <cell r="A2">
            <v>0</v>
          </cell>
        </row>
      </sheetData>
      <sheetData sheetId="3862">
        <row r="2">
          <cell r="A2">
            <v>0</v>
          </cell>
        </row>
      </sheetData>
      <sheetData sheetId="3863"/>
      <sheetData sheetId="3864"/>
      <sheetData sheetId="3865"/>
      <sheetData sheetId="3866"/>
      <sheetData sheetId="3867"/>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sheetData sheetId="3876"/>
      <sheetData sheetId="3877">
        <row r="2">
          <cell r="A2">
            <v>0</v>
          </cell>
        </row>
      </sheetData>
      <sheetData sheetId="3878"/>
      <sheetData sheetId="3879"/>
      <sheetData sheetId="3880"/>
      <sheetData sheetId="3881"/>
      <sheetData sheetId="3882"/>
      <sheetData sheetId="3883"/>
      <sheetData sheetId="3884"/>
      <sheetData sheetId="3885"/>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sheetData sheetId="3949"/>
      <sheetData sheetId="3950"/>
      <sheetData sheetId="3951"/>
      <sheetData sheetId="3952"/>
      <sheetData sheetId="3953"/>
      <sheetData sheetId="3954"/>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row r="2">
          <cell r="A2">
            <v>0</v>
          </cell>
        </row>
      </sheetData>
      <sheetData sheetId="4008">
        <row r="2">
          <cell r="A2">
            <v>0</v>
          </cell>
        </row>
      </sheetData>
      <sheetData sheetId="4009"/>
      <sheetData sheetId="4010"/>
      <sheetData sheetId="4011"/>
      <sheetData sheetId="4012">
        <row r="2">
          <cell r="A2">
            <v>0</v>
          </cell>
        </row>
      </sheetData>
      <sheetData sheetId="4013">
        <row r="2">
          <cell r="A2">
            <v>0</v>
          </cell>
        </row>
      </sheetData>
      <sheetData sheetId="4014"/>
      <sheetData sheetId="4015"/>
      <sheetData sheetId="4016"/>
      <sheetData sheetId="4017"/>
      <sheetData sheetId="4018">
        <row r="2">
          <cell r="A2">
            <v>0</v>
          </cell>
        </row>
      </sheetData>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row r="2">
          <cell r="A2">
            <v>0</v>
          </cell>
        </row>
      </sheetData>
      <sheetData sheetId="4041">
        <row r="2">
          <cell r="A2">
            <v>0</v>
          </cell>
        </row>
      </sheetData>
      <sheetData sheetId="4042"/>
      <sheetData sheetId="4043"/>
      <sheetData sheetId="4044"/>
      <sheetData sheetId="4045">
        <row r="2">
          <cell r="A2">
            <v>0</v>
          </cell>
        </row>
      </sheetData>
      <sheetData sheetId="4046">
        <row r="2">
          <cell r="A2">
            <v>0</v>
          </cell>
        </row>
      </sheetData>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row r="2">
          <cell r="A2">
            <v>0</v>
          </cell>
        </row>
      </sheetData>
      <sheetData sheetId="4192">
        <row r="2">
          <cell r="A2">
            <v>0</v>
          </cell>
        </row>
      </sheetData>
      <sheetData sheetId="4193"/>
      <sheetData sheetId="4194"/>
      <sheetData sheetId="4195"/>
      <sheetData sheetId="4196">
        <row r="2">
          <cell r="A2">
            <v>0</v>
          </cell>
        </row>
      </sheetData>
      <sheetData sheetId="4197">
        <row r="2">
          <cell r="A2">
            <v>0</v>
          </cell>
        </row>
      </sheetData>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row r="2">
          <cell r="A2">
            <v>0</v>
          </cell>
        </row>
      </sheetData>
      <sheetData sheetId="4225">
        <row r="2">
          <cell r="A2">
            <v>0</v>
          </cell>
        </row>
      </sheetData>
      <sheetData sheetId="4226"/>
      <sheetData sheetId="4227"/>
      <sheetData sheetId="4228"/>
      <sheetData sheetId="4229">
        <row r="2">
          <cell r="A2">
            <v>0</v>
          </cell>
        </row>
      </sheetData>
      <sheetData sheetId="4230">
        <row r="2">
          <cell r="A2">
            <v>0</v>
          </cell>
        </row>
      </sheetData>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row r="2">
          <cell r="A2">
            <v>0</v>
          </cell>
        </row>
      </sheetData>
      <sheetData sheetId="4377"/>
      <sheetData sheetId="4378"/>
      <sheetData sheetId="4379"/>
      <sheetData sheetId="4380"/>
      <sheetData sheetId="4381">
        <row r="2">
          <cell r="A2">
            <v>0</v>
          </cell>
        </row>
      </sheetData>
      <sheetData sheetId="4382"/>
      <sheetData sheetId="4383"/>
      <sheetData sheetId="4384"/>
      <sheetData sheetId="4385"/>
      <sheetData sheetId="4386"/>
      <sheetData sheetId="4387"/>
      <sheetData sheetId="4388">
        <row r="2">
          <cell r="A2">
            <v>0</v>
          </cell>
        </row>
      </sheetData>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row r="2">
          <cell r="A2">
            <v>0</v>
          </cell>
        </row>
      </sheetData>
      <sheetData sheetId="4410"/>
      <sheetData sheetId="4411"/>
      <sheetData sheetId="4412"/>
      <sheetData sheetId="4413"/>
      <sheetData sheetId="4414">
        <row r="2">
          <cell r="A2">
            <v>0</v>
          </cell>
        </row>
      </sheetData>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row r="2">
          <cell r="A2">
            <v>0</v>
          </cell>
        </row>
      </sheetData>
      <sheetData sheetId="4560"/>
      <sheetData sheetId="4561"/>
      <sheetData sheetId="4562"/>
      <sheetData sheetId="4563"/>
      <sheetData sheetId="4564">
        <row r="2">
          <cell r="A2">
            <v>0</v>
          </cell>
        </row>
      </sheetData>
      <sheetData sheetId="4565"/>
      <sheetData sheetId="4566"/>
      <sheetData sheetId="4567"/>
      <sheetData sheetId="4568"/>
      <sheetData sheetId="4569"/>
      <sheetData sheetId="4570"/>
      <sheetData sheetId="4571"/>
      <sheetData sheetId="4572"/>
      <sheetData sheetId="4573">
        <row r="2">
          <cell r="A2">
            <v>0</v>
          </cell>
        </row>
      </sheetData>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row r="2">
          <cell r="A2">
            <v>0</v>
          </cell>
        </row>
      </sheetData>
      <sheetData sheetId="4593"/>
      <sheetData sheetId="4594"/>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sheetData sheetId="4681"/>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row r="2">
          <cell r="A2">
            <v>0</v>
          </cell>
        </row>
      </sheetData>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sheetData sheetId="4795"/>
      <sheetData sheetId="4796">
        <row r="2">
          <cell r="A2">
            <v>0</v>
          </cell>
        </row>
      </sheetData>
      <sheetData sheetId="4797"/>
      <sheetData sheetId="4798"/>
      <sheetData sheetId="4799"/>
      <sheetData sheetId="4800"/>
      <sheetData sheetId="4801"/>
      <sheetData sheetId="4802"/>
      <sheetData sheetId="4803"/>
      <sheetData sheetId="4804"/>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sheetData sheetId="4868"/>
      <sheetData sheetId="4869"/>
      <sheetData sheetId="4870"/>
      <sheetData sheetId="4871"/>
      <sheetData sheetId="4872"/>
      <sheetData sheetId="4873"/>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row r="2">
          <cell r="A2">
            <v>0</v>
          </cell>
        </row>
      </sheetData>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row r="2">
          <cell r="A2">
            <v>0</v>
          </cell>
        </row>
      </sheetData>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row r="2">
          <cell r="A2">
            <v>0</v>
          </cell>
        </row>
      </sheetData>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sheetData sheetId="5350"/>
      <sheetData sheetId="5351">
        <row r="2">
          <cell r="A2">
            <v>0</v>
          </cell>
        </row>
      </sheetData>
      <sheetData sheetId="5352"/>
      <sheetData sheetId="5353"/>
      <sheetData sheetId="5354"/>
      <sheetData sheetId="5355"/>
      <sheetData sheetId="5356"/>
      <sheetData sheetId="5357"/>
      <sheetData sheetId="5358"/>
      <sheetData sheetId="5359"/>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sheetData sheetId="5423"/>
      <sheetData sheetId="5424"/>
      <sheetData sheetId="5425"/>
      <sheetData sheetId="5426"/>
      <sheetData sheetId="5427"/>
      <sheetData sheetId="5428"/>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row r="2">
          <cell r="A2">
            <v>0</v>
          </cell>
        </row>
      </sheetData>
      <sheetData sheetId="5493"/>
      <sheetData sheetId="5494" refreshError="1"/>
      <sheetData sheetId="549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V%C3%ADnculoExternoRecuperado1"/>
      <sheetName val="CUADRILLA"/>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precios-básicos2002"/>
      <sheetName val="UNITARIO"/>
      <sheetName val="lecho rio"/>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CANTIDADES"/>
      <sheetName val="drenaje"/>
      <sheetName val="protec"/>
      <sheetName val="ubicacion"/>
      <sheetName val="contenido"/>
      <sheetName val="PORTADAS"/>
      <sheetName val="Hoja4 (2)"/>
      <sheetName val="Hoja4 (3)"/>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MdeO"/>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PRESUPUESTO LICITACIÓN SRN 001"/>
      <sheetName val="SRN_005"/>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Control"/>
      <sheetName val="AVANCE"/>
      <sheetName val="curva_Avance"/>
      <sheetName val="ejecutivo"/>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Costos"/>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D"/>
      <sheetName val="2500psi"/>
      <sheetName val="3000psi"/>
      <sheetName val="fi"/>
      <sheetName val="1.2"/>
      <sheetName val="1,3"/>
      <sheetName val="1,4"/>
      <sheetName val="1,5"/>
      <sheetName val="1.1"/>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SOLICITUD"/>
      <sheetName val=" NIVEL DE CRITICIDAD"/>
      <sheetName val="REQUISITOS MINIMOS"/>
      <sheetName val="FACTORES DE EVALUACION"/>
      <sheetName val="EVALUACION DEL RIESGO"/>
      <sheetName val="MATRIZ RIESGO Y EXPOSICION"/>
      <sheetName val="FACTOR J"/>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CUAD-DIURNA"/>
      <sheetName val="DISEÑO HIDROSANITARIO"/>
      <sheetName val="DISEÑO ELECTRICO"/>
      <sheetName val="OBRA EJECUTADA"/>
      <sheetName val="OBRA EJECUTADA POR CANCELAR"/>
      <sheetName val="OBRA A EJECUTAR"/>
      <sheetName val="BALANCE 1P INICIAL"/>
      <sheetName val="BALANCE 1P FINAL"/>
      <sheetName val="C-M-H"/>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FEBRERO"/>
      <sheetName val="MARZO"/>
      <sheetName val="ABRIL"/>
      <sheetName val="MAYO"/>
      <sheetName val="JUNIO"/>
      <sheetName val="JULIO"/>
      <sheetName val="SEPTIEMBRE"/>
      <sheetName val="OCTUBRE"/>
      <sheetName val="NOV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Ppto EL COPEY"/>
      <sheetName val="APU "/>
      <sheetName val="bocatoma"/>
      <sheetName val="MO"/>
      <sheetName val="ANALISIS DE PRECIOS BASICOS"/>
      <sheetName val="PRESUPUESTO GENERAL"/>
      <sheetName val="P. MATERIAL A.C.T CER"/>
      <sheetName val="ANALISIS DE PRECIOS UNITARIOS"/>
      <sheetName val="P. TOTALES"/>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BDATOS"/>
      <sheetName val="V.R. 13 AL 26 MAR"/>
      <sheetName val="B.A. 13 AL 26 MAR"/>
      <sheetName val="L.M 10 AL 23 DE ABRIL"/>
      <sheetName val="V.R 10 AL 23 ABRIL"/>
      <sheetName val="J.CRUZ 10AL23 ABRIL"/>
      <sheetName val="J. BUELVAS 1-15 FEB"/>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Auxiliares "/>
      <sheetName val="Análisis de cuadrillas"/>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Grupo 3 "/>
      <sheetName val="Grupo 2."/>
      <sheetName val="Informe semanal 22"/>
      <sheetName val="Lista chequeo"/>
      <sheetName val="Acta de Comité de Obra"/>
      <sheetName val="Acta de Comité de Obra 12"/>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EJECUCION PRESUPUESTAL"/>
      <sheetName val="AFECTACION"/>
      <sheetName val="COPIA PARAFISCALES"/>
      <sheetName val="Financiera "/>
      <sheetName val="ACTA DE COSTOS 8"/>
      <sheetName val="HOJA DE RUTA 11-2-6"/>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SEMAFORO 55-01"/>
      <sheetName val="CANT OBRA B-C"/>
      <sheetName val="CANT OBRA Z-U"/>
      <sheetName val="ACCIDENTALIDAD junio"/>
      <sheetName val="ACCIDENTALIDAD julio"/>
      <sheetName val="ACCIDENTALIDAD agosto"/>
      <sheetName val="RESUM.ACCID"/>
      <sheetName val="RESUM.ACCID (2)"/>
      <sheetName val="FACTORES"/>
      <sheetName val="AC2-AG96"/>
      <sheetName val="G.G"/>
      <sheetName val="TIEMPO-TRAB"/>
      <sheetName val="COLILLAS"/>
      <sheetName val="CONSO-PERSONA"/>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MO ELECTRI"/>
      <sheetName val="PRESUPUESTO POZOS"/>
      <sheetName val="ANALISIS UNITARIOS "/>
      <sheetName val="ANALISIS U. POZOS"/>
      <sheetName val="MEMORIA DE CANTIDADES"/>
      <sheetName val="MEMORIA DE CANTIDADES POZOS"/>
      <sheetName val="ANALISIS BASICOS"/>
      <sheetName val="MORTEROS Y CONCRETOS"/>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aCCIDENTES DE 19"/>
      <sheetName val="\Users\JoseGabriel\Downloads\Ví"/>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Datos entrada"/>
      <sheetName val="Analisis transporte"/>
      <sheetName val="Salarios"/>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VR-PROP MOD 1"/>
      <sheetName val="FORMULA"/>
      <sheetName val="PRECIO"/>
      <sheetName val="I M"/>
      <sheetName val="SOÑANDO"/>
      <sheetName val="EV 424 CON 5 (2)"/>
      <sheetName val="Precios no oficial"/>
      <sheetName val="OFERTA ECON"/>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RES_RES"/>
      <sheetName val="PRES_GEN"/>
      <sheetName val="ANALISIS DE CANTIDADES"/>
      <sheetName val="APU-2"/>
      <sheetName val="JUSTIFICACION AIU"/>
      <sheetName val="CRONOGRAMA DE OBRA"/>
      <sheetName val="COMPONENTES"/>
      <sheetName val="XComponentes"/>
      <sheetName val="XActividade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STRSUMM0"/>
      <sheetName val="$ Directo"/>
      <sheetName val="mat&amp;sub"/>
      <sheetName val="indir"/>
      <sheetName val="gene"/>
      <sheetName val="tot"/>
      <sheetName val="prog "/>
      <sheetName val="pres_comp"/>
      <sheetName val="civ_1"/>
      <sheetName val="kp_civ1"/>
      <sheetName val="KP"/>
      <sheetName val="civpl1"/>
      <sheetName val="7417stiA"/>
      <sheetName val="Vía 9004"/>
      <sheetName val="450.9 "/>
      <sheetName val="450.9P  "/>
      <sheetName val="330.1P"/>
      <sheetName val="900.4P"/>
      <sheetName val="FIBRA ÓPTICA"/>
      <sheetName val="presupuesto obra (2)"/>
      <sheetName val="ETIQUETAS"/>
      <sheetName val="PRESUPUESTO GRADAS SOTFBALL"/>
      <sheetName val="F.PRESTAC"/>
      <sheetName val="UTILI"/>
      <sheetName val="IMPR"/>
      <sheetName val="ADM"/>
      <sheetName val="PGIO FINAL"/>
      <sheetName val="PAPSO"/>
      <sheetName val="INTERV"/>
      <sheetName val="F.M"/>
      <sheetName val="PLAN FINANCIERO GRADAS"/>
      <sheetName val="LISTA MATERIALES"/>
      <sheetName val=" EQUIPO MATERIALES"/>
      <sheetName val="INF"/>
      <sheetName val="CUADRO AREAS ARQ."/>
      <sheetName val="ACERO PARA JARDINERAS"/>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UNITARIOS"/>
      <sheetName val="RECIBO FINAL"/>
      <sheetName val="Desmonte y Limpieza"/>
      <sheetName val="Form5 _Pág_ 2"/>
      <sheetName val="CONS"/>
      <sheetName val="7.12"/>
      <sheetName val="UNITARIOS GENERALES.xls"/>
      <sheetName val="letra"/>
      <sheetName val="5. MODIFICATORIA"/>
      <sheetName val="CRA.MODI"/>
      <sheetName val="\Documents and Settings\Adminis"/>
      <sheetName val="\Users\Juan\Downloads\Users\USU"/>
      <sheetName val="\Users\user\Library\Mail Downlo"/>
      <sheetName val="glvc"/>
      <sheetName val="\Cofinanciacion\FICHAS Y FORMAT"/>
      <sheetName val="\A\Cofinanciacion\FICHAS Y FORM"/>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factor (2)"/>
      <sheetName val="\\Master\luis carlos\Document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row r="52">
          <cell r="H52">
            <v>117768</v>
          </cell>
        </row>
      </sheetData>
      <sheetData sheetId="74"/>
      <sheetData sheetId="75" refreshError="1"/>
      <sheetData sheetId="76" refreshError="1"/>
      <sheetData sheetId="77" refreshError="1"/>
      <sheetData sheetId="78" refreshError="1"/>
      <sheetData sheetId="79">
        <row r="6">
          <cell r="A6" t="str">
            <v>CO-A1</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ow r="4">
          <cell r="B4" t="str">
            <v xml:space="preserve"> Bisagra Pivotante </v>
          </cell>
        </row>
      </sheetData>
      <sheetData sheetId="190"/>
      <sheetData sheetId="191"/>
      <sheetData sheetId="192">
        <row r="1">
          <cell r="A1" t="str">
            <v>ITEM</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33">
          <cell r="C33">
            <v>0.77967625899280601</v>
          </cell>
        </row>
      </sheetData>
      <sheetData sheetId="201">
        <row r="2">
          <cell r="A2">
            <v>2</v>
          </cell>
        </row>
      </sheetData>
      <sheetData sheetId="202">
        <row r="1">
          <cell r="A1" t="str">
            <v>ITEM</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2">
          <cell r="A2" t="str">
            <v>ACTA No</v>
          </cell>
        </row>
      </sheetData>
      <sheetData sheetId="211">
        <row r="33">
          <cell r="C33">
            <v>0.77967625899280601</v>
          </cell>
        </row>
      </sheetData>
      <sheetData sheetId="212"/>
      <sheetData sheetId="213">
        <row r="33">
          <cell r="C33">
            <v>0.77967625899280601</v>
          </cell>
        </row>
      </sheetData>
      <sheetData sheetId="214"/>
      <sheetData sheetId="215">
        <row r="1">
          <cell r="A1" t="str">
            <v>ITEM</v>
          </cell>
        </row>
      </sheetData>
      <sheetData sheetId="216">
        <row r="1">
          <cell r="A1" t="str">
            <v>ITEM</v>
          </cell>
        </row>
      </sheetData>
      <sheetData sheetId="217">
        <row r="1">
          <cell r="A1" t="str">
            <v>EQUIPO</v>
          </cell>
        </row>
      </sheetData>
      <sheetData sheetId="218">
        <row r="1">
          <cell r="A1" t="str">
            <v>ADMINISTRACION</v>
          </cell>
        </row>
      </sheetData>
      <sheetData sheetId="219">
        <row r="3">
          <cell r="A3">
            <v>5.0999999999999996</v>
          </cell>
        </row>
      </sheetData>
      <sheetData sheetId="220"/>
      <sheetData sheetId="221">
        <row r="3">
          <cell r="A3">
            <v>5.0999999999999996</v>
          </cell>
        </row>
      </sheetData>
      <sheetData sheetId="222">
        <row r="33">
          <cell r="C33">
            <v>0.77967625899280601</v>
          </cell>
        </row>
      </sheetData>
      <sheetData sheetId="223"/>
      <sheetData sheetId="224">
        <row r="4">
          <cell r="B4" t="str">
            <v xml:space="preserve"> Bisagra Pivotante </v>
          </cell>
        </row>
      </sheetData>
      <sheetData sheetId="225"/>
      <sheetData sheetId="226">
        <row r="1">
          <cell r="A1" t="str">
            <v>ADMINISTRACION</v>
          </cell>
        </row>
      </sheetData>
      <sheetData sheetId="227"/>
      <sheetData sheetId="228">
        <row r="1">
          <cell r="B1" t="str">
            <v>CTO-102-2002</v>
          </cell>
        </row>
      </sheetData>
      <sheetData sheetId="229"/>
      <sheetData sheetId="230"/>
      <sheetData sheetId="231"/>
      <sheetData sheetId="232">
        <row r="1">
          <cell r="A1" t="str">
            <v>ITEM</v>
          </cell>
        </row>
      </sheetData>
      <sheetData sheetId="233">
        <row r="33">
          <cell r="C33">
            <v>0.77967625899280601</v>
          </cell>
        </row>
      </sheetData>
      <sheetData sheetId="234">
        <row r="1">
          <cell r="A1" t="str">
            <v>EQUIPO</v>
          </cell>
        </row>
      </sheetData>
      <sheetData sheetId="235">
        <row r="4">
          <cell r="B4" t="str">
            <v xml:space="preserve"> Bisagra Pivotante </v>
          </cell>
        </row>
      </sheetData>
      <sheetData sheetId="236"/>
      <sheetData sheetId="237"/>
      <sheetData sheetId="238"/>
      <sheetData sheetId="239">
        <row r="2">
          <cell r="A2">
            <v>2</v>
          </cell>
        </row>
      </sheetData>
      <sheetData sheetId="240">
        <row r="1">
          <cell r="A1" t="str">
            <v>ITEM</v>
          </cell>
        </row>
      </sheetData>
      <sheetData sheetId="241">
        <row r="1">
          <cell r="A1" t="str">
            <v>EQUIPO</v>
          </cell>
        </row>
      </sheetData>
      <sheetData sheetId="242">
        <row r="1">
          <cell r="A1" t="str">
            <v>ADMINISTRACION</v>
          </cell>
        </row>
      </sheetData>
      <sheetData sheetId="243">
        <row r="1">
          <cell r="A1" t="str">
            <v>ADMINISTRACION</v>
          </cell>
        </row>
      </sheetData>
      <sheetData sheetId="244">
        <row r="1">
          <cell r="A1" t="str">
            <v>ADMINISTRACION</v>
          </cell>
        </row>
      </sheetData>
      <sheetData sheetId="245">
        <row r="52">
          <cell r="H52">
            <v>177657</v>
          </cell>
        </row>
      </sheetData>
      <sheetData sheetId="246"/>
      <sheetData sheetId="247"/>
      <sheetData sheetId="248"/>
      <sheetData sheetId="249">
        <row r="1">
          <cell r="A1" t="str">
            <v>ITEM</v>
          </cell>
        </row>
      </sheetData>
      <sheetData sheetId="250">
        <row r="1">
          <cell r="A1" t="str">
            <v>EQUIPO</v>
          </cell>
        </row>
      </sheetData>
      <sheetData sheetId="251">
        <row r="1">
          <cell r="A1" t="str">
            <v>ADMINISTRACION</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row r="1">
          <cell r="A1" t="str">
            <v>EQUIPO</v>
          </cell>
        </row>
      </sheetData>
      <sheetData sheetId="262">
        <row r="1">
          <cell r="A1" t="str">
            <v>ITEM</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sheetData sheetId="283"/>
      <sheetData sheetId="284"/>
      <sheetData sheetId="285"/>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row r="33">
          <cell r="C33">
            <v>0.77967625899280601</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row r="2">
          <cell r="A2">
            <v>2</v>
          </cell>
        </row>
      </sheetData>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sheetData sheetId="320">
        <row r="2">
          <cell r="A2" t="str">
            <v>HOSPITAL HERNANDO MONCALEANO PERDOMO ETAPA 1</v>
          </cell>
        </row>
      </sheetData>
      <sheetData sheetId="321"/>
      <sheetData sheetId="322">
        <row r="2">
          <cell r="A2" t="str">
            <v>HOSPITAL HERNANDO MONCALEANO PERDOMO ETAPA 2 A</v>
          </cell>
        </row>
      </sheetData>
      <sheetData sheetId="323">
        <row r="2">
          <cell r="A2" t="str">
            <v>HOSPITAL HERNANDO MONCALEANO PERDOMO ETAPA 2B</v>
          </cell>
        </row>
      </sheetData>
      <sheetData sheetId="324"/>
      <sheetData sheetId="325">
        <row r="1">
          <cell r="B1" t="str">
            <v>CTO-102-2002</v>
          </cell>
        </row>
      </sheetData>
      <sheetData sheetId="326"/>
      <sheetData sheetId="327"/>
      <sheetData sheetId="328"/>
      <sheetData sheetId="329"/>
      <sheetData sheetId="330"/>
      <sheetData sheetId="331"/>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row r="1">
          <cell r="B1" t="str">
            <v>CTO-102-2002</v>
          </cell>
        </row>
      </sheetData>
      <sheetData sheetId="351">
        <row r="1">
          <cell r="A1" t="str">
            <v>ADMINISTRACION</v>
          </cell>
        </row>
      </sheetData>
      <sheetData sheetId="352"/>
      <sheetData sheetId="353"/>
      <sheetData sheetId="354">
        <row r="4">
          <cell r="E4" t="str">
            <v>GUPCO</v>
          </cell>
        </row>
      </sheetData>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row r="33">
          <cell r="C33">
            <v>0.77967625899280601</v>
          </cell>
        </row>
      </sheetData>
      <sheetData sheetId="366">
        <row r="33">
          <cell r="C33">
            <v>0.77967625899280601</v>
          </cell>
        </row>
      </sheetData>
      <sheetData sheetId="367"/>
      <sheetData sheetId="368"/>
      <sheetData sheetId="369">
        <row r="1">
          <cell r="A1" t="str">
            <v>ITEM</v>
          </cell>
        </row>
      </sheetData>
      <sheetData sheetId="370"/>
      <sheetData sheetId="371">
        <row r="1">
          <cell r="A1" t="str">
            <v>ADMINISTRACION</v>
          </cell>
        </row>
      </sheetData>
      <sheetData sheetId="372"/>
      <sheetData sheetId="373"/>
      <sheetData sheetId="374"/>
      <sheetData sheetId="375"/>
      <sheetData sheetId="376"/>
      <sheetData sheetId="377"/>
      <sheetData sheetId="378"/>
      <sheetData sheetId="379">
        <row r="50">
          <cell r="H50">
            <v>4886</v>
          </cell>
        </row>
      </sheetData>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1">
          <cell r="A1" t="str">
            <v>ITEM</v>
          </cell>
        </row>
      </sheetData>
      <sheetData sheetId="399">
        <row r="1">
          <cell r="A1" t="str">
            <v>EQUIPO</v>
          </cell>
        </row>
      </sheetData>
      <sheetData sheetId="400">
        <row r="1">
          <cell r="A1" t="str">
            <v>ADMINISTRACION</v>
          </cell>
        </row>
      </sheetData>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sheetData sheetId="423"/>
      <sheetData sheetId="424"/>
      <sheetData sheetId="425">
        <row r="1">
          <cell r="A1" t="str">
            <v>INSTITUTO NACIONAL DE VIAS</v>
          </cell>
        </row>
      </sheetData>
      <sheetData sheetId="426"/>
      <sheetData sheetId="427"/>
      <sheetData sheetId="428"/>
      <sheetData sheetId="429"/>
      <sheetData sheetId="430"/>
      <sheetData sheetId="431"/>
      <sheetData sheetId="432"/>
      <sheetData sheetId="433"/>
      <sheetData sheetId="434"/>
      <sheetData sheetId="435">
        <row r="1">
          <cell r="A1" t="str">
            <v>ITEM</v>
          </cell>
        </row>
      </sheetData>
      <sheetData sheetId="436">
        <row r="1">
          <cell r="A1" t="str">
            <v>EQUIPO</v>
          </cell>
        </row>
      </sheetData>
      <sheetData sheetId="437">
        <row r="1">
          <cell r="A1" t="str">
            <v>ADMINISTRACION</v>
          </cell>
        </row>
      </sheetData>
      <sheetData sheetId="438"/>
      <sheetData sheetId="439"/>
      <sheetData sheetId="440"/>
      <sheetData sheetId="441"/>
      <sheetData sheetId="442"/>
      <sheetData sheetId="443"/>
      <sheetData sheetId="444"/>
      <sheetData sheetId="445"/>
      <sheetData sheetId="446"/>
      <sheetData sheetId="447"/>
      <sheetData sheetId="448"/>
      <sheetData sheetId="449">
        <row r="1">
          <cell r="A1" t="str">
            <v>INSTITUTO NACIONAL DE VIAS</v>
          </cell>
        </row>
      </sheetData>
      <sheetData sheetId="450">
        <row r="33">
          <cell r="C33">
            <v>0.77967625899280601</v>
          </cell>
        </row>
      </sheetData>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row r="33">
          <cell r="C33">
            <v>0.77967625899280601</v>
          </cell>
        </row>
      </sheetData>
      <sheetData sheetId="462"/>
      <sheetData sheetId="463"/>
      <sheetData sheetId="464"/>
      <sheetData sheetId="465">
        <row r="1">
          <cell r="B1" t="str">
            <v>CTO-102-2002</v>
          </cell>
        </row>
      </sheetData>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ow r="1">
          <cell r="A1" t="str">
            <v>ITEM</v>
          </cell>
        </row>
      </sheetData>
      <sheetData sheetId="489">
        <row r="1">
          <cell r="A1" t="str">
            <v>EQUIPO</v>
          </cell>
        </row>
      </sheetData>
      <sheetData sheetId="490">
        <row r="1">
          <cell r="A1" t="str">
            <v>ADMINISTRACION</v>
          </cell>
        </row>
      </sheetData>
      <sheetData sheetId="491">
        <row r="1">
          <cell r="A1" t="str">
            <v>ADMINISTRACION</v>
          </cell>
        </row>
      </sheetData>
      <sheetData sheetId="492"/>
      <sheetData sheetId="493"/>
      <sheetData sheetId="494">
        <row r="2">
          <cell r="A2" t="str">
            <v>ACTA No</v>
          </cell>
        </row>
      </sheetData>
      <sheetData sheetId="495">
        <row r="33">
          <cell r="C33">
            <v>0.77967625899280601</v>
          </cell>
        </row>
      </sheetData>
      <sheetData sheetId="496">
        <row r="33">
          <cell r="C33">
            <v>0.77967625899280601</v>
          </cell>
        </row>
      </sheetData>
      <sheetData sheetId="497">
        <row r="6">
          <cell r="A6" t="str">
            <v>TOPÓGRAFO</v>
          </cell>
        </row>
      </sheetData>
      <sheetData sheetId="498"/>
      <sheetData sheetId="499">
        <row r="1">
          <cell r="B1" t="str">
            <v>CTO-102-2002</v>
          </cell>
        </row>
      </sheetData>
      <sheetData sheetId="500">
        <row r="1">
          <cell r="B1" t="str">
            <v>CTO-102-2002</v>
          </cell>
        </row>
      </sheetData>
      <sheetData sheetId="501">
        <row r="1">
          <cell r="A1" t="str">
            <v>ITEM</v>
          </cell>
        </row>
      </sheetData>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68">
          <cell r="D168">
            <v>10046</v>
          </cell>
        </row>
      </sheetData>
      <sheetData sheetId="513">
        <row r="5">
          <cell r="E5" t="str">
            <v>CANTIDAD</v>
          </cell>
        </row>
      </sheetData>
      <sheetData sheetId="514">
        <row r="5">
          <cell r="E5" t="str">
            <v>CANTIDAD</v>
          </cell>
        </row>
      </sheetData>
      <sheetData sheetId="515">
        <row r="5">
          <cell r="E5" t="str">
            <v>CANTIDAD</v>
          </cell>
        </row>
      </sheetData>
      <sheetData sheetId="516">
        <row r="5">
          <cell r="E5" t="str">
            <v>CANTIDAD</v>
          </cell>
        </row>
      </sheetData>
      <sheetData sheetId="517">
        <row r="5">
          <cell r="E5" t="str">
            <v>CANTIDAD</v>
          </cell>
        </row>
      </sheetData>
      <sheetData sheetId="518">
        <row r="5">
          <cell r="E5" t="str">
            <v>CANTIDAD</v>
          </cell>
        </row>
      </sheetData>
      <sheetData sheetId="519">
        <row r="5">
          <cell r="E5" t="str">
            <v>CANTIDAD</v>
          </cell>
        </row>
      </sheetData>
      <sheetData sheetId="520">
        <row r="5">
          <cell r="E5" t="str">
            <v>CANTIDAD</v>
          </cell>
        </row>
      </sheetData>
      <sheetData sheetId="521">
        <row r="5">
          <cell r="E5" t="str">
            <v>CANTIDAD</v>
          </cell>
        </row>
      </sheetData>
      <sheetData sheetId="522">
        <row r="5">
          <cell r="E5" t="str">
            <v>CANTIDAD</v>
          </cell>
        </row>
      </sheetData>
      <sheetData sheetId="523"/>
      <sheetData sheetId="524"/>
      <sheetData sheetId="525"/>
      <sheetData sheetId="526">
        <row r="2">
          <cell r="A2" t="str">
            <v>ACTA No</v>
          </cell>
        </row>
      </sheetData>
      <sheetData sheetId="527">
        <row r="2">
          <cell r="A2" t="str">
            <v>ACTA No</v>
          </cell>
        </row>
      </sheetData>
      <sheetData sheetId="528"/>
      <sheetData sheetId="529"/>
      <sheetData sheetId="530"/>
      <sheetData sheetId="531">
        <row r="6">
          <cell r="A6" t="str">
            <v>TOPÓGRAFO</v>
          </cell>
        </row>
      </sheetData>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refreshError="1"/>
      <sheetData sheetId="575" refreshError="1"/>
      <sheetData sheetId="576" refreshError="1"/>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row r="1">
          <cell r="A1" t="str">
            <v>INSTITUTO NACIONAL DE VIAS</v>
          </cell>
        </row>
      </sheetData>
      <sheetData sheetId="598"/>
      <sheetData sheetId="599"/>
      <sheetData sheetId="600"/>
      <sheetData sheetId="601"/>
      <sheetData sheetId="602"/>
      <sheetData sheetId="603"/>
      <sheetData sheetId="604">
        <row r="1">
          <cell r="A1" t="str">
            <v>INSTITUTO NACIONAL DE VIAS</v>
          </cell>
        </row>
      </sheetData>
      <sheetData sheetId="605">
        <row r="1">
          <cell r="A1" t="str">
            <v>INSTITUTO NACIONAL DE VIAS</v>
          </cell>
        </row>
      </sheetData>
      <sheetData sheetId="606"/>
      <sheetData sheetId="607"/>
      <sheetData sheetId="608"/>
      <sheetData sheetId="609"/>
      <sheetData sheetId="610"/>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sheetData sheetId="730" refreshError="1"/>
      <sheetData sheetId="731" refreshError="1"/>
      <sheetData sheetId="732" refreshError="1"/>
      <sheetData sheetId="733" refreshError="1"/>
      <sheetData sheetId="734" refreshError="1"/>
      <sheetData sheetId="735" refreshError="1"/>
      <sheetData sheetId="736" refreshError="1"/>
      <sheetData sheetId="737">
        <row r="1">
          <cell r="A1" t="str">
            <v>ABRAZADERA DE SALIDA TIPO 1</v>
          </cell>
        </row>
      </sheetData>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sheetData sheetId="777"/>
      <sheetData sheetId="778"/>
      <sheetData sheetId="779"/>
      <sheetData sheetId="780"/>
      <sheetData sheetId="781"/>
      <sheetData sheetId="782"/>
      <sheetData sheetId="783"/>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refreshError="1"/>
      <sheetData sheetId="810" refreshError="1"/>
      <sheetData sheetId="811" refreshError="1"/>
      <sheetData sheetId="812">
        <row r="1">
          <cell r="A1" t="str">
            <v>ABRAZADERA DE SALIDA TIPO 1</v>
          </cell>
        </row>
      </sheetData>
      <sheetData sheetId="813" refreshError="1"/>
      <sheetData sheetId="814"/>
      <sheetData sheetId="815" refreshError="1"/>
      <sheetData sheetId="816" refreshError="1"/>
      <sheetData sheetId="817">
        <row r="1">
          <cell r="A1" t="str">
            <v>EQUIPO</v>
          </cell>
        </row>
      </sheetData>
      <sheetData sheetId="818"/>
      <sheetData sheetId="819"/>
      <sheetData sheetId="820"/>
      <sheetData sheetId="821"/>
      <sheetData sheetId="822"/>
      <sheetData sheetId="823"/>
      <sheetData sheetId="824"/>
      <sheetData sheetId="825"/>
      <sheetData sheetId="826"/>
      <sheetData sheetId="827"/>
      <sheetData sheetId="828"/>
      <sheetData sheetId="829"/>
      <sheetData sheetId="830">
        <row r="2">
          <cell r="A2" t="str">
            <v>ACTA No</v>
          </cell>
        </row>
      </sheetData>
      <sheetData sheetId="831"/>
      <sheetData sheetId="832"/>
      <sheetData sheetId="833"/>
      <sheetData sheetId="834"/>
      <sheetData sheetId="835"/>
      <sheetData sheetId="836"/>
      <sheetData sheetId="837"/>
      <sheetData sheetId="838">
        <row r="33">
          <cell r="C33">
            <v>0.77967625899280601</v>
          </cell>
        </row>
      </sheetData>
      <sheetData sheetId="839"/>
      <sheetData sheetId="840"/>
      <sheetData sheetId="841"/>
      <sheetData sheetId="842">
        <row r="33">
          <cell r="C33">
            <v>0.77967625899280601</v>
          </cell>
        </row>
      </sheetData>
      <sheetData sheetId="843">
        <row r="1">
          <cell r="B1" t="str">
            <v>CTO-102-2002</v>
          </cell>
        </row>
      </sheetData>
      <sheetData sheetId="844">
        <row r="1">
          <cell r="A1" t="str">
            <v>ABRAZADERA DE SALIDA TIPO 1</v>
          </cell>
        </row>
      </sheetData>
      <sheetData sheetId="845">
        <row r="4">
          <cell r="B4" t="str">
            <v xml:space="preserve"> Bisagra Pivotante </v>
          </cell>
        </row>
      </sheetData>
      <sheetData sheetId="846"/>
      <sheetData sheetId="847"/>
      <sheetData sheetId="848">
        <row r="1">
          <cell r="B1" t="str">
            <v>CTO-102-2002</v>
          </cell>
        </row>
      </sheetData>
      <sheetData sheetId="849">
        <row r="1">
          <cell r="B1" t="str">
            <v>CTO-102-2002</v>
          </cell>
        </row>
      </sheetData>
      <sheetData sheetId="850"/>
      <sheetData sheetId="851">
        <row r="1">
          <cell r="B1" t="str">
            <v>CTO-102-2002</v>
          </cell>
        </row>
      </sheetData>
      <sheetData sheetId="852"/>
      <sheetData sheetId="853"/>
      <sheetData sheetId="854"/>
      <sheetData sheetId="855">
        <row r="50">
          <cell r="H50">
            <v>971</v>
          </cell>
        </row>
      </sheetData>
      <sheetData sheetId="856">
        <row r="50">
          <cell r="H50">
            <v>1192</v>
          </cell>
        </row>
      </sheetData>
      <sheetData sheetId="857">
        <row r="168">
          <cell r="D168">
            <v>10046</v>
          </cell>
        </row>
      </sheetData>
      <sheetData sheetId="858">
        <row r="168">
          <cell r="D168">
            <v>10046</v>
          </cell>
        </row>
      </sheetData>
      <sheetData sheetId="859">
        <row r="51">
          <cell r="D51">
            <v>698</v>
          </cell>
        </row>
      </sheetData>
      <sheetData sheetId="860"/>
      <sheetData sheetId="861"/>
      <sheetData sheetId="862"/>
      <sheetData sheetId="863">
        <row r="4">
          <cell r="B4" t="str">
            <v xml:space="preserve"> Bisagra Pivotante </v>
          </cell>
        </row>
      </sheetData>
      <sheetData sheetId="864"/>
      <sheetData sheetId="865"/>
      <sheetData sheetId="866">
        <row r="4">
          <cell r="B4" t="str">
            <v xml:space="preserve"> Bisagra Pivotante </v>
          </cell>
        </row>
      </sheetData>
      <sheetData sheetId="867"/>
      <sheetData sheetId="868">
        <row r="4">
          <cell r="B4" t="str">
            <v xml:space="preserve"> Bisagra Pivotante </v>
          </cell>
        </row>
      </sheetData>
      <sheetData sheetId="869">
        <row r="4">
          <cell r="B4" t="str">
            <v xml:space="preserve"> Bisagra Pivotante </v>
          </cell>
        </row>
      </sheetData>
      <sheetData sheetId="870">
        <row r="1">
          <cell r="A1" t="str">
            <v>MATERIALES</v>
          </cell>
        </row>
      </sheetData>
      <sheetData sheetId="871"/>
      <sheetData sheetId="872">
        <row r="168">
          <cell r="D168">
            <v>0.16</v>
          </cell>
        </row>
      </sheetData>
      <sheetData sheetId="873"/>
      <sheetData sheetId="874">
        <row r="7">
          <cell r="B7">
            <v>1</v>
          </cell>
        </row>
      </sheetData>
      <sheetData sheetId="875">
        <row r="1">
          <cell r="A1" t="str">
            <v>INSTITUTO NACIONAL DE VIAS</v>
          </cell>
        </row>
      </sheetData>
      <sheetData sheetId="876"/>
      <sheetData sheetId="877"/>
      <sheetData sheetId="878"/>
      <sheetData sheetId="879"/>
      <sheetData sheetId="880"/>
      <sheetData sheetId="881"/>
      <sheetData sheetId="882">
        <row r="4">
          <cell r="E4" t="str">
            <v>GUPCO</v>
          </cell>
        </row>
      </sheetData>
      <sheetData sheetId="883"/>
      <sheetData sheetId="884"/>
      <sheetData sheetId="885">
        <row r="33">
          <cell r="C33">
            <v>0.77967625899280601</v>
          </cell>
        </row>
      </sheetData>
      <sheetData sheetId="886">
        <row r="33">
          <cell r="C33">
            <v>0.77967625899280601</v>
          </cell>
        </row>
      </sheetData>
      <sheetData sheetId="887">
        <row r="33">
          <cell r="C33">
            <v>0.77967625899280601</v>
          </cell>
        </row>
      </sheetData>
      <sheetData sheetId="888">
        <row r="33">
          <cell r="C33">
            <v>0.77967625899280601</v>
          </cell>
        </row>
      </sheetData>
      <sheetData sheetId="889">
        <row r="33">
          <cell r="C33">
            <v>0.77967625899280601</v>
          </cell>
        </row>
      </sheetData>
      <sheetData sheetId="890"/>
      <sheetData sheetId="89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sheetData sheetId="1172"/>
      <sheetData sheetId="1173"/>
      <sheetData sheetId="1174"/>
      <sheetData sheetId="1175"/>
      <sheetData sheetId="1176"/>
      <sheetData sheetId="1177"/>
      <sheetData sheetId="1178"/>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row r="8">
          <cell r="A8">
            <v>2.1</v>
          </cell>
        </row>
      </sheetData>
      <sheetData sheetId="1714">
        <row r="2">
          <cell r="A2" t="str">
            <v>CODIGO</v>
          </cell>
        </row>
      </sheetData>
      <sheetData sheetId="1715">
        <row r="7">
          <cell r="B7">
            <v>1</v>
          </cell>
        </row>
      </sheetData>
      <sheetData sheetId="1716">
        <row r="33">
          <cell r="G33">
            <v>0.59504299999999999</v>
          </cell>
        </row>
      </sheetData>
      <sheetData sheetId="1717"/>
      <sheetData sheetId="1718"/>
      <sheetData sheetId="1719"/>
      <sheetData sheetId="1720"/>
      <sheetData sheetId="1721">
        <row r="3">
          <cell r="A3">
            <v>1</v>
          </cell>
        </row>
      </sheetData>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row r="8">
          <cell r="A8">
            <v>2.1</v>
          </cell>
        </row>
      </sheetData>
      <sheetData sheetId="2427">
        <row r="8">
          <cell r="A8">
            <v>3.1</v>
          </cell>
        </row>
      </sheetData>
      <sheetData sheetId="2428"/>
      <sheetData sheetId="2429"/>
      <sheetData sheetId="2430"/>
      <sheetData sheetId="2431"/>
      <sheetData sheetId="2432"/>
      <sheetData sheetId="2433">
        <row r="3">
          <cell r="A3">
            <v>1</v>
          </cell>
        </row>
      </sheetData>
      <sheetData sheetId="2434"/>
      <sheetData sheetId="2435"/>
      <sheetData sheetId="2436"/>
      <sheetData sheetId="2437"/>
      <sheetData sheetId="2438"/>
      <sheetData sheetId="2439"/>
      <sheetData sheetId="2440">
        <row r="1">
          <cell r="A1" t="str">
            <v>LISTADO DE INSUMOS GENERAL</v>
          </cell>
        </row>
      </sheetData>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row r="8">
          <cell r="A8">
            <v>2.1</v>
          </cell>
        </row>
      </sheetData>
      <sheetData sheetId="2458">
        <row r="8">
          <cell r="A8">
            <v>3.1</v>
          </cell>
        </row>
      </sheetData>
      <sheetData sheetId="2459">
        <row r="8">
          <cell r="A8">
            <v>2.1</v>
          </cell>
        </row>
      </sheetData>
      <sheetData sheetId="2460">
        <row r="8">
          <cell r="A8">
            <v>3.1</v>
          </cell>
        </row>
      </sheetData>
      <sheetData sheetId="2461"/>
      <sheetData sheetId="2462">
        <row r="3">
          <cell r="A3">
            <v>1</v>
          </cell>
        </row>
      </sheetData>
      <sheetData sheetId="2463"/>
      <sheetData sheetId="2464">
        <row r="3">
          <cell r="A3">
            <v>1</v>
          </cell>
        </row>
      </sheetData>
      <sheetData sheetId="2465"/>
      <sheetData sheetId="2466">
        <row r="3">
          <cell r="A3">
            <v>1</v>
          </cell>
        </row>
      </sheetData>
      <sheetData sheetId="2467"/>
      <sheetData sheetId="2468" refreshError="1"/>
      <sheetData sheetId="2469">
        <row r="1">
          <cell r="A1" t="str">
            <v>LISTADO DE INSUMOS GENERAL</v>
          </cell>
        </row>
      </sheetData>
      <sheetData sheetId="2470" refreshError="1"/>
      <sheetData sheetId="2471">
        <row r="1">
          <cell r="A1" t="str">
            <v>LISTADO DE INSUMOS GENERAL</v>
          </cell>
        </row>
      </sheetData>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ow r="15">
          <cell r="B15" t="str">
            <v>ROSY ARTEAGA ORTEGA</v>
          </cell>
        </row>
      </sheetData>
      <sheetData sheetId="2859">
        <row r="15">
          <cell r="B15" t="str">
            <v>ROSY ARTEAGA ORTEGA</v>
          </cell>
        </row>
      </sheetData>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sheetData sheetId="2979"/>
      <sheetData sheetId="2980"/>
      <sheetData sheetId="2981"/>
      <sheetData sheetId="2982" refreshError="1"/>
      <sheetData sheetId="2983"/>
      <sheetData sheetId="2984"/>
      <sheetData sheetId="2985"/>
      <sheetData sheetId="2986"/>
      <sheetData sheetId="2987"/>
      <sheetData sheetId="2988"/>
      <sheetData sheetId="2989"/>
      <sheetData sheetId="2990"/>
      <sheetData sheetId="2991" refreshError="1"/>
      <sheetData sheetId="2992" refreshError="1"/>
      <sheetData sheetId="2993"/>
      <sheetData sheetId="2994" refreshError="1"/>
      <sheetData sheetId="2995" refreshError="1"/>
      <sheetData sheetId="2996" refreshError="1"/>
      <sheetData sheetId="2997">
        <row r="4">
          <cell r="B4" t="str">
            <v xml:space="preserve"> Bisagra Pivotante </v>
          </cell>
        </row>
      </sheetData>
      <sheetData sheetId="2998" refreshError="1"/>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row r="1">
          <cell r="A1" t="str">
            <v>EQUIPO</v>
          </cell>
        </row>
      </sheetData>
      <sheetData sheetId="3024">
        <row r="1">
          <cell r="A1" t="str">
            <v>ITEM</v>
          </cell>
        </row>
      </sheetData>
      <sheetData sheetId="3025"/>
      <sheetData sheetId="3026">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3027"/>
      <sheetData sheetId="3028"/>
      <sheetData sheetId="3029"/>
      <sheetData sheetId="3030">
        <row r="2">
          <cell r="A2" t="str">
            <v>HOSPITAL HERNANDO MONCALEANO PERDOMO ETAPA 1</v>
          </cell>
        </row>
      </sheetData>
      <sheetData sheetId="3031"/>
      <sheetData sheetId="3032">
        <row r="2">
          <cell r="A2" t="str">
            <v>HOSPITAL HERNANDO MONCALEANO PERDOMO ETAPA 2 A</v>
          </cell>
        </row>
      </sheetData>
      <sheetData sheetId="3033">
        <row r="2">
          <cell r="A2" t="str">
            <v>HOSPITAL HERNANDO MONCALEANO PERDOMO ETAPA 2B</v>
          </cell>
        </row>
      </sheetData>
      <sheetData sheetId="3034"/>
      <sheetData sheetId="3035"/>
      <sheetData sheetId="3036" refreshError="1"/>
      <sheetData sheetId="3037"/>
      <sheetData sheetId="3038"/>
      <sheetData sheetId="3039"/>
      <sheetData sheetId="3040"/>
      <sheetData sheetId="3041" refreshError="1"/>
      <sheetData sheetId="3042"/>
      <sheetData sheetId="3043"/>
      <sheetData sheetId="3044"/>
      <sheetData sheetId="3045">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3046" refreshError="1"/>
      <sheetData sheetId="3047">
        <row r="4">
          <cell r="C4" t="str">
            <v>INTERVENTORIA TECNICO ADMINISTRATIVA PARA LA CONSTRUCCION, INSTALACION DE EQUIPOS, PRUEBAS Y PUESTA EN MARCHA DEL SISTEMA DE SECTORIZACION DEL OLEODUCTO TRANSANDINO.</v>
          </cell>
        </row>
      </sheetData>
      <sheetData sheetId="3048"/>
      <sheetData sheetId="3049"/>
      <sheetData sheetId="3050"/>
      <sheetData sheetId="3051"/>
      <sheetData sheetId="3052"/>
      <sheetData sheetId="3053">
        <row r="34">
          <cell r="E34">
            <v>38196</v>
          </cell>
        </row>
      </sheetData>
      <sheetData sheetId="3054"/>
      <sheetData sheetId="3055"/>
      <sheetData sheetId="3056" refreshError="1"/>
      <sheetData sheetId="3057" refreshError="1"/>
      <sheetData sheetId="3058" refreshError="1"/>
      <sheetData sheetId="3059" refreshError="1"/>
      <sheetData sheetId="3060">
        <row r="4">
          <cell r="E4" t="str">
            <v>GUPCO</v>
          </cell>
        </row>
      </sheetData>
      <sheetData sheetId="3061"/>
      <sheetData sheetId="3062"/>
      <sheetData sheetId="3063"/>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sheetData sheetId="3089"/>
      <sheetData sheetId="3090">
        <row r="6">
          <cell r="A6" t="str">
            <v>CO-A1</v>
          </cell>
        </row>
      </sheetData>
      <sheetData sheetId="3091"/>
      <sheetData sheetId="3092">
        <row r="6">
          <cell r="A6" t="str">
            <v>CO-A1</v>
          </cell>
        </row>
      </sheetData>
      <sheetData sheetId="3093"/>
      <sheetData sheetId="3094" refreshError="1"/>
      <sheetData sheetId="3095"/>
      <sheetData sheetId="3096">
        <row r="4">
          <cell r="E4" t="str">
            <v>GUPCO</v>
          </cell>
        </row>
      </sheetData>
      <sheetData sheetId="3097"/>
      <sheetData sheetId="3098">
        <row r="4">
          <cell r="E4" t="str">
            <v>GUPCO</v>
          </cell>
        </row>
      </sheetData>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refreshError="1"/>
      <sheetData sheetId="3112"/>
      <sheetData sheetId="3113"/>
      <sheetData sheetId="3114"/>
      <sheetData sheetId="3115"/>
      <sheetData sheetId="3116"/>
      <sheetData sheetId="3117"/>
      <sheetData sheetId="3118" refreshError="1"/>
      <sheetData sheetId="3119" refreshError="1"/>
      <sheetData sheetId="3120" refreshError="1"/>
      <sheetData sheetId="3121" refreshError="1"/>
      <sheetData sheetId="3122" refreshError="1"/>
      <sheetData sheetId="3123" refreshError="1"/>
      <sheetData sheetId="3124" refreshError="1"/>
      <sheetData sheetId="3125">
        <row r="2">
          <cell r="A2" t="str">
            <v>(ºF)</v>
          </cell>
        </row>
      </sheetData>
      <sheetData sheetId="3126" refreshError="1"/>
      <sheetData sheetId="3127"/>
      <sheetData sheetId="3128" refreshError="1"/>
      <sheetData sheetId="3129"/>
      <sheetData sheetId="3130"/>
      <sheetData sheetId="3131"/>
      <sheetData sheetId="3132"/>
      <sheetData sheetId="3133"/>
      <sheetData sheetId="3134"/>
      <sheetData sheetId="3135"/>
      <sheetData sheetId="3136"/>
      <sheetData sheetId="3137"/>
      <sheetData sheetId="3138"/>
      <sheetData sheetId="3139" refreshError="1"/>
      <sheetData sheetId="3140"/>
      <sheetData sheetId="3141"/>
      <sheetData sheetId="3142"/>
      <sheetData sheetId="3143"/>
      <sheetData sheetId="3144" refreshError="1"/>
      <sheetData sheetId="3145" refreshError="1"/>
      <sheetData sheetId="3146" refreshError="1"/>
      <sheetData sheetId="3147"/>
      <sheetData sheetId="3148" refreshError="1"/>
      <sheetData sheetId="3149" refreshError="1"/>
      <sheetData sheetId="3150"/>
      <sheetData sheetId="3151"/>
      <sheetData sheetId="3152" refreshError="1"/>
      <sheetData sheetId="3153" refreshError="1"/>
      <sheetData sheetId="3154"/>
      <sheetData sheetId="3155" refreshError="1"/>
      <sheetData sheetId="3156" refreshError="1"/>
      <sheetData sheetId="3157"/>
      <sheetData sheetId="3158"/>
      <sheetData sheetId="3159"/>
      <sheetData sheetId="3160"/>
      <sheetData sheetId="3161"/>
      <sheetData sheetId="3162"/>
      <sheetData sheetId="3163"/>
      <sheetData sheetId="3164"/>
      <sheetData sheetId="3165"/>
      <sheetData sheetId="3166"/>
      <sheetData sheetId="3167"/>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ow r="4">
          <cell r="B4">
            <v>39886</v>
          </cell>
        </row>
      </sheetData>
      <sheetData sheetId="3194"/>
      <sheetData sheetId="3195"/>
      <sheetData sheetId="3196"/>
      <sheetData sheetId="3197"/>
      <sheetData sheetId="3198"/>
      <sheetData sheetId="3199"/>
      <sheetData sheetId="3200"/>
      <sheetData sheetId="320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sheetData sheetId="3212"/>
      <sheetData sheetId="3213">
        <row r="1">
          <cell r="A1" t="str">
            <v>ITEM</v>
          </cell>
        </row>
      </sheetData>
      <sheetData sheetId="3214">
        <row r="1">
          <cell r="A1" t="str">
            <v>EQUIPO</v>
          </cell>
        </row>
      </sheetData>
      <sheetData sheetId="3215">
        <row r="1">
          <cell r="A1" t="str">
            <v>ADMINISTRACION</v>
          </cell>
        </row>
      </sheetData>
      <sheetData sheetId="3216"/>
      <sheetData sheetId="3217"/>
      <sheetData sheetId="3218"/>
      <sheetData sheetId="3219"/>
      <sheetData sheetId="3220"/>
      <sheetData sheetId="3221"/>
      <sheetData sheetId="3222"/>
      <sheetData sheetId="3223"/>
      <sheetData sheetId="3224"/>
      <sheetData sheetId="3225"/>
      <sheetData sheetId="3226"/>
      <sheetData sheetId="3227">
        <row r="4">
          <cell r="A4">
            <v>0</v>
          </cell>
        </row>
      </sheetData>
      <sheetData sheetId="3228"/>
      <sheetData sheetId="3229">
        <row r="3">
          <cell r="A3">
            <v>5.0999999999999996</v>
          </cell>
        </row>
      </sheetData>
      <sheetData sheetId="3230"/>
      <sheetData sheetId="3231">
        <row r="3">
          <cell r="A3">
            <v>5.0999999999999996</v>
          </cell>
        </row>
      </sheetData>
      <sheetData sheetId="3232" refreshError="1"/>
      <sheetData sheetId="3233"/>
      <sheetData sheetId="3234" refreshError="1"/>
      <sheetData sheetId="3235" refreshError="1"/>
      <sheetData sheetId="3236">
        <row r="1">
          <cell r="A1" t="str">
            <v>ADMINISTRACION</v>
          </cell>
        </row>
      </sheetData>
      <sheetData sheetId="3237"/>
      <sheetData sheetId="3238"/>
      <sheetData sheetId="3239"/>
      <sheetData sheetId="3240"/>
      <sheetData sheetId="3241"/>
      <sheetData sheetId="3242"/>
      <sheetData sheetId="3243"/>
      <sheetData sheetId="3244"/>
      <sheetData sheetId="3245"/>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ow r="2">
          <cell r="A2" t="str">
            <v>(ºF)</v>
          </cell>
        </row>
      </sheetData>
      <sheetData sheetId="3290"/>
      <sheetData sheetId="3291">
        <row r="2">
          <cell r="A2" t="str">
            <v>(ºF)</v>
          </cell>
        </row>
      </sheetData>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row r="2">
          <cell r="A2" t="str">
            <v>HOSPITAL HERNANDO MONCALEANO PERDOMO ETAPA 1</v>
          </cell>
        </row>
      </sheetData>
      <sheetData sheetId="3331"/>
      <sheetData sheetId="3332"/>
      <sheetData sheetId="3333"/>
      <sheetData sheetId="3334"/>
      <sheetData sheetId="3335"/>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ow r="4">
          <cell r="E4" t="str">
            <v>GUPCO</v>
          </cell>
        </row>
      </sheetData>
      <sheetData sheetId="3644"/>
      <sheetData sheetId="3645"/>
      <sheetData sheetId="3646"/>
      <sheetData sheetId="3647" refreshError="1"/>
      <sheetData sheetId="3648" refreshError="1"/>
      <sheetData sheetId="3649" refreshError="1"/>
      <sheetData sheetId="3650" refreshError="1"/>
      <sheetData sheetId="3651" refreshError="1"/>
      <sheetData sheetId="3652" refreshError="1"/>
      <sheetData sheetId="3653"/>
      <sheetData sheetId="3654"/>
      <sheetData sheetId="3655"/>
      <sheetData sheetId="3656" refreshError="1"/>
      <sheetData sheetId="3657"/>
      <sheetData sheetId="3658"/>
      <sheetData sheetId="3659"/>
      <sheetData sheetId="3660"/>
      <sheetData sheetId="3661"/>
      <sheetData sheetId="3662"/>
      <sheetData sheetId="3663"/>
      <sheetData sheetId="3664"/>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sheetData sheetId="3676" refreshError="1"/>
      <sheetData sheetId="3677" refreshError="1"/>
      <sheetData sheetId="3678"/>
      <sheetData sheetId="3679" refreshError="1"/>
      <sheetData sheetId="3680"/>
      <sheetData sheetId="3681"/>
      <sheetData sheetId="3682"/>
      <sheetData sheetId="3683"/>
      <sheetData sheetId="3684"/>
      <sheetData sheetId="3685"/>
      <sheetData sheetId="3686" refreshError="1"/>
      <sheetData sheetId="3687"/>
      <sheetData sheetId="3688" refreshError="1"/>
      <sheetData sheetId="3689"/>
      <sheetData sheetId="3690" refreshError="1"/>
      <sheetData sheetId="3691" refreshError="1"/>
      <sheetData sheetId="3692" refreshError="1"/>
      <sheetData sheetId="3693"/>
      <sheetData sheetId="3694"/>
      <sheetData sheetId="3695"/>
      <sheetData sheetId="3696"/>
      <sheetData sheetId="3697"/>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sheetData sheetId="3744"/>
      <sheetData sheetId="3745"/>
      <sheetData sheetId="3746"/>
      <sheetData sheetId="3747"/>
      <sheetData sheetId="3748"/>
      <sheetData sheetId="3749"/>
      <sheetData sheetId="3750"/>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sheetData sheetId="3760"/>
      <sheetData sheetId="3761"/>
      <sheetData sheetId="3762"/>
      <sheetData sheetId="3763"/>
      <sheetData sheetId="3764"/>
      <sheetData sheetId="3765"/>
      <sheetData sheetId="3766"/>
      <sheetData sheetId="3767"/>
      <sheetData sheetId="3768"/>
      <sheetData sheetId="3769"/>
      <sheetData sheetId="3770" refreshError="1"/>
      <sheetData sheetId="3771" refreshError="1"/>
      <sheetData sheetId="3772" refreshError="1"/>
      <sheetData sheetId="3773" refreshError="1"/>
      <sheetData sheetId="3774" refreshError="1"/>
      <sheetData sheetId="3775"/>
      <sheetData sheetId="3776"/>
      <sheetData sheetId="3777" refreshError="1"/>
      <sheetData sheetId="3778"/>
      <sheetData sheetId="3779">
        <row r="4">
          <cell r="B4">
            <v>39886</v>
          </cell>
        </row>
      </sheetData>
      <sheetData sheetId="3780"/>
      <sheetData sheetId="3781"/>
      <sheetData sheetId="3782"/>
      <sheetData sheetId="3783"/>
      <sheetData sheetId="3784"/>
      <sheetData sheetId="3785"/>
      <sheetData sheetId="3786">
        <row r="4">
          <cell r="B4">
            <v>39886</v>
          </cell>
        </row>
      </sheetData>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refreshError="1"/>
      <sheetData sheetId="3813" refreshError="1"/>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refreshError="1"/>
      <sheetData sheetId="3834"/>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sheetData sheetId="3915"/>
      <sheetData sheetId="3916"/>
      <sheetData sheetId="3917"/>
      <sheetData sheetId="3918">
        <row r="4">
          <cell r="E4" t="str">
            <v>GUPCO</v>
          </cell>
        </row>
      </sheetData>
      <sheetData sheetId="3919"/>
      <sheetData sheetId="3920"/>
      <sheetData sheetId="3921"/>
      <sheetData sheetId="3922"/>
      <sheetData sheetId="3923"/>
      <sheetData sheetId="3924" refreshError="1"/>
      <sheetData sheetId="3925"/>
      <sheetData sheetId="3926" refreshError="1"/>
      <sheetData sheetId="3927"/>
      <sheetData sheetId="3928" refreshError="1"/>
      <sheetData sheetId="3929" refreshError="1"/>
      <sheetData sheetId="3930" refreshError="1"/>
      <sheetData sheetId="3931" refreshError="1"/>
      <sheetData sheetId="3932"/>
      <sheetData sheetId="3933"/>
      <sheetData sheetId="3934"/>
      <sheetData sheetId="3935"/>
      <sheetData sheetId="3936"/>
      <sheetData sheetId="3937" refreshError="1"/>
      <sheetData sheetId="3938" refreshError="1"/>
      <sheetData sheetId="3939" refreshError="1"/>
      <sheetData sheetId="3940" refreshError="1"/>
      <sheetData sheetId="3941"/>
      <sheetData sheetId="3942" refreshError="1"/>
      <sheetData sheetId="3943" refreshError="1"/>
      <sheetData sheetId="3944" refreshError="1"/>
      <sheetData sheetId="3945"/>
      <sheetData sheetId="3946"/>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refreshError="1"/>
      <sheetData sheetId="4002"/>
      <sheetData sheetId="4003"/>
      <sheetData sheetId="4004" refreshError="1"/>
      <sheetData sheetId="4005"/>
      <sheetData sheetId="4006" refreshError="1"/>
      <sheetData sheetId="4007"/>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sheetData sheetId="4023"/>
      <sheetData sheetId="4024"/>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sheetData sheetId="4035"/>
      <sheetData sheetId="4036"/>
      <sheetData sheetId="4037"/>
      <sheetData sheetId="4038"/>
      <sheetData sheetId="4039"/>
      <sheetData sheetId="4040"/>
      <sheetData sheetId="4041"/>
      <sheetData sheetId="4042"/>
      <sheetData sheetId="4043"/>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sheetData sheetId="4079"/>
      <sheetData sheetId="4080">
        <row r="6">
          <cell r="AB6">
            <v>40179</v>
          </cell>
        </row>
      </sheetData>
      <sheetData sheetId="4081"/>
      <sheetData sheetId="4082"/>
      <sheetData sheetId="4083"/>
      <sheetData sheetId="4084"/>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sheetData sheetId="4150"/>
      <sheetData sheetId="4151"/>
      <sheetData sheetId="4152" refreshError="1"/>
      <sheetData sheetId="4153" refreshError="1"/>
      <sheetData sheetId="4154" refreshError="1"/>
      <sheetData sheetId="4155" refreshError="1"/>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ow r="8">
          <cell r="D8" t="str">
            <v>M3</v>
          </cell>
        </row>
      </sheetData>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row r="5">
          <cell r="E5" t="str">
            <v>CANTIDAD</v>
          </cell>
        </row>
      </sheetData>
      <sheetData sheetId="4240">
        <row r="5">
          <cell r="E5" t="str">
            <v>CANTIDAD</v>
          </cell>
        </row>
      </sheetData>
      <sheetData sheetId="4241">
        <row r="5">
          <cell r="E5" t="str">
            <v>CANTIDAD</v>
          </cell>
        </row>
      </sheetData>
      <sheetData sheetId="4242">
        <row r="5">
          <cell r="E5" t="str">
            <v>CANTIDAD</v>
          </cell>
        </row>
      </sheetData>
      <sheetData sheetId="4243">
        <row r="5">
          <cell r="E5" t="str">
            <v>CANTIDAD</v>
          </cell>
        </row>
      </sheetData>
      <sheetData sheetId="4244">
        <row r="5">
          <cell r="E5" t="str">
            <v>CANTIDAD</v>
          </cell>
        </row>
      </sheetData>
      <sheetData sheetId="4245">
        <row r="5">
          <cell r="E5" t="str">
            <v>CANTIDAD</v>
          </cell>
        </row>
      </sheetData>
      <sheetData sheetId="4246">
        <row r="5">
          <cell r="E5" t="str">
            <v>CANTIDAD</v>
          </cell>
        </row>
      </sheetData>
      <sheetData sheetId="4247">
        <row r="5">
          <cell r="E5" t="str">
            <v>CANTIDAD</v>
          </cell>
        </row>
      </sheetData>
      <sheetData sheetId="4248">
        <row r="5">
          <cell r="E5" t="str">
            <v>CANTIDAD</v>
          </cell>
        </row>
      </sheetData>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row r="18">
          <cell r="C18">
            <v>7000</v>
          </cell>
        </row>
      </sheetData>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refreshError="1"/>
      <sheetData sheetId="4480"/>
      <sheetData sheetId="4481" refreshError="1"/>
      <sheetData sheetId="4482" refreshError="1"/>
      <sheetData sheetId="4483" refreshError="1"/>
      <sheetData sheetId="4484" refreshError="1"/>
      <sheetData sheetId="4485" refreshError="1"/>
      <sheetData sheetId="4486"/>
      <sheetData sheetId="4487"/>
      <sheetData sheetId="4488"/>
      <sheetData sheetId="4489"/>
      <sheetData sheetId="4490"/>
      <sheetData sheetId="4491"/>
      <sheetData sheetId="4492"/>
      <sheetData sheetId="4493"/>
      <sheetData sheetId="4494"/>
      <sheetData sheetId="4495"/>
      <sheetData sheetId="4496"/>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sheetData sheetId="4518" refreshError="1"/>
      <sheetData sheetId="4519"/>
      <sheetData sheetId="4520" refreshError="1"/>
      <sheetData sheetId="4521" refreshError="1"/>
      <sheetData sheetId="4522" refreshError="1"/>
      <sheetData sheetId="4523" refreshError="1"/>
      <sheetData sheetId="4524" refreshError="1"/>
      <sheetData sheetId="4525" refreshError="1"/>
      <sheetData sheetId="4526"/>
      <sheetData sheetId="4527"/>
      <sheetData sheetId="4528"/>
      <sheetData sheetId="4529"/>
      <sheetData sheetId="4530"/>
      <sheetData sheetId="4531"/>
      <sheetData sheetId="4532"/>
      <sheetData sheetId="4533"/>
      <sheetData sheetId="4534"/>
      <sheetData sheetId="4535" refreshError="1"/>
      <sheetData sheetId="4536" refreshError="1"/>
      <sheetData sheetId="4537" refreshError="1"/>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row r="1">
          <cell r="A1" t="str">
            <v>ITEM</v>
          </cell>
        </row>
      </sheetData>
      <sheetData sheetId="4763">
        <row r="1">
          <cell r="A1" t="str">
            <v>EQUIPO</v>
          </cell>
        </row>
      </sheetData>
      <sheetData sheetId="4764">
        <row r="1">
          <cell r="A1" t="str">
            <v>ADMINISTRACION</v>
          </cell>
        </row>
      </sheetData>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row r="1">
          <cell r="A1" t="str">
            <v>ITEM</v>
          </cell>
        </row>
      </sheetData>
      <sheetData sheetId="4800">
        <row r="1">
          <cell r="A1" t="str">
            <v>EQUIPO</v>
          </cell>
        </row>
      </sheetData>
      <sheetData sheetId="4801">
        <row r="1">
          <cell r="A1" t="str">
            <v>ADMINISTRACION</v>
          </cell>
        </row>
      </sheetData>
      <sheetData sheetId="4802"/>
      <sheetData sheetId="4803"/>
      <sheetData sheetId="4804"/>
      <sheetData sheetId="4805"/>
      <sheetData sheetId="4806"/>
      <sheetData sheetId="4807"/>
      <sheetData sheetId="4808"/>
      <sheetData sheetId="4809"/>
      <sheetData sheetId="4810"/>
      <sheetData sheetId="4811"/>
      <sheetData sheetId="4812"/>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ow r="41">
          <cell r="G41">
            <v>4237.2145748987859</v>
          </cell>
        </row>
      </sheetData>
      <sheetData sheetId="4841">
        <row r="1">
          <cell r="B1" t="str">
            <v>CTO-102-2002</v>
          </cell>
        </row>
      </sheetData>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sheetData sheetId="4855">
        <row r="1">
          <cell r="B1" t="str">
            <v>CTO-102-2002</v>
          </cell>
        </row>
      </sheetData>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row r="2">
          <cell r="A2" t="str">
            <v>ACTA No</v>
          </cell>
        </row>
      </sheetData>
      <sheetData sheetId="4878">
        <row r="33">
          <cell r="C33">
            <v>0.77967625899280601</v>
          </cell>
        </row>
      </sheetData>
      <sheetData sheetId="4879"/>
      <sheetData sheetId="4880"/>
      <sheetData sheetId="4881"/>
      <sheetData sheetId="4882">
        <row r="1">
          <cell r="B1" t="str">
            <v>CTO-102-2002</v>
          </cell>
        </row>
      </sheetData>
      <sheetData sheetId="4883">
        <row r="1">
          <cell r="B1" t="str">
            <v>CTO-102-2002</v>
          </cell>
        </row>
      </sheetData>
      <sheetData sheetId="4884"/>
      <sheetData sheetId="4885"/>
      <sheetData sheetId="4886">
        <row r="33">
          <cell r="C33">
            <v>0.77967625899280601</v>
          </cell>
        </row>
      </sheetData>
      <sheetData sheetId="4887">
        <row r="168">
          <cell r="D168">
            <v>10046</v>
          </cell>
        </row>
      </sheetData>
      <sheetData sheetId="4888"/>
      <sheetData sheetId="4889"/>
      <sheetData sheetId="4890">
        <row r="1">
          <cell r="B1" t="str">
            <v>CTO-102-2002</v>
          </cell>
        </row>
      </sheetData>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row r="2">
          <cell r="A2" t="str">
            <v>ACTA No</v>
          </cell>
        </row>
      </sheetData>
      <sheetData sheetId="4905"/>
      <sheetData sheetId="4906"/>
      <sheetData sheetId="4907"/>
      <sheetData sheetId="4908"/>
      <sheetData sheetId="4909"/>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sheetData sheetId="4944" refreshError="1"/>
      <sheetData sheetId="4945" refreshError="1"/>
      <sheetData sheetId="4946" refreshError="1"/>
      <sheetData sheetId="4947" refreshError="1"/>
      <sheetData sheetId="4948">
        <row r="46">
          <cell r="E46">
            <v>1</v>
          </cell>
        </row>
      </sheetData>
      <sheetData sheetId="4949" refreshError="1"/>
      <sheetData sheetId="4950" refreshError="1"/>
      <sheetData sheetId="4951" refreshError="1"/>
      <sheetData sheetId="4952" refreshError="1"/>
      <sheetData sheetId="4953" refreshError="1"/>
      <sheetData sheetId="4954"/>
      <sheetData sheetId="4955" refreshError="1"/>
      <sheetData sheetId="4956"/>
      <sheetData sheetId="4957"/>
      <sheetData sheetId="4958" refreshError="1"/>
      <sheetData sheetId="4959" refreshError="1"/>
      <sheetData sheetId="4960"/>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ow r="6">
          <cell r="A6" t="str">
            <v>CONTRATISTA:</v>
          </cell>
        </row>
      </sheetData>
      <sheetData sheetId="4985" refreshError="1"/>
      <sheetData sheetId="4986" refreshError="1"/>
      <sheetData sheetId="4987" refreshError="1"/>
      <sheetData sheetId="4988"/>
      <sheetData sheetId="4989"/>
      <sheetData sheetId="4990"/>
      <sheetData sheetId="4991"/>
      <sheetData sheetId="4992">
        <row r="33">
          <cell r="C33">
            <v>0.77967625899280601</v>
          </cell>
        </row>
      </sheetData>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sheetData sheetId="5056" refreshError="1"/>
      <sheetData sheetId="5057" refreshError="1"/>
      <sheetData sheetId="5058" refreshError="1"/>
      <sheetData sheetId="5059" refreshError="1"/>
      <sheetData sheetId="5060"/>
      <sheetData sheetId="5061" refreshError="1"/>
      <sheetData sheetId="5062" refreshError="1"/>
      <sheetData sheetId="5063" refreshError="1"/>
      <sheetData sheetId="5064" refreshError="1"/>
      <sheetData sheetId="5065" refreshError="1"/>
      <sheetData sheetId="5066" refreshError="1"/>
      <sheetData sheetId="5067"/>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sheetData sheetId="5078"/>
      <sheetData sheetId="5079"/>
      <sheetData sheetId="5080"/>
      <sheetData sheetId="508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sheetData sheetId="5183" refreshError="1"/>
      <sheetData sheetId="5184" refreshError="1"/>
      <sheetData sheetId="5185"/>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sheetData sheetId="5201" refreshError="1"/>
      <sheetData sheetId="5202"/>
      <sheetData sheetId="5203"/>
      <sheetData sheetId="5204" refreshError="1"/>
      <sheetData sheetId="5205" refreshError="1"/>
      <sheetData sheetId="5206" refreshError="1"/>
      <sheetData sheetId="5207" refreshError="1"/>
      <sheetData sheetId="5208"/>
      <sheetData sheetId="5209"/>
      <sheetData sheetId="5210"/>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sheetData sheetId="5245" refreshError="1"/>
      <sheetData sheetId="5246"/>
      <sheetData sheetId="5247"/>
      <sheetData sheetId="5248"/>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sheetData sheetId="5296"/>
      <sheetData sheetId="5297">
        <row r="5">
          <cell r="E5" t="str">
            <v>CANTIDAD</v>
          </cell>
        </row>
      </sheetData>
      <sheetData sheetId="5298">
        <row r="5">
          <cell r="E5" t="str">
            <v>CANTIDAD</v>
          </cell>
        </row>
      </sheetData>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row r="6">
          <cell r="A6" t="str">
            <v>CONTRATISTA:</v>
          </cell>
        </row>
      </sheetData>
      <sheetData sheetId="5326"/>
      <sheetData sheetId="5327"/>
      <sheetData sheetId="5328"/>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sheetData sheetId="5352" refreshError="1"/>
      <sheetData sheetId="5353" refreshError="1"/>
      <sheetData sheetId="5354" refreshError="1"/>
      <sheetData sheetId="5355"/>
      <sheetData sheetId="5356" refreshError="1"/>
      <sheetData sheetId="5357" refreshError="1"/>
      <sheetData sheetId="5358" refreshError="1"/>
      <sheetData sheetId="5359" refreshError="1"/>
      <sheetData sheetId="5360" refreshError="1"/>
      <sheetData sheetId="5361" refreshError="1"/>
      <sheetData sheetId="5362"/>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sheetData sheetId="5373"/>
      <sheetData sheetId="5374"/>
      <sheetData sheetId="5375"/>
      <sheetData sheetId="5376"/>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sheetData sheetId="5543" refreshError="1"/>
      <sheetData sheetId="5544"/>
      <sheetData sheetId="5545"/>
      <sheetData sheetId="5546"/>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sheetData sheetId="5594"/>
      <sheetData sheetId="5595">
        <row r="5">
          <cell r="E5" t="str">
            <v>CANTIDAD</v>
          </cell>
        </row>
      </sheetData>
      <sheetData sheetId="5596">
        <row r="5">
          <cell r="E5" t="str">
            <v>CANTIDAD</v>
          </cell>
        </row>
      </sheetData>
      <sheetData sheetId="5597"/>
      <sheetData sheetId="5598"/>
      <sheetData sheetId="5599"/>
      <sheetData sheetId="5600"/>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sheetData sheetId="5907"/>
      <sheetData sheetId="5908"/>
      <sheetData sheetId="5909"/>
      <sheetData sheetId="5910"/>
      <sheetData sheetId="5911"/>
      <sheetData sheetId="5912"/>
      <sheetData sheetId="5913"/>
      <sheetData sheetId="5914"/>
      <sheetData sheetId="5915">
        <row r="5">
          <cell r="E5" t="str">
            <v>CANTIDAD</v>
          </cell>
        </row>
      </sheetData>
      <sheetData sheetId="5916">
        <row r="5">
          <cell r="E5" t="str">
            <v>CANTIDAD</v>
          </cell>
        </row>
      </sheetData>
      <sheetData sheetId="5917">
        <row r="5">
          <cell r="E5" t="str">
            <v>CANTIDAD</v>
          </cell>
        </row>
      </sheetData>
      <sheetData sheetId="5918">
        <row r="5">
          <cell r="E5" t="str">
            <v>CANTIDAD</v>
          </cell>
        </row>
      </sheetData>
      <sheetData sheetId="5919">
        <row r="5">
          <cell r="E5" t="str">
            <v>CANTIDAD</v>
          </cell>
        </row>
      </sheetData>
      <sheetData sheetId="5920">
        <row r="5">
          <cell r="E5" t="str">
            <v>CANTIDAD</v>
          </cell>
        </row>
      </sheetData>
      <sheetData sheetId="5921">
        <row r="5">
          <cell r="E5" t="str">
            <v>CANTIDAD</v>
          </cell>
        </row>
      </sheetData>
      <sheetData sheetId="5922">
        <row r="5">
          <cell r="E5" t="str">
            <v>CANTIDAD</v>
          </cell>
        </row>
      </sheetData>
      <sheetData sheetId="5923">
        <row r="5">
          <cell r="E5" t="str">
            <v>CANTIDAD</v>
          </cell>
        </row>
      </sheetData>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row r="16">
          <cell r="A16" t="str">
            <v>ABONO 10-30-10</v>
          </cell>
        </row>
      </sheetData>
      <sheetData sheetId="6118"/>
      <sheetData sheetId="6119"/>
      <sheetData sheetId="6120" refreshError="1"/>
      <sheetData sheetId="6121" refreshError="1"/>
      <sheetData sheetId="6122" refreshError="1"/>
      <sheetData sheetId="6123" refreshError="1"/>
      <sheetData sheetId="6124" refreshError="1"/>
      <sheetData sheetId="6125" refreshError="1"/>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sheetData sheetId="6157" refreshError="1"/>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sheetData sheetId="6204" refreshError="1"/>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refreshError="1"/>
      <sheetData sheetId="6242" refreshError="1"/>
      <sheetData sheetId="6243"/>
      <sheetData sheetId="6244">
        <row r="18">
          <cell r="C18">
            <v>7000</v>
          </cell>
        </row>
      </sheetData>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sheetData sheetId="6254"/>
      <sheetData sheetId="6255"/>
      <sheetData sheetId="6256" refreshError="1"/>
      <sheetData sheetId="6257" refreshError="1"/>
      <sheetData sheetId="6258"/>
      <sheetData sheetId="6259" refreshError="1"/>
      <sheetData sheetId="6260"/>
      <sheetData sheetId="6261"/>
      <sheetData sheetId="6262"/>
      <sheetData sheetId="6263"/>
      <sheetData sheetId="6264"/>
      <sheetData sheetId="6265"/>
      <sheetData sheetId="6266"/>
      <sheetData sheetId="6267"/>
      <sheetData sheetId="6268" refreshError="1"/>
      <sheetData sheetId="6269" refreshError="1"/>
      <sheetData sheetId="6270" refreshError="1"/>
      <sheetData sheetId="6271" refreshError="1"/>
      <sheetData sheetId="6272" refreshError="1"/>
      <sheetData sheetId="6273"/>
      <sheetData sheetId="6274"/>
      <sheetData sheetId="6275"/>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sheetData sheetId="6299" refreshError="1"/>
      <sheetData sheetId="6300">
        <row r="1">
          <cell r="A1" t="str">
            <v>EQUIPO</v>
          </cell>
        </row>
      </sheetData>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row r="1">
          <cell r="C1">
            <v>0.2</v>
          </cell>
        </row>
      </sheetData>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row r="1">
          <cell r="A1" t="str">
            <v>ITEM</v>
          </cell>
        </row>
      </sheetData>
      <sheetData sheetId="6532">
        <row r="1">
          <cell r="A1" t="str">
            <v>EQUIPO</v>
          </cell>
        </row>
      </sheetData>
      <sheetData sheetId="6533">
        <row r="1">
          <cell r="A1" t="str">
            <v>ADMINISTRACION</v>
          </cell>
        </row>
      </sheetData>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row r="1">
          <cell r="A1" t="str">
            <v>ITEM</v>
          </cell>
        </row>
      </sheetData>
      <sheetData sheetId="6561">
        <row r="1">
          <cell r="A1" t="str">
            <v>ADMINISTRACION</v>
          </cell>
        </row>
      </sheetData>
      <sheetData sheetId="6562"/>
      <sheetData sheetId="6563"/>
      <sheetData sheetId="6564"/>
      <sheetData sheetId="6565"/>
      <sheetData sheetId="6566"/>
      <sheetData sheetId="6567"/>
      <sheetData sheetId="6568"/>
      <sheetData sheetId="6569">
        <row r="1">
          <cell r="A1" t="str">
            <v>ITEM</v>
          </cell>
        </row>
      </sheetData>
      <sheetData sheetId="6570">
        <row r="1">
          <cell r="A1" t="str">
            <v>EQUIPO</v>
          </cell>
        </row>
      </sheetData>
      <sheetData sheetId="6571">
        <row r="1">
          <cell r="A1" t="str">
            <v>ADMINISTRACION</v>
          </cell>
        </row>
      </sheetData>
      <sheetData sheetId="6572"/>
      <sheetData sheetId="6573"/>
      <sheetData sheetId="6574"/>
      <sheetData sheetId="6575"/>
      <sheetData sheetId="6576"/>
      <sheetData sheetId="6577"/>
      <sheetData sheetId="6578"/>
      <sheetData sheetId="6579"/>
      <sheetData sheetId="6580"/>
      <sheetData sheetId="6581"/>
      <sheetData sheetId="6582"/>
      <sheetData sheetId="6583">
        <row r="2">
          <cell r="A2" t="str">
            <v>ACTA No</v>
          </cell>
        </row>
      </sheetData>
      <sheetData sheetId="6584">
        <row r="1">
          <cell r="B1" t="str">
            <v>CTO-102-2002</v>
          </cell>
        </row>
      </sheetData>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sheetData sheetId="6667"/>
      <sheetData sheetId="6668" refreshError="1"/>
      <sheetData sheetId="6669" refreshError="1"/>
      <sheetData sheetId="6670" refreshError="1"/>
      <sheetData sheetId="6671" refreshError="1"/>
      <sheetData sheetId="6672" refreshError="1"/>
      <sheetData sheetId="6673" refreshError="1"/>
      <sheetData sheetId="6674"/>
      <sheetData sheetId="6675"/>
      <sheetData sheetId="6676"/>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ow r="1">
          <cell r="C1">
            <v>0.2</v>
          </cell>
        </row>
      </sheetData>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sheetData sheetId="7240"/>
      <sheetData sheetId="7241"/>
      <sheetData sheetId="7242" refreshError="1"/>
      <sheetData sheetId="7243" refreshError="1"/>
      <sheetData sheetId="7244" refreshError="1"/>
      <sheetData sheetId="7245" refreshError="1"/>
      <sheetData sheetId="7246" refreshError="1"/>
      <sheetData sheetId="7247" refreshError="1"/>
      <sheetData sheetId="7248"/>
      <sheetData sheetId="7249" refreshError="1"/>
      <sheetData sheetId="7250"/>
      <sheetData sheetId="7251"/>
      <sheetData sheetId="7252"/>
      <sheetData sheetId="7253"/>
      <sheetData sheetId="7254" refreshError="1"/>
      <sheetData sheetId="7255" refreshError="1"/>
      <sheetData sheetId="7256" refreshError="1"/>
      <sheetData sheetId="7257" refreshError="1"/>
      <sheetData sheetId="7258">
        <row r="22">
          <cell r="G22" t="str">
            <v>Tarjeta 1</v>
          </cell>
        </row>
      </sheetData>
      <sheetData sheetId="7259">
        <row r="21">
          <cell r="G21" t="b">
            <v>0</v>
          </cell>
        </row>
      </sheetData>
      <sheetData sheetId="7260"/>
      <sheetData sheetId="7261"/>
      <sheetData sheetId="7262">
        <row r="5">
          <cell r="A5" t="str">
            <v>Desperdicio</v>
          </cell>
        </row>
      </sheetData>
      <sheetData sheetId="7263">
        <row r="7">
          <cell r="A7" t="str">
            <v>Herramientas Menores</v>
          </cell>
        </row>
      </sheetData>
      <sheetData sheetId="7264">
        <row r="6">
          <cell r="A6" t="str">
            <v>TOPÓGRAFO</v>
          </cell>
        </row>
      </sheetData>
      <sheetData sheetId="7265">
        <row r="5">
          <cell r="A5" t="str">
            <v>Desperdicio</v>
          </cell>
        </row>
      </sheetData>
      <sheetData sheetId="7266">
        <row r="7">
          <cell r="A7" t="str">
            <v>Herramientas Menores</v>
          </cell>
        </row>
      </sheetData>
      <sheetData sheetId="7267">
        <row r="6">
          <cell r="A6" t="str">
            <v>TOPÓGRAFO</v>
          </cell>
        </row>
      </sheetData>
      <sheetData sheetId="7268" refreshError="1"/>
      <sheetData sheetId="7269" refreshError="1"/>
      <sheetData sheetId="7270" refreshError="1"/>
      <sheetData sheetId="7271" refreshError="1"/>
      <sheetData sheetId="7272">
        <row r="7">
          <cell r="B7">
            <v>0.1</v>
          </cell>
        </row>
      </sheetData>
      <sheetData sheetId="7273">
        <row r="7">
          <cell r="B7">
            <v>0.1</v>
          </cell>
        </row>
      </sheetData>
      <sheetData sheetId="7274"/>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sheetData sheetId="7390"/>
      <sheetData sheetId="7391"/>
      <sheetData sheetId="7392"/>
      <sheetData sheetId="7393"/>
      <sheetData sheetId="7394" refreshError="1"/>
      <sheetData sheetId="7395" refreshError="1"/>
      <sheetData sheetId="7396" refreshError="1"/>
      <sheetData sheetId="7397" refreshError="1"/>
      <sheetData sheetId="7398" refreshError="1"/>
      <sheetData sheetId="7399"/>
      <sheetData sheetId="7400"/>
      <sheetData sheetId="7401"/>
      <sheetData sheetId="7402"/>
      <sheetData sheetId="7403" refreshError="1"/>
      <sheetData sheetId="7404"/>
      <sheetData sheetId="7405"/>
      <sheetData sheetId="7406"/>
      <sheetData sheetId="7407"/>
      <sheetData sheetId="7408"/>
      <sheetData sheetId="7409"/>
      <sheetData sheetId="7410"/>
      <sheetData sheetId="7411">
        <row r="47">
          <cell r="H47">
            <v>17098.051632633331</v>
          </cell>
        </row>
      </sheetData>
      <sheetData sheetId="7412">
        <row r="47">
          <cell r="H47">
            <v>13407.454219619998</v>
          </cell>
        </row>
      </sheetData>
      <sheetData sheetId="7413">
        <row r="47">
          <cell r="H47">
            <v>13178.048204541665</v>
          </cell>
        </row>
      </sheetData>
      <sheetData sheetId="7414">
        <row r="47">
          <cell r="H47">
            <v>19729.199486104168</v>
          </cell>
        </row>
      </sheetData>
      <sheetData sheetId="7415">
        <row r="47">
          <cell r="H47">
            <v>38405.002915416662</v>
          </cell>
        </row>
      </sheetData>
      <sheetData sheetId="7416">
        <row r="47">
          <cell r="H47">
            <v>41159.979021230996</v>
          </cell>
        </row>
      </sheetData>
      <sheetData sheetId="7417">
        <row r="47">
          <cell r="H47">
            <v>16020</v>
          </cell>
        </row>
      </sheetData>
      <sheetData sheetId="7418">
        <row r="47">
          <cell r="H47">
            <v>11675</v>
          </cell>
        </row>
      </sheetData>
      <sheetData sheetId="7419">
        <row r="47">
          <cell r="H47">
            <v>382683.1643235588</v>
          </cell>
        </row>
      </sheetData>
      <sheetData sheetId="7420">
        <row r="47">
          <cell r="H47">
            <v>27108.482479999999</v>
          </cell>
        </row>
      </sheetData>
      <sheetData sheetId="7421">
        <row r="47">
          <cell r="H47">
            <v>18945.0351992</v>
          </cell>
        </row>
      </sheetData>
      <sheetData sheetId="7422">
        <row r="47">
          <cell r="H47">
            <v>88016.225274879995</v>
          </cell>
        </row>
      </sheetData>
      <sheetData sheetId="7423">
        <row r="47">
          <cell r="H47">
            <v>11296.680928966078</v>
          </cell>
        </row>
      </sheetData>
      <sheetData sheetId="7424">
        <row r="47">
          <cell r="H47">
            <v>19660.483631249997</v>
          </cell>
        </row>
      </sheetData>
      <sheetData sheetId="7425">
        <row r="47">
          <cell r="H47">
            <v>19660.483631249997</v>
          </cell>
        </row>
      </sheetData>
      <sheetData sheetId="7426">
        <row r="47">
          <cell r="H47">
            <v>19660.483631249997</v>
          </cell>
        </row>
      </sheetData>
      <sheetData sheetId="7427">
        <row r="47">
          <cell r="H47">
            <v>39947.116768272004</v>
          </cell>
        </row>
      </sheetData>
      <sheetData sheetId="7428">
        <row r="47">
          <cell r="H47">
            <v>37450.421970255004</v>
          </cell>
        </row>
      </sheetData>
      <sheetData sheetId="7429">
        <row r="47">
          <cell r="H47">
            <v>5631.4338221939006</v>
          </cell>
        </row>
      </sheetData>
      <sheetData sheetId="7430">
        <row r="47">
          <cell r="H47">
            <v>29691.867138751997</v>
          </cell>
        </row>
      </sheetData>
      <sheetData sheetId="7431">
        <row r="47">
          <cell r="H47">
            <v>10601.359883464</v>
          </cell>
        </row>
      </sheetData>
      <sheetData sheetId="7432">
        <row r="47">
          <cell r="H47">
            <v>16440.07876665</v>
          </cell>
        </row>
      </sheetData>
      <sheetData sheetId="7433">
        <row r="47">
          <cell r="H47">
            <v>7502.6541280530009</v>
          </cell>
        </row>
      </sheetData>
      <sheetData sheetId="7434">
        <row r="47">
          <cell r="H47">
            <v>63269.394041350002</v>
          </cell>
        </row>
      </sheetData>
      <sheetData sheetId="7435">
        <row r="47">
          <cell r="H47">
            <v>38708.912732384997</v>
          </cell>
        </row>
      </sheetData>
      <sheetData sheetId="7436">
        <row r="47">
          <cell r="H47">
            <v>30140.654422727453</v>
          </cell>
        </row>
      </sheetData>
      <sheetData sheetId="7437">
        <row r="47">
          <cell r="H47">
            <v>39628.094655192057</v>
          </cell>
        </row>
      </sheetData>
      <sheetData sheetId="7438">
        <row r="47">
          <cell r="H47">
            <v>38729.542446049003</v>
          </cell>
        </row>
      </sheetData>
      <sheetData sheetId="7439">
        <row r="47">
          <cell r="H47">
            <v>7116.936965586</v>
          </cell>
        </row>
      </sheetData>
      <sheetData sheetId="7440">
        <row r="47">
          <cell r="H47">
            <v>9391.2743470000005</v>
          </cell>
        </row>
      </sheetData>
      <sheetData sheetId="7441">
        <row r="47">
          <cell r="H47">
            <v>8500.0189065630984</v>
          </cell>
        </row>
      </sheetData>
      <sheetData sheetId="7442">
        <row r="47">
          <cell r="H47">
            <v>32499.094423904498</v>
          </cell>
        </row>
      </sheetData>
      <sheetData sheetId="7443">
        <row r="47">
          <cell r="H47">
            <v>51817.028777055006</v>
          </cell>
        </row>
      </sheetData>
      <sheetData sheetId="7444">
        <row r="47">
          <cell r="H47">
            <v>55430.1575333</v>
          </cell>
        </row>
      </sheetData>
      <sheetData sheetId="7445">
        <row r="47">
          <cell r="H47">
            <v>25786.003498499998</v>
          </cell>
        </row>
      </sheetData>
      <sheetData sheetId="7446">
        <row r="47">
          <cell r="H47">
            <v>21993.806973733335</v>
          </cell>
        </row>
      </sheetData>
      <sheetData sheetId="7447"/>
      <sheetData sheetId="7448"/>
      <sheetData sheetId="7449"/>
      <sheetData sheetId="7450"/>
      <sheetData sheetId="7451"/>
      <sheetData sheetId="7452"/>
      <sheetData sheetId="7453">
        <row r="47">
          <cell r="H47">
            <v>21941.348275</v>
          </cell>
        </row>
      </sheetData>
      <sheetData sheetId="7454">
        <row r="47">
          <cell r="H47">
            <v>576269.26239999989</v>
          </cell>
        </row>
      </sheetData>
      <sheetData sheetId="7455">
        <row r="48">
          <cell r="H48">
            <v>640370.66537874995</v>
          </cell>
        </row>
      </sheetData>
      <sheetData sheetId="7456">
        <row r="49">
          <cell r="H49">
            <v>83961.133243064003</v>
          </cell>
        </row>
      </sheetData>
      <sheetData sheetId="7457">
        <row r="47">
          <cell r="H47">
            <v>14670.136122054002</v>
          </cell>
        </row>
      </sheetData>
      <sheetData sheetId="7458">
        <row r="47">
          <cell r="H47">
            <v>9078.6352040999991</v>
          </cell>
        </row>
      </sheetData>
      <sheetData sheetId="7459">
        <row r="51">
          <cell r="H51">
            <v>117309.4992738</v>
          </cell>
        </row>
      </sheetData>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sheetData sheetId="7635"/>
      <sheetData sheetId="7636"/>
      <sheetData sheetId="7637"/>
      <sheetData sheetId="7638" refreshError="1"/>
      <sheetData sheetId="7639" refreshError="1"/>
      <sheetData sheetId="7640" refreshError="1"/>
      <sheetData sheetId="7641" refreshError="1"/>
      <sheetData sheetId="7642"/>
      <sheetData sheetId="7643"/>
      <sheetData sheetId="7644"/>
      <sheetData sheetId="7645" refreshError="1"/>
      <sheetData sheetId="7646" refreshError="1"/>
      <sheetData sheetId="7647"/>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sheetData sheetId="7749"/>
      <sheetData sheetId="7750">
        <row r="1">
          <cell r="A1" t="str">
            <v>ITEM</v>
          </cell>
        </row>
      </sheetData>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row r="1">
          <cell r="A1" t="str">
            <v>ITEM</v>
          </cell>
        </row>
      </sheetData>
      <sheetData sheetId="7791">
        <row r="1">
          <cell r="A1" t="str">
            <v>EQUIPO</v>
          </cell>
        </row>
      </sheetData>
      <sheetData sheetId="7792">
        <row r="1">
          <cell r="A1" t="str">
            <v>ADMINISTRACION</v>
          </cell>
        </row>
      </sheetData>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row r="1">
          <cell r="B1" t="str">
            <v>CTO-102-2002</v>
          </cell>
        </row>
      </sheetData>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row r="1">
          <cell r="B1" t="str">
            <v>CTO-102-2002</v>
          </cell>
        </row>
      </sheetData>
      <sheetData sheetId="7983"/>
      <sheetData sheetId="7984"/>
      <sheetData sheetId="7985"/>
      <sheetData sheetId="7986"/>
      <sheetData sheetId="7987"/>
      <sheetData sheetId="7988"/>
      <sheetData sheetId="7989"/>
      <sheetData sheetId="7990"/>
      <sheetData sheetId="7991"/>
      <sheetData sheetId="7992">
        <row r="1">
          <cell r="B1" t="str">
            <v>CTO-102-2002</v>
          </cell>
        </row>
      </sheetData>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refreshError="1"/>
      <sheetData sheetId="8038" refreshError="1"/>
      <sheetData sheetId="8039" refreshError="1"/>
      <sheetData sheetId="8040">
        <row r="1">
          <cell r="A1" t="str">
            <v>INSTITUTO NACIONAL DE VIAS</v>
          </cell>
        </row>
      </sheetData>
      <sheetData sheetId="8041" refreshError="1"/>
      <sheetData sheetId="8042" refreshError="1"/>
      <sheetData sheetId="8043" refreshError="1"/>
      <sheetData sheetId="8044"/>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sheetData sheetId="8161"/>
      <sheetData sheetId="8162"/>
      <sheetData sheetId="8163"/>
      <sheetData sheetId="8164">
        <row r="525">
          <cell r="K525">
            <v>1695.87</v>
          </cell>
        </row>
      </sheetData>
      <sheetData sheetId="8165">
        <row r="525">
          <cell r="K525">
            <v>3577.94</v>
          </cell>
        </row>
      </sheetData>
      <sheetData sheetId="8166">
        <row r="525">
          <cell r="K525">
            <v>5147.76</v>
          </cell>
        </row>
      </sheetData>
      <sheetData sheetId="8167">
        <row r="525">
          <cell r="K525">
            <v>4940.1099999999997</v>
          </cell>
        </row>
      </sheetData>
      <sheetData sheetId="8168">
        <row r="526">
          <cell r="K526">
            <v>695.98</v>
          </cell>
        </row>
      </sheetData>
      <sheetData sheetId="8169" refreshError="1"/>
      <sheetData sheetId="8170"/>
      <sheetData sheetId="8171" refreshError="1"/>
      <sheetData sheetId="8172" refreshError="1"/>
      <sheetData sheetId="8173" refreshError="1"/>
      <sheetData sheetId="8174" refreshError="1"/>
      <sheetData sheetId="8175"/>
      <sheetData sheetId="8176">
        <row r="1">
          <cell r="A1" t="str">
            <v>INSTITUTO NACIONAL DE VIAS</v>
          </cell>
        </row>
      </sheetData>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sheetData sheetId="8202" refreshError="1"/>
      <sheetData sheetId="8203" refreshError="1"/>
      <sheetData sheetId="8204" refreshError="1"/>
      <sheetData sheetId="8205"/>
      <sheetData sheetId="8206"/>
      <sheetData sheetId="8207"/>
      <sheetData sheetId="8208"/>
      <sheetData sheetId="8209"/>
      <sheetData sheetId="8210" refreshError="1"/>
      <sheetData sheetId="8211" refreshError="1"/>
      <sheetData sheetId="8212"/>
      <sheetData sheetId="8213"/>
      <sheetData sheetId="8214"/>
      <sheetData sheetId="8215"/>
      <sheetData sheetId="8216"/>
      <sheetData sheetId="8217"/>
      <sheetData sheetId="8218"/>
      <sheetData sheetId="8219" refreshError="1"/>
      <sheetData sheetId="8220" refreshError="1"/>
      <sheetData sheetId="8221" refreshError="1"/>
      <sheetData sheetId="8222" refreshError="1"/>
      <sheetData sheetId="8223" refreshError="1"/>
      <sheetData sheetId="8224" refreshError="1"/>
      <sheetData sheetId="8225"/>
      <sheetData sheetId="8226"/>
      <sheetData sheetId="8227"/>
      <sheetData sheetId="8228"/>
      <sheetData sheetId="8229"/>
      <sheetData sheetId="8230"/>
      <sheetData sheetId="8231"/>
      <sheetData sheetId="8232"/>
      <sheetData sheetId="8233" refreshError="1"/>
      <sheetData sheetId="8234" refreshError="1"/>
      <sheetData sheetId="8235" refreshError="1"/>
      <sheetData sheetId="8236" refreshError="1"/>
      <sheetData sheetId="8237" refreshError="1"/>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refreshError="1"/>
      <sheetData sheetId="8323" refreshError="1"/>
      <sheetData sheetId="8324" refreshError="1"/>
      <sheetData sheetId="8325" refreshError="1"/>
      <sheetData sheetId="8326" refreshError="1"/>
      <sheetData sheetId="8327" refreshError="1"/>
      <sheetData sheetId="8328" refreshError="1"/>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sheetData sheetId="8379" refreshError="1"/>
      <sheetData sheetId="8380" refreshError="1"/>
      <sheetData sheetId="8381" refreshError="1"/>
      <sheetData sheetId="8382" refreshError="1"/>
      <sheetData sheetId="8383" refreshError="1"/>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refreshError="1"/>
      <sheetData sheetId="8415"/>
      <sheetData sheetId="8416" refreshError="1"/>
      <sheetData sheetId="8417"/>
      <sheetData sheetId="8418" refreshError="1"/>
      <sheetData sheetId="8419" refreshError="1"/>
      <sheetData sheetId="8420" refreshError="1"/>
      <sheetData sheetId="8421" refreshError="1"/>
      <sheetData sheetId="8422" refreshError="1"/>
      <sheetData sheetId="8423"/>
      <sheetData sheetId="8424" refreshError="1"/>
      <sheetData sheetId="8425" refreshError="1"/>
      <sheetData sheetId="8426" refreshError="1"/>
      <sheetData sheetId="8427" refreshError="1"/>
      <sheetData sheetId="8428" refreshError="1"/>
      <sheetData sheetId="8429" refreshError="1"/>
      <sheetData sheetId="8430" refreshError="1"/>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row r="103">
          <cell r="C103" t="str">
            <v>EXP</v>
          </cell>
        </row>
      </sheetData>
      <sheetData sheetId="8594" refreshError="1"/>
      <sheetData sheetId="8595"/>
      <sheetData sheetId="8596">
        <row r="147">
          <cell r="B147" t="str">
            <v>SUB TOTAL OBRAS DE  INSTALACIONES ELÉCTRICAS DE LAS ESTACIONES (Urbanismo)</v>
          </cell>
        </row>
      </sheetData>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refreshError="1"/>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refreshError="1"/>
      <sheetData sheetId="9001" refreshError="1"/>
      <sheetData sheetId="9002"/>
      <sheetData sheetId="9003"/>
      <sheetData sheetId="9004"/>
      <sheetData sheetId="9005"/>
      <sheetData sheetId="9006"/>
      <sheetData sheetId="9007"/>
      <sheetData sheetId="9008"/>
      <sheetData sheetId="9009"/>
      <sheetData sheetId="9010"/>
      <sheetData sheetId="9011">
        <row r="12">
          <cell r="A12" t="str">
            <v>COSTOS DE TRANSPORTE</v>
          </cell>
        </row>
      </sheetData>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row r="19">
          <cell r="A19" t="str">
            <v>AGREGADO FINO (ARENA)</v>
          </cell>
        </row>
      </sheetData>
      <sheetData sheetId="9322"/>
      <sheetData sheetId="9323"/>
      <sheetData sheetId="9324"/>
      <sheetData sheetId="9325"/>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sheetData sheetId="9650" refreshError="1"/>
      <sheetData sheetId="9651" refreshError="1"/>
      <sheetData sheetId="9652" refreshError="1"/>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refreshError="1"/>
      <sheetData sheetId="9689" refreshError="1"/>
      <sheetData sheetId="9690" refreshError="1"/>
      <sheetData sheetId="969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INSUMOS"/>
      <sheetName val="\\Giovanni\administracion vial\"/>
      <sheetName val="\MONTO AGOTABLE 2010\a  aaInfor"/>
      <sheetName val="Res-Accide-10"/>
      <sheetName val="\AMV _ no borrar\PRESUPUESTOS\a"/>
      <sheetName val="\I\AMV _ no borrar\PRESUPUESTOS"/>
      <sheetName val="\G\I\AMV _ no borrar\PRESUPUEST"/>
      <sheetName val="\G\A\a  aaInformación GRUPO 4\A"/>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NT OBRA"/>
      <sheetName val="\Users\ANDRES FELIPE MUÑOZ\Down"/>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Hoja2"/>
      <sheetName val="\E\a  aaInformación GRUPO 4\A M"/>
      <sheetName val="G.G"/>
      <sheetName val="MURO PR25+221-235"/>
      <sheetName val="MURO PR25+261-267"/>
      <sheetName val="ACTA No.1 "/>
      <sheetName val="ACTA No.5"/>
      <sheetName val="ACTA MAYORES - GENER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sheetData sheetId="333"/>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sheetData sheetId="363" refreshError="1"/>
      <sheetData sheetId="364"/>
      <sheetData sheetId="365" refreshError="1"/>
      <sheetData sheetId="366" refreshError="1"/>
      <sheetData sheetId="367" refreshError="1"/>
      <sheetData sheetId="368" refreshError="1"/>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efreshError="1"/>
      <sheetData sheetId="401" refreshError="1"/>
      <sheetData sheetId="402"/>
      <sheetData sheetId="403"/>
      <sheetData sheetId="404"/>
      <sheetData sheetId="405" refreshError="1"/>
      <sheetData sheetId="406"/>
      <sheetData sheetId="407"/>
      <sheetData sheetId="408" refreshError="1"/>
      <sheetData sheetId="409" refreshError="1"/>
      <sheetData sheetId="410" refreshError="1"/>
      <sheetData sheetId="411" refreshError="1"/>
      <sheetData sheetId="412" refreshError="1"/>
      <sheetData sheetId="4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TARIFAS"/>
      <sheetName val="Sheet1"/>
      <sheetName val="PrecRec"/>
      <sheetName val="PESOS"/>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_a  aaInformación GRUPO 4_A MIn"/>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Datos"/>
      <sheetName val="Cuadrillas"/>
      <sheetName val="Jornal"/>
      <sheetName val="#REF"/>
      <sheetName val="Fornato 6"/>
      <sheetName val="precios-básicos2002"/>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HER"/>
      <sheetName val="MAT"/>
      <sheetName val="PER"/>
      <sheetName val="TRANS"/>
      <sheetName val="[a  aaInformación]__cceficien_2"/>
      <sheetName val="M.O."/>
      <sheetName val="[a  aaInformación]__cceficien_4"/>
      <sheetName val="[a  aaInformación]__cceficien_3"/>
      <sheetName val="[a  aaInformación]__cceficien_5"/>
      <sheetName val="[a  aaInformación]__cceficien_6"/>
      <sheetName val="[a  aaInformación]__cceficien_7"/>
      <sheetName val="[a  aaInformación]//cceficiente"/>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cceficiente_sharepoint_com/MA"/>
      <sheetName val="[a  aaInformación]__cceficie_49"/>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sheetData sheetId="168"/>
      <sheetData sheetId="169" refreshError="1"/>
      <sheetData sheetId="170" refreshError="1"/>
      <sheetData sheetId="17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 val="Mat"/>
      <sheetName val="Equi"/>
      <sheetName val="Otr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TA PARCIAL No 01"/>
      <sheetName val="FORMATO-FORMATO E PARA EFECTO K"/>
      <sheetName val="FORMATO-FACTOR CT PARA EFECTO K"/>
      <sheetName val="FORMATO - SCE PARA EFECTO DEL K"/>
      <sheetName val="TEXT-ACTA PARCIAL No1"/>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sheetData sheetId="215"/>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c1\E\AMV-3005-2005\ADMON GR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COSTOS OFICINA"/>
      <sheetName val="Formatos"/>
      <sheetName val="INSUMOS"/>
      <sheetName val="A.P.U."/>
      <sheetName val="A.P.U. (2)"/>
      <sheetName val="RESUMEN VIAS"/>
      <sheetName val="COSTOS POR KM"/>
      <sheetName val="RESUMEN UNITARI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TUBERIA"/>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sup_Cancha"/>
      <sheetName val="ESTADO VÍA-CRIT.TECNICO"/>
      <sheetName val="PRECIOS"/>
      <sheetName val="PREACTA 6"/>
      <sheetName val="TABLA 2008"/>
      <sheetName val="TRANSPORTE"/>
      <sheetName val="Cuadr."/>
      <sheetName val="Equipo"/>
      <sheetName val="Excavación Mat. Común Estacione"/>
      <sheetName val="Demolición Pavimento"/>
      <sheetName val="PUNITARIOS%20PARA%20241201%202S"/>
      <sheetName val="SUB APU"/>
      <sheetName val="Insum"/>
      <sheetName val="PRESUPUESTO"/>
      <sheetName val="Listas"/>
      <sheetName val="RELACION MES"/>
      <sheetName val="GCB2000"/>
      <sheetName val="A. P. U."/>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LISTA DE PRECIOS"/>
      <sheetName val="062"/>
      <sheetName val="Listado"/>
      <sheetName val=" Liquidacion de Obra por Tramos"/>
      <sheetName val="CLASIFICACION"/>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UNITARIOS"/>
      <sheetName val="THE"/>
      <sheetName val="ATHE"/>
      <sheetName val="5. ELECTRICO"/>
      <sheetName val="FINANC"/>
      <sheetName val="TODAS"/>
      <sheetName val="SAL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stos oficina"/>
      <sheetName val="costos campamento"/>
      <sheetName val="días habiles 2015"/>
      <sheetName val="2,2,6,1 Pilotes 0,30"/>
      <sheetName val="7.1.8.1.1"/>
      <sheetName val="Bajadas"/>
      <sheetName val="NARIÑ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refreshError="1"/>
      <sheetData sheetId="134"/>
      <sheetData sheetId="135" refreshError="1"/>
      <sheetData sheetId="136"/>
      <sheetData sheetId="137"/>
      <sheetData sheetId="138"/>
      <sheetData sheetId="139"/>
      <sheetData sheetId="140"/>
      <sheetData sheetId="141" refreshError="1"/>
      <sheetData sheetId="142" refreshError="1"/>
      <sheetData sheetId="143"/>
      <sheetData sheetId="144"/>
      <sheetData sheetId="145"/>
      <sheetData sheetId="146" refreshError="1"/>
      <sheetData sheetId="147" refreshError="1"/>
      <sheetData sheetId="148" refreshError="1"/>
      <sheetData sheetId="14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UNIT."/>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EB401-87AD-4AD1-AE77-C7AFC1D319AA}">
  <sheetPr>
    <pageSetUpPr fitToPage="1"/>
  </sheetPr>
  <dimension ref="A1:N37"/>
  <sheetViews>
    <sheetView showGridLines="0" view="pageBreakPreview" topLeftCell="A22" zoomScaleNormal="100" zoomScaleSheetLayoutView="100" zoomScalePageLayoutView="55" workbookViewId="0">
      <selection activeCell="I22" sqref="I22"/>
    </sheetView>
  </sheetViews>
  <sheetFormatPr baseColWidth="10" defaultColWidth="11.44140625" defaultRowHeight="13.8"/>
  <cols>
    <col min="1" max="2" width="3.44140625" style="1" customWidth="1"/>
    <col min="3" max="3" width="5.33203125" style="1" customWidth="1"/>
    <col min="4" max="4" width="10.44140625" style="1" customWidth="1"/>
    <col min="5" max="5" width="13.5546875" style="2" customWidth="1"/>
    <col min="6" max="6" width="17.6640625" style="1" customWidth="1"/>
    <col min="7" max="7" width="38.5546875" style="1" customWidth="1"/>
    <col min="8" max="8" width="17.88671875" style="1" customWidth="1"/>
    <col min="9" max="9" width="18.6640625" style="1" customWidth="1"/>
    <col min="10" max="10" width="23.6640625" style="1" customWidth="1"/>
    <col min="11" max="11" width="22.6640625" style="1" customWidth="1"/>
    <col min="12" max="12" width="12.33203125" style="1" customWidth="1"/>
    <col min="13" max="13" width="11.44140625" style="1"/>
    <col min="14" max="14" width="13.33203125" style="1" bestFit="1" customWidth="1"/>
    <col min="15" max="16384" width="11.44140625" style="1"/>
  </cols>
  <sheetData>
    <row r="1" spans="1:12" ht="16.2" thickBot="1">
      <c r="A1" s="4"/>
      <c r="B1" s="4"/>
      <c r="C1" s="4"/>
      <c r="D1" s="4"/>
      <c r="E1" s="5"/>
      <c r="F1" s="4"/>
      <c r="G1" s="4"/>
      <c r="H1" s="4"/>
      <c r="I1" s="4"/>
      <c r="J1" s="4"/>
      <c r="K1" s="4"/>
    </row>
    <row r="2" spans="1:12" ht="9" customHeight="1" thickTop="1">
      <c r="A2" s="4"/>
      <c r="B2" s="6"/>
      <c r="C2" s="7"/>
      <c r="D2" s="7"/>
      <c r="E2" s="8"/>
      <c r="F2" s="7"/>
      <c r="G2" s="7"/>
      <c r="H2" s="7"/>
      <c r="I2" s="7"/>
      <c r="J2" s="7"/>
      <c r="K2" s="349"/>
    </row>
    <row r="3" spans="1:12" ht="27" customHeight="1">
      <c r="A3" s="4"/>
      <c r="B3" s="9"/>
      <c r="C3" s="669" t="s">
        <v>70</v>
      </c>
      <c r="D3" s="669"/>
      <c r="E3" s="669"/>
      <c r="F3" s="669"/>
      <c r="G3" s="4"/>
      <c r="H3" s="4"/>
      <c r="I3" s="4"/>
      <c r="J3" s="4"/>
      <c r="K3" s="350"/>
    </row>
    <row r="4" spans="1:12" ht="15.6">
      <c r="A4" s="4"/>
      <c r="B4" s="9"/>
      <c r="C4" s="91" t="s">
        <v>16</v>
      </c>
      <c r="D4" s="92" t="s">
        <v>17</v>
      </c>
      <c r="E4" s="91" t="s">
        <v>18</v>
      </c>
      <c r="F4" s="92">
        <v>3</v>
      </c>
      <c r="G4" s="4"/>
      <c r="H4" s="4"/>
      <c r="I4" s="4"/>
      <c r="J4" s="4"/>
      <c r="K4" s="350"/>
    </row>
    <row r="5" spans="1:12" ht="15.6">
      <c r="A5" s="4"/>
      <c r="B5" s="9"/>
      <c r="C5" s="670" t="s">
        <v>0</v>
      </c>
      <c r="D5" s="670"/>
      <c r="E5" s="670"/>
      <c r="F5" s="670"/>
      <c r="G5" s="670"/>
      <c r="H5" s="670"/>
      <c r="I5" s="670"/>
      <c r="J5" s="670"/>
      <c r="K5" s="671"/>
    </row>
    <row r="6" spans="1:12" ht="16.2" thickBot="1">
      <c r="A6" s="4"/>
      <c r="B6" s="9"/>
      <c r="C6" s="672" t="s">
        <v>1</v>
      </c>
      <c r="D6" s="672"/>
      <c r="E6" s="672"/>
      <c r="F6" s="672"/>
      <c r="G6" s="672"/>
      <c r="H6" s="672"/>
      <c r="I6" s="672"/>
      <c r="J6" s="672"/>
      <c r="K6" s="673"/>
    </row>
    <row r="7" spans="1:12" s="18" customFormat="1" ht="15.6">
      <c r="A7" s="17"/>
      <c r="B7" s="96"/>
      <c r="C7" s="674" t="s">
        <v>146</v>
      </c>
      <c r="D7" s="675"/>
      <c r="E7" s="675"/>
      <c r="F7" s="675"/>
      <c r="G7" s="675"/>
      <c r="H7" s="675"/>
      <c r="I7" s="675"/>
      <c r="J7" s="675"/>
      <c r="K7" s="676"/>
    </row>
    <row r="8" spans="1:12" ht="16.95" customHeight="1">
      <c r="A8" s="4"/>
      <c r="B8" s="9"/>
      <c r="C8" s="677"/>
      <c r="D8" s="678"/>
      <c r="E8" s="678"/>
      <c r="F8" s="678"/>
      <c r="G8" s="678"/>
      <c r="H8" s="678"/>
      <c r="I8" s="678"/>
      <c r="J8" s="678"/>
      <c r="K8" s="679"/>
    </row>
    <row r="9" spans="1:12" ht="34.200000000000003" customHeight="1">
      <c r="A9" s="4"/>
      <c r="B9" s="9"/>
      <c r="C9" s="680" t="s">
        <v>2</v>
      </c>
      <c r="D9" s="681"/>
      <c r="E9" s="681"/>
      <c r="F9" s="681"/>
      <c r="G9" s="681"/>
      <c r="H9" s="681"/>
      <c r="I9" s="681"/>
      <c r="J9" s="681"/>
      <c r="K9" s="682"/>
    </row>
    <row r="10" spans="1:12" ht="15" customHeight="1" thickBot="1">
      <c r="A10" s="4"/>
      <c r="B10" s="9"/>
      <c r="C10" s="666"/>
      <c r="D10" s="667"/>
      <c r="E10" s="667"/>
      <c r="F10" s="667"/>
      <c r="G10" s="667"/>
      <c r="H10" s="667"/>
      <c r="I10" s="667"/>
      <c r="J10" s="667"/>
      <c r="K10" s="668"/>
    </row>
    <row r="11" spans="1:12" ht="21.6" customHeight="1">
      <c r="A11" s="4"/>
      <c r="B11" s="9"/>
      <c r="C11" s="684" t="s">
        <v>3</v>
      </c>
      <c r="D11" s="686" t="s">
        <v>4</v>
      </c>
      <c r="E11" s="688" t="s">
        <v>5</v>
      </c>
      <c r="F11" s="688"/>
      <c r="G11" s="684" t="s">
        <v>6</v>
      </c>
      <c r="H11" s="686" t="s">
        <v>7</v>
      </c>
      <c r="I11" s="686" t="s">
        <v>8</v>
      </c>
      <c r="J11" s="689" t="s">
        <v>9</v>
      </c>
      <c r="K11" s="691" t="s">
        <v>10</v>
      </c>
    </row>
    <row r="12" spans="1:12" ht="18.600000000000001" customHeight="1" thickBot="1">
      <c r="A12" s="4"/>
      <c r="B12" s="9"/>
      <c r="C12" s="685"/>
      <c r="D12" s="687"/>
      <c r="E12" s="81" t="s">
        <v>11</v>
      </c>
      <c r="F12" s="81" t="s">
        <v>12</v>
      </c>
      <c r="G12" s="685"/>
      <c r="H12" s="687"/>
      <c r="I12" s="687"/>
      <c r="J12" s="690"/>
      <c r="K12" s="691"/>
    </row>
    <row r="13" spans="1:12" ht="30" customHeight="1" thickBot="1">
      <c r="A13" s="4"/>
      <c r="B13" s="9"/>
      <c r="C13" s="82"/>
      <c r="D13" s="83"/>
      <c r="E13" s="83"/>
      <c r="F13" s="83"/>
      <c r="G13" s="537"/>
      <c r="H13" s="83"/>
      <c r="I13" s="83"/>
      <c r="J13" s="83"/>
      <c r="K13" s="282"/>
    </row>
    <row r="14" spans="1:12" ht="52.95" customHeight="1">
      <c r="A14" s="4"/>
      <c r="B14" s="9"/>
      <c r="C14" s="543">
        <v>1</v>
      </c>
      <c r="D14" s="543"/>
      <c r="E14" s="543" t="s">
        <v>71</v>
      </c>
      <c r="F14" s="534" t="s">
        <v>142</v>
      </c>
      <c r="G14" s="538" t="s">
        <v>74</v>
      </c>
      <c r="H14" s="544" t="s">
        <v>75</v>
      </c>
      <c r="I14" s="545">
        <v>3379</v>
      </c>
      <c r="J14" s="546">
        <f>'ITEM 1- IMPRIMANTE M2'!M64</f>
        <v>33939</v>
      </c>
      <c r="K14" s="547">
        <f>J14*I14</f>
        <v>114679881</v>
      </c>
      <c r="L14" s="527"/>
    </row>
    <row r="15" spans="1:12" ht="60.6" customHeight="1">
      <c r="A15" s="4"/>
      <c r="B15" s="9"/>
      <c r="C15" s="544">
        <v>2</v>
      </c>
      <c r="D15" s="544"/>
      <c r="E15" s="544" t="s">
        <v>71</v>
      </c>
      <c r="F15" s="535" t="s">
        <v>142</v>
      </c>
      <c r="G15" s="538" t="s">
        <v>104</v>
      </c>
      <c r="H15" s="544" t="s">
        <v>127</v>
      </c>
      <c r="I15" s="545">
        <v>50000</v>
      </c>
      <c r="J15" s="546">
        <f>'ITEM 2 - IMPRIMANTE ML'!M57</f>
        <v>2493</v>
      </c>
      <c r="K15" s="547">
        <f t="shared" ref="K15:K20" si="0">J15*I15</f>
        <v>124650000</v>
      </c>
    </row>
    <row r="16" spans="1:12" ht="65.25" customHeight="1">
      <c r="A16" s="4"/>
      <c r="B16" s="9"/>
      <c r="C16" s="543">
        <v>3</v>
      </c>
      <c r="D16" s="543"/>
      <c r="E16" s="543"/>
      <c r="F16" s="536" t="s">
        <v>138</v>
      </c>
      <c r="G16" s="538" t="s">
        <v>216</v>
      </c>
      <c r="H16" s="544" t="s">
        <v>127</v>
      </c>
      <c r="I16" s="545">
        <v>50000</v>
      </c>
      <c r="J16" s="546">
        <f>'ITEM 3 -ML SOLVENTE'!M58</f>
        <v>3611</v>
      </c>
      <c r="K16" s="547">
        <f t="shared" si="0"/>
        <v>180550000</v>
      </c>
    </row>
    <row r="17" spans="1:14" ht="45" customHeight="1">
      <c r="A17" s="4"/>
      <c r="B17" s="9"/>
      <c r="C17" s="543">
        <v>4</v>
      </c>
      <c r="D17" s="543"/>
      <c r="E17" s="543" t="s">
        <v>71</v>
      </c>
      <c r="F17" s="536" t="s">
        <v>139</v>
      </c>
      <c r="G17" s="538" t="s">
        <v>217</v>
      </c>
      <c r="H17" s="544" t="s">
        <v>75</v>
      </c>
      <c r="I17" s="545">
        <v>2930</v>
      </c>
      <c r="J17" s="546">
        <f>'ITEM 4 M2 SOLVENTE'!M61</f>
        <v>48113</v>
      </c>
      <c r="K17" s="547">
        <f t="shared" si="0"/>
        <v>140971090</v>
      </c>
    </row>
    <row r="18" spans="1:14" ht="110.25" customHeight="1">
      <c r="A18" s="4"/>
      <c r="B18" s="9"/>
      <c r="C18" s="543">
        <v>5</v>
      </c>
      <c r="D18" s="543"/>
      <c r="E18" s="543" t="s">
        <v>71</v>
      </c>
      <c r="F18" s="536" t="s">
        <v>140</v>
      </c>
      <c r="G18" s="538" t="s">
        <v>218</v>
      </c>
      <c r="H18" s="544" t="s">
        <v>133</v>
      </c>
      <c r="I18" s="545">
        <v>53</v>
      </c>
      <c r="J18" s="546">
        <f>'ITEM 5 - SEÑAL 75'!M73</f>
        <v>611320</v>
      </c>
      <c r="K18" s="547">
        <f t="shared" si="0"/>
        <v>32399960</v>
      </c>
    </row>
    <row r="19" spans="1:14" ht="108.75" customHeight="1">
      <c r="A19" s="4"/>
      <c r="B19" s="9"/>
      <c r="C19" s="543">
        <v>6</v>
      </c>
      <c r="D19" s="543"/>
      <c r="E19" s="543"/>
      <c r="F19" s="534" t="s">
        <v>140</v>
      </c>
      <c r="G19" s="538" t="s">
        <v>219</v>
      </c>
      <c r="H19" s="544" t="s">
        <v>133</v>
      </c>
      <c r="I19" s="545">
        <v>70</v>
      </c>
      <c r="J19" s="546">
        <f>'ITEM 6 SEÑAL DUPLEX'!M71</f>
        <v>934941</v>
      </c>
      <c r="K19" s="547">
        <f t="shared" si="0"/>
        <v>65445870</v>
      </c>
    </row>
    <row r="20" spans="1:14" ht="60" customHeight="1">
      <c r="A20" s="4"/>
      <c r="B20" s="9"/>
      <c r="C20" s="543">
        <v>7</v>
      </c>
      <c r="D20" s="543"/>
      <c r="E20" s="543" t="s">
        <v>71</v>
      </c>
      <c r="F20" s="534" t="s">
        <v>142</v>
      </c>
      <c r="G20" s="538" t="s">
        <v>220</v>
      </c>
      <c r="H20" s="544" t="s">
        <v>127</v>
      </c>
      <c r="I20" s="545">
        <v>970</v>
      </c>
      <c r="J20" s="548">
        <f>'ITEM 7- BANDA'!G47</f>
        <v>229685</v>
      </c>
      <c r="K20" s="547">
        <f t="shared" si="0"/>
        <v>222794450</v>
      </c>
    </row>
    <row r="21" spans="1:14" ht="55.2" customHeight="1">
      <c r="A21" s="4"/>
      <c r="B21" s="9"/>
      <c r="C21" s="543">
        <v>8</v>
      </c>
      <c r="D21" s="543"/>
      <c r="E21" s="543" t="s">
        <v>71</v>
      </c>
      <c r="F21" s="534" t="s">
        <v>142</v>
      </c>
      <c r="G21" s="538" t="s">
        <v>221</v>
      </c>
      <c r="H21" s="545" t="s">
        <v>75</v>
      </c>
      <c r="I21" s="549">
        <f>1000*2</f>
        <v>2000</v>
      </c>
      <c r="J21" s="546">
        <f>'ITEM 8 M2 PIGMENTADO O MULT'!M59</f>
        <v>55484</v>
      </c>
      <c r="K21" s="547">
        <f>J21*I21</f>
        <v>110968000</v>
      </c>
    </row>
    <row r="22" spans="1:14" ht="77.400000000000006" customHeight="1">
      <c r="A22" s="4"/>
      <c r="B22" s="9"/>
      <c r="C22" s="543">
        <v>9</v>
      </c>
      <c r="D22" s="543"/>
      <c r="E22" s="543" t="s">
        <v>71</v>
      </c>
      <c r="F22" s="534" t="s">
        <v>142</v>
      </c>
      <c r="G22" s="538" t="s">
        <v>222</v>
      </c>
      <c r="H22" s="545" t="s">
        <v>133</v>
      </c>
      <c r="I22" s="549">
        <v>900</v>
      </c>
      <c r="J22" s="547">
        <f>'ITEM 09 HITO FLEXIBLE'!M81</f>
        <v>61663</v>
      </c>
      <c r="K22" s="547">
        <f>J22*I22</f>
        <v>55496700</v>
      </c>
    </row>
    <row r="23" spans="1:14" ht="55.95" customHeight="1">
      <c r="A23" s="4"/>
      <c r="B23" s="9"/>
      <c r="C23" s="543">
        <v>10</v>
      </c>
      <c r="D23" s="543"/>
      <c r="E23" s="543" t="s">
        <v>71</v>
      </c>
      <c r="F23" s="534" t="s">
        <v>142</v>
      </c>
      <c r="G23" s="538" t="s">
        <v>205</v>
      </c>
      <c r="H23" s="545" t="s">
        <v>133</v>
      </c>
      <c r="I23" s="549">
        <v>400</v>
      </c>
      <c r="J23" s="547">
        <f>'ITEM 10- TACHONES'!H48</f>
        <v>53745</v>
      </c>
      <c r="K23" s="547">
        <f>J23*I23</f>
        <v>21498000</v>
      </c>
    </row>
    <row r="24" spans="1:14" ht="48" customHeight="1">
      <c r="A24" s="4"/>
      <c r="B24" s="9"/>
      <c r="C24" s="543">
        <v>11</v>
      </c>
      <c r="D24" s="543"/>
      <c r="E24" s="543" t="s">
        <v>71</v>
      </c>
      <c r="F24" s="534" t="s">
        <v>142</v>
      </c>
      <c r="G24" s="538" t="s">
        <v>223</v>
      </c>
      <c r="H24" s="545" t="s">
        <v>133</v>
      </c>
      <c r="I24" s="549">
        <v>600</v>
      </c>
      <c r="J24" s="547">
        <f>'ITEM 11- Retiro de TACHONES (2)'!H48</f>
        <v>8799</v>
      </c>
      <c r="K24" s="547">
        <f>J24*I24</f>
        <v>5279400</v>
      </c>
    </row>
    <row r="25" spans="1:14" ht="30" customHeight="1">
      <c r="A25" s="4"/>
      <c r="B25" s="9"/>
      <c r="C25" s="692" t="s">
        <v>13</v>
      </c>
      <c r="D25" s="693"/>
      <c r="E25" s="693"/>
      <c r="F25" s="693"/>
      <c r="G25" s="693"/>
      <c r="H25" s="693"/>
      <c r="I25" s="693"/>
      <c r="J25" s="693"/>
      <c r="K25" s="550">
        <f>SUM(K14:K24)</f>
        <v>1074733351</v>
      </c>
    </row>
    <row r="26" spans="1:14" ht="30" customHeight="1" thickBot="1">
      <c r="A26" s="4"/>
      <c r="B26" s="9"/>
      <c r="C26" s="694"/>
      <c r="D26" s="695"/>
      <c r="E26" s="695"/>
      <c r="F26" s="695"/>
      <c r="G26" s="695"/>
      <c r="H26" s="695"/>
      <c r="I26" s="695"/>
      <c r="J26" s="695"/>
      <c r="K26" s="696"/>
    </row>
    <row r="27" spans="1:14" s="3" customFormat="1" ht="30" customHeight="1" thickBot="1">
      <c r="A27" s="10"/>
      <c r="B27" s="11"/>
      <c r="C27" s="697" t="s">
        <v>155</v>
      </c>
      <c r="D27" s="698"/>
      <c r="E27" s="698"/>
      <c r="F27" s="698"/>
      <c r="G27" s="698"/>
      <c r="H27" s="698"/>
      <c r="I27" s="698"/>
      <c r="J27" s="699"/>
      <c r="K27" s="314">
        <f>K25</f>
        <v>1074733351</v>
      </c>
    </row>
    <row r="28" spans="1:14" s="3" customFormat="1" ht="15.6">
      <c r="A28" s="10"/>
      <c r="B28" s="11"/>
      <c r="C28" s="97"/>
      <c r="D28" s="85"/>
      <c r="E28" s="85"/>
      <c r="F28" s="85"/>
      <c r="G28" s="85"/>
      <c r="H28" s="85"/>
      <c r="I28" s="85"/>
      <c r="J28" s="85"/>
      <c r="K28" s="98"/>
    </row>
    <row r="29" spans="1:14" s="3" customFormat="1" ht="30" customHeight="1">
      <c r="A29" s="10"/>
      <c r="B29" s="11"/>
      <c r="C29" s="99"/>
      <c r="D29" s="87"/>
      <c r="E29" s="86"/>
      <c r="F29" s="86"/>
      <c r="G29" s="683" t="s">
        <v>55</v>
      </c>
      <c r="H29" s="683"/>
      <c r="I29" s="683"/>
      <c r="J29" s="260" t="s">
        <v>152</v>
      </c>
      <c r="K29" s="551">
        <v>0.2</v>
      </c>
    </row>
    <row r="30" spans="1:14" s="3" customFormat="1" ht="30" customHeight="1">
      <c r="A30" s="10"/>
      <c r="B30" s="11"/>
      <c r="C30" s="99"/>
      <c r="D30" s="87"/>
      <c r="E30" s="86"/>
      <c r="F30" s="86"/>
      <c r="G30" s="700" t="s">
        <v>134</v>
      </c>
      <c r="H30" s="700"/>
      <c r="I30" s="700"/>
      <c r="J30" s="260" t="s">
        <v>153</v>
      </c>
      <c r="K30" s="551">
        <v>0.01</v>
      </c>
      <c r="N30" s="352"/>
    </row>
    <row r="31" spans="1:14" s="3" customFormat="1" ht="30" customHeight="1" thickBot="1">
      <c r="A31" s="10"/>
      <c r="B31" s="11"/>
      <c r="C31" s="99"/>
      <c r="D31" s="88"/>
      <c r="E31" s="88"/>
      <c r="F31" s="88"/>
      <c r="G31" s="700" t="s">
        <v>135</v>
      </c>
      <c r="H31" s="700"/>
      <c r="I31" s="700"/>
      <c r="J31" s="260" t="s">
        <v>154</v>
      </c>
      <c r="K31" s="551">
        <v>0.04</v>
      </c>
    </row>
    <row r="32" spans="1:14" s="3" customFormat="1" ht="30" customHeight="1" thickBot="1">
      <c r="A32" s="10"/>
      <c r="B32" s="11"/>
      <c r="C32" s="99"/>
      <c r="D32" s="87"/>
      <c r="E32" s="86"/>
      <c r="F32" s="86"/>
      <c r="G32" s="701" t="s">
        <v>14</v>
      </c>
      <c r="H32" s="702"/>
      <c r="I32" s="702"/>
      <c r="J32" s="703"/>
      <c r="K32" s="532">
        <f>K27</f>
        <v>1074733351</v>
      </c>
    </row>
    <row r="33" spans="1:12" s="3" customFormat="1" ht="16.2" thickBot="1">
      <c r="A33" s="10"/>
      <c r="B33" s="11"/>
      <c r="C33" s="99"/>
      <c r="D33" s="87"/>
      <c r="E33" s="87"/>
      <c r="F33" s="87"/>
      <c r="G33" s="86"/>
      <c r="H33" s="86"/>
      <c r="I33" s="89"/>
      <c r="J33" s="100"/>
      <c r="K33" s="101"/>
      <c r="L33" s="528"/>
    </row>
    <row r="34" spans="1:12" s="3" customFormat="1" ht="15.6">
      <c r="A34" s="10"/>
      <c r="B34" s="11"/>
      <c r="C34" s="90"/>
      <c r="D34" s="704"/>
      <c r="E34" s="704"/>
      <c r="F34" s="704"/>
      <c r="G34" s="704"/>
      <c r="H34" s="704"/>
      <c r="I34" s="704"/>
      <c r="J34" s="704"/>
      <c r="K34" s="705"/>
      <c r="L34" s="352"/>
    </row>
    <row r="35" spans="1:12" ht="16.2" thickBot="1">
      <c r="A35" s="4"/>
      <c r="B35" s="9"/>
      <c r="C35" s="95"/>
      <c r="D35" s="93"/>
      <c r="E35" s="93"/>
      <c r="F35" s="93"/>
      <c r="G35" s="94"/>
      <c r="H35" s="706"/>
      <c r="I35" s="706"/>
      <c r="J35" s="706"/>
      <c r="K35" s="707"/>
      <c r="L35" s="529"/>
    </row>
    <row r="36" spans="1:12" ht="16.2" thickBot="1">
      <c r="A36" s="4"/>
      <c r="B36" s="12"/>
      <c r="C36" s="13"/>
      <c r="D36" s="13"/>
      <c r="E36" s="14"/>
      <c r="F36" s="13"/>
      <c r="G36" s="15"/>
      <c r="H36" s="13"/>
      <c r="I36" s="13"/>
      <c r="J36" s="13"/>
      <c r="K36" s="13"/>
    </row>
    <row r="37" spans="1:12" ht="16.2" thickTop="1">
      <c r="A37" s="4"/>
      <c r="B37" s="4"/>
      <c r="C37" s="4"/>
      <c r="D37" s="4"/>
      <c r="E37" s="5"/>
      <c r="F37" s="4"/>
      <c r="G37" s="4"/>
      <c r="H37" s="4"/>
      <c r="I37" s="4"/>
      <c r="J37" s="4"/>
      <c r="K37" s="4"/>
    </row>
  </sheetData>
  <mergeCells count="23">
    <mergeCell ref="G30:I30"/>
    <mergeCell ref="G31:I31"/>
    <mergeCell ref="G32:J32"/>
    <mergeCell ref="D34:K34"/>
    <mergeCell ref="H35:K35"/>
    <mergeCell ref="J11:J12"/>
    <mergeCell ref="K11:K12"/>
    <mergeCell ref="C25:J25"/>
    <mergeCell ref="C26:K26"/>
    <mergeCell ref="C27:J27"/>
    <mergeCell ref="G29:I29"/>
    <mergeCell ref="C11:C12"/>
    <mergeCell ref="D11:D12"/>
    <mergeCell ref="E11:F11"/>
    <mergeCell ref="G11:G12"/>
    <mergeCell ref="H11:H12"/>
    <mergeCell ref="I11:I12"/>
    <mergeCell ref="C10:K10"/>
    <mergeCell ref="C3:F3"/>
    <mergeCell ref="C5:K5"/>
    <mergeCell ref="C6:K6"/>
    <mergeCell ref="C7:K8"/>
    <mergeCell ref="C9:K9"/>
  </mergeCells>
  <pageMargins left="0.11811023622047245" right="0.11811023622047245" top="0.15748031496062992" bottom="0.15748031496062992" header="0.31496062992125984" footer="0.31496062992125984"/>
  <pageSetup scale="55" fitToHeight="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pageSetUpPr fitToPage="1"/>
  </sheetPr>
  <dimension ref="A1:N37"/>
  <sheetViews>
    <sheetView showGridLines="0" view="pageBreakPreview" topLeftCell="A25" zoomScaleNormal="100" zoomScaleSheetLayoutView="100" zoomScalePageLayoutView="55" workbookViewId="0">
      <selection activeCell="J23" sqref="J23"/>
    </sheetView>
  </sheetViews>
  <sheetFormatPr baseColWidth="10" defaultColWidth="11.44140625" defaultRowHeight="13.8"/>
  <cols>
    <col min="1" max="2" width="3.44140625" style="1" customWidth="1"/>
    <col min="3" max="3" width="5.33203125" style="1" customWidth="1"/>
    <col min="4" max="4" width="10.44140625" style="1" customWidth="1"/>
    <col min="5" max="5" width="13.5546875" style="2" customWidth="1"/>
    <col min="6" max="6" width="17.6640625" style="1" customWidth="1"/>
    <col min="7" max="7" width="38.5546875" style="1" customWidth="1"/>
    <col min="8" max="8" width="17.88671875" style="1" customWidth="1"/>
    <col min="9" max="9" width="18.6640625" style="1" customWidth="1"/>
    <col min="10" max="10" width="23.6640625" style="1" customWidth="1"/>
    <col min="11" max="11" width="22.6640625" style="1" customWidth="1"/>
    <col min="12" max="12" width="14.33203125" style="1" customWidth="1"/>
    <col min="13" max="13" width="11.44140625" style="1"/>
    <col min="14" max="14" width="13.33203125" style="1" bestFit="1" customWidth="1"/>
    <col min="15" max="16384" width="11.44140625" style="1"/>
  </cols>
  <sheetData>
    <row r="1" spans="1:12" ht="16.2" thickBot="1">
      <c r="A1" s="4"/>
      <c r="B1" s="4"/>
      <c r="C1" s="4"/>
      <c r="D1" s="4"/>
      <c r="E1" s="5"/>
      <c r="F1" s="4"/>
      <c r="G1" s="4"/>
      <c r="H1" s="4"/>
      <c r="I1" s="4"/>
      <c r="J1" s="4"/>
      <c r="K1" s="4"/>
    </row>
    <row r="2" spans="1:12" ht="9" customHeight="1" thickTop="1">
      <c r="A2" s="4"/>
      <c r="B2" s="6"/>
      <c r="C2" s="7"/>
      <c r="D2" s="7"/>
      <c r="E2" s="8"/>
      <c r="F2" s="7"/>
      <c r="G2" s="7"/>
      <c r="H2" s="7"/>
      <c r="I2" s="7"/>
      <c r="J2" s="7"/>
      <c r="K2" s="349"/>
    </row>
    <row r="3" spans="1:12" ht="27" customHeight="1">
      <c r="A3" s="4"/>
      <c r="B3" s="9"/>
      <c r="C3" s="669" t="s">
        <v>70</v>
      </c>
      <c r="D3" s="669"/>
      <c r="E3" s="669"/>
      <c r="F3" s="669"/>
      <c r="G3" s="4"/>
      <c r="H3" s="4"/>
      <c r="I3" s="4"/>
      <c r="J3" s="4"/>
      <c r="K3" s="350"/>
    </row>
    <row r="4" spans="1:12" ht="15.6">
      <c r="A4" s="4"/>
      <c r="B4" s="9"/>
      <c r="C4" s="91" t="s">
        <v>16</v>
      </c>
      <c r="D4" s="92" t="s">
        <v>17</v>
      </c>
      <c r="E4" s="91" t="s">
        <v>18</v>
      </c>
      <c r="F4" s="92">
        <v>3</v>
      </c>
      <c r="G4" s="4"/>
      <c r="H4" s="4"/>
      <c r="I4" s="4"/>
      <c r="J4" s="4"/>
      <c r="K4" s="350"/>
    </row>
    <row r="5" spans="1:12" ht="15.6">
      <c r="A5" s="4"/>
      <c r="B5" s="9"/>
      <c r="C5" s="670" t="s">
        <v>157</v>
      </c>
      <c r="D5" s="670"/>
      <c r="E5" s="670"/>
      <c r="F5" s="670"/>
      <c r="G5" s="670"/>
      <c r="H5" s="670"/>
      <c r="I5" s="670"/>
      <c r="J5" s="670"/>
      <c r="K5" s="671"/>
    </row>
    <row r="6" spans="1:12" ht="16.2" thickBot="1">
      <c r="A6" s="4"/>
      <c r="B6" s="9"/>
      <c r="C6" s="672" t="s">
        <v>1</v>
      </c>
      <c r="D6" s="672"/>
      <c r="E6" s="672"/>
      <c r="F6" s="672"/>
      <c r="G6" s="672"/>
      <c r="H6" s="672"/>
      <c r="I6" s="672"/>
      <c r="J6" s="672"/>
      <c r="K6" s="673"/>
    </row>
    <row r="7" spans="1:12" s="18" customFormat="1" ht="15.6">
      <c r="A7" s="17"/>
      <c r="B7" s="96"/>
      <c r="C7" s="674" t="s">
        <v>215</v>
      </c>
      <c r="D7" s="675"/>
      <c r="E7" s="675"/>
      <c r="F7" s="675"/>
      <c r="G7" s="675"/>
      <c r="H7" s="675"/>
      <c r="I7" s="675"/>
      <c r="J7" s="675"/>
      <c r="K7" s="676"/>
    </row>
    <row r="8" spans="1:12" ht="16.95" customHeight="1">
      <c r="A8" s="4"/>
      <c r="B8" s="9"/>
      <c r="C8" s="677"/>
      <c r="D8" s="678"/>
      <c r="E8" s="678"/>
      <c r="F8" s="678"/>
      <c r="G8" s="678"/>
      <c r="H8" s="678"/>
      <c r="I8" s="678"/>
      <c r="J8" s="678"/>
      <c r="K8" s="679"/>
    </row>
    <row r="9" spans="1:12" ht="34.200000000000003" customHeight="1">
      <c r="A9" s="4"/>
      <c r="B9" s="9"/>
      <c r="C9" s="680" t="s">
        <v>2</v>
      </c>
      <c r="D9" s="681"/>
      <c r="E9" s="681"/>
      <c r="F9" s="681"/>
      <c r="G9" s="681"/>
      <c r="H9" s="681"/>
      <c r="I9" s="681"/>
      <c r="J9" s="681"/>
      <c r="K9" s="682"/>
    </row>
    <row r="10" spans="1:12" ht="15" customHeight="1" thickBot="1">
      <c r="A10" s="4"/>
      <c r="B10" s="9"/>
      <c r="C10" s="666"/>
      <c r="D10" s="667"/>
      <c r="E10" s="667"/>
      <c r="F10" s="667"/>
      <c r="G10" s="667"/>
      <c r="H10" s="667"/>
      <c r="I10" s="667"/>
      <c r="J10" s="667"/>
      <c r="K10" s="668"/>
    </row>
    <row r="11" spans="1:12" ht="21.6" customHeight="1">
      <c r="A11" s="4"/>
      <c r="B11" s="9"/>
      <c r="C11" s="684" t="s">
        <v>3</v>
      </c>
      <c r="D11" s="686" t="s">
        <v>4</v>
      </c>
      <c r="E11" s="688" t="s">
        <v>5</v>
      </c>
      <c r="F11" s="688"/>
      <c r="G11" s="684" t="s">
        <v>6</v>
      </c>
      <c r="H11" s="686" t="s">
        <v>7</v>
      </c>
      <c r="I11" s="686" t="s">
        <v>8</v>
      </c>
      <c r="J11" s="689" t="s">
        <v>9</v>
      </c>
      <c r="K11" s="691" t="s">
        <v>10</v>
      </c>
    </row>
    <row r="12" spans="1:12" ht="18.600000000000001" customHeight="1" thickBot="1">
      <c r="A12" s="4"/>
      <c r="B12" s="9"/>
      <c r="C12" s="685"/>
      <c r="D12" s="687"/>
      <c r="E12" s="81" t="s">
        <v>11</v>
      </c>
      <c r="F12" s="81" t="s">
        <v>12</v>
      </c>
      <c r="G12" s="685"/>
      <c r="H12" s="687"/>
      <c r="I12" s="687"/>
      <c r="J12" s="690"/>
      <c r="K12" s="691"/>
    </row>
    <row r="13" spans="1:12" ht="30" customHeight="1" thickBot="1">
      <c r="A13" s="4"/>
      <c r="B13" s="9"/>
      <c r="C13" s="82"/>
      <c r="D13" s="83"/>
      <c r="E13" s="83"/>
      <c r="F13" s="83"/>
      <c r="G13" s="83"/>
      <c r="H13" s="83"/>
      <c r="I13" s="83"/>
      <c r="J13" s="83"/>
      <c r="K13" s="282"/>
    </row>
    <row r="14" spans="1:12" ht="52.95" customHeight="1">
      <c r="A14" s="4"/>
      <c r="B14" s="9"/>
      <c r="C14" s="84">
        <v>1</v>
      </c>
      <c r="D14" s="84"/>
      <c r="E14" s="84" t="s">
        <v>71</v>
      </c>
      <c r="F14" s="275" t="s">
        <v>142</v>
      </c>
      <c r="G14" s="539" t="s">
        <v>74</v>
      </c>
      <c r="H14" s="540" t="s">
        <v>75</v>
      </c>
      <c r="I14" s="541">
        <v>3379</v>
      </c>
      <c r="J14" s="318"/>
      <c r="K14" s="319"/>
      <c r="L14" s="527"/>
    </row>
    <row r="15" spans="1:12" ht="60.6" customHeight="1">
      <c r="A15" s="4"/>
      <c r="B15" s="9"/>
      <c r="C15" s="259">
        <v>2</v>
      </c>
      <c r="D15" s="259"/>
      <c r="E15" s="259" t="s">
        <v>71</v>
      </c>
      <c r="F15" s="277" t="s">
        <v>142</v>
      </c>
      <c r="G15" s="539" t="s">
        <v>104</v>
      </c>
      <c r="H15" s="540" t="s">
        <v>127</v>
      </c>
      <c r="I15" s="541">
        <v>50000</v>
      </c>
      <c r="J15" s="318"/>
      <c r="K15" s="319"/>
    </row>
    <row r="16" spans="1:12" ht="65.25" customHeight="1">
      <c r="A16" s="4"/>
      <c r="B16" s="9"/>
      <c r="C16" s="84">
        <v>3</v>
      </c>
      <c r="D16" s="84"/>
      <c r="E16" s="84"/>
      <c r="F16" s="276" t="s">
        <v>138</v>
      </c>
      <c r="G16" s="539" t="s">
        <v>216</v>
      </c>
      <c r="H16" s="540" t="s">
        <v>127</v>
      </c>
      <c r="I16" s="541">
        <v>50000</v>
      </c>
      <c r="J16" s="318"/>
      <c r="K16" s="319"/>
    </row>
    <row r="17" spans="1:14" ht="45" customHeight="1">
      <c r="A17" s="4"/>
      <c r="B17" s="9"/>
      <c r="C17" s="84">
        <v>4</v>
      </c>
      <c r="D17" s="84"/>
      <c r="E17" s="84" t="s">
        <v>71</v>
      </c>
      <c r="F17" s="276" t="s">
        <v>139</v>
      </c>
      <c r="G17" s="539" t="s">
        <v>217</v>
      </c>
      <c r="H17" s="540" t="s">
        <v>75</v>
      </c>
      <c r="I17" s="541">
        <v>2930</v>
      </c>
      <c r="J17" s="318"/>
      <c r="K17" s="319"/>
    </row>
    <row r="18" spans="1:14" ht="100.5" customHeight="1">
      <c r="A18" s="4"/>
      <c r="B18" s="9"/>
      <c r="C18" s="84">
        <v>5</v>
      </c>
      <c r="D18" s="84"/>
      <c r="E18" s="84" t="s">
        <v>71</v>
      </c>
      <c r="F18" s="276" t="s">
        <v>140</v>
      </c>
      <c r="G18" s="539" t="s">
        <v>218</v>
      </c>
      <c r="H18" s="540" t="s">
        <v>133</v>
      </c>
      <c r="I18" s="541">
        <v>53</v>
      </c>
      <c r="J18" s="318"/>
      <c r="K18" s="319"/>
    </row>
    <row r="19" spans="1:14" ht="108.75" customHeight="1">
      <c r="A19" s="4"/>
      <c r="B19" s="9"/>
      <c r="C19" s="84">
        <v>6</v>
      </c>
      <c r="D19" s="84"/>
      <c r="E19" s="84"/>
      <c r="F19" s="275" t="s">
        <v>140</v>
      </c>
      <c r="G19" s="539" t="s">
        <v>219</v>
      </c>
      <c r="H19" s="540" t="s">
        <v>133</v>
      </c>
      <c r="I19" s="541">
        <v>70</v>
      </c>
      <c r="J19" s="318"/>
      <c r="K19" s="319"/>
    </row>
    <row r="20" spans="1:14" ht="60" customHeight="1">
      <c r="A20" s="4"/>
      <c r="B20" s="9"/>
      <c r="C20" s="84">
        <v>7</v>
      </c>
      <c r="D20" s="84"/>
      <c r="E20" s="84" t="s">
        <v>71</v>
      </c>
      <c r="F20" s="275" t="s">
        <v>142</v>
      </c>
      <c r="G20" s="539" t="s">
        <v>220</v>
      </c>
      <c r="H20" s="540" t="s">
        <v>127</v>
      </c>
      <c r="I20" s="541">
        <v>970</v>
      </c>
      <c r="J20" s="320"/>
      <c r="K20" s="319"/>
    </row>
    <row r="21" spans="1:14" ht="55.2" customHeight="1">
      <c r="A21" s="4"/>
      <c r="B21" s="9"/>
      <c r="C21" s="84">
        <v>8</v>
      </c>
      <c r="D21" s="84"/>
      <c r="E21" s="84" t="s">
        <v>71</v>
      </c>
      <c r="F21" s="275" t="s">
        <v>142</v>
      </c>
      <c r="G21" s="539" t="s">
        <v>221</v>
      </c>
      <c r="H21" s="541" t="s">
        <v>75</v>
      </c>
      <c r="I21" s="542">
        <f>1000*2</f>
        <v>2000</v>
      </c>
      <c r="J21" s="318"/>
      <c r="K21" s="319"/>
    </row>
    <row r="22" spans="1:14" ht="77.400000000000006" customHeight="1">
      <c r="A22" s="4"/>
      <c r="B22" s="9"/>
      <c r="C22" s="84">
        <v>9</v>
      </c>
      <c r="D22" s="84"/>
      <c r="E22" s="84" t="s">
        <v>71</v>
      </c>
      <c r="F22" s="275" t="s">
        <v>142</v>
      </c>
      <c r="G22" s="539" t="s">
        <v>222</v>
      </c>
      <c r="H22" s="541" t="s">
        <v>133</v>
      </c>
      <c r="I22" s="542">
        <v>900</v>
      </c>
      <c r="J22" s="319"/>
      <c r="K22" s="319"/>
    </row>
    <row r="23" spans="1:14" ht="55.95" customHeight="1">
      <c r="A23" s="4"/>
      <c r="B23" s="9"/>
      <c r="C23" s="84">
        <v>10</v>
      </c>
      <c r="D23" s="84"/>
      <c r="E23" s="84" t="s">
        <v>71</v>
      </c>
      <c r="F23" s="275" t="s">
        <v>142</v>
      </c>
      <c r="G23" s="539" t="s">
        <v>205</v>
      </c>
      <c r="H23" s="541" t="s">
        <v>133</v>
      </c>
      <c r="I23" s="542">
        <v>400</v>
      </c>
      <c r="J23" s="319"/>
      <c r="K23" s="319"/>
    </row>
    <row r="24" spans="1:14" ht="48" customHeight="1">
      <c r="A24" s="4"/>
      <c r="B24" s="9"/>
      <c r="C24" s="84">
        <v>11</v>
      </c>
      <c r="D24" s="84"/>
      <c r="E24" s="84" t="s">
        <v>71</v>
      </c>
      <c r="F24" s="275" t="s">
        <v>142</v>
      </c>
      <c r="G24" s="539" t="s">
        <v>223</v>
      </c>
      <c r="H24" s="541" t="s">
        <v>133</v>
      </c>
      <c r="I24" s="542">
        <v>600</v>
      </c>
      <c r="J24" s="319"/>
      <c r="K24" s="319"/>
    </row>
    <row r="25" spans="1:14" ht="30" customHeight="1">
      <c r="A25" s="4"/>
      <c r="B25" s="9"/>
      <c r="C25" s="708" t="s">
        <v>13</v>
      </c>
      <c r="D25" s="709"/>
      <c r="E25" s="709"/>
      <c r="F25" s="709"/>
      <c r="G25" s="709"/>
      <c r="H25" s="709"/>
      <c r="I25" s="709"/>
      <c r="J25" s="709"/>
      <c r="K25" s="283">
        <f>SUM(K14:K24)</f>
        <v>0</v>
      </c>
    </row>
    <row r="26" spans="1:14" ht="30" customHeight="1" thickBot="1">
      <c r="A26" s="4"/>
      <c r="B26" s="9"/>
      <c r="C26" s="694"/>
      <c r="D26" s="695"/>
      <c r="E26" s="695"/>
      <c r="F26" s="695"/>
      <c r="G26" s="695"/>
      <c r="H26" s="695"/>
      <c r="I26" s="695"/>
      <c r="J26" s="695"/>
      <c r="K26" s="696"/>
    </row>
    <row r="27" spans="1:14" s="3" customFormat="1" ht="30" customHeight="1" thickBot="1">
      <c r="A27" s="10"/>
      <c r="B27" s="11"/>
      <c r="C27" s="697" t="s">
        <v>155</v>
      </c>
      <c r="D27" s="698"/>
      <c r="E27" s="698"/>
      <c r="F27" s="698"/>
      <c r="G27" s="698"/>
      <c r="H27" s="698"/>
      <c r="I27" s="698"/>
      <c r="J27" s="699"/>
      <c r="K27" s="314">
        <f>K25</f>
        <v>0</v>
      </c>
    </row>
    <row r="28" spans="1:14" s="3" customFormat="1" ht="15.6">
      <c r="A28" s="10"/>
      <c r="B28" s="11"/>
      <c r="C28" s="97"/>
      <c r="D28" s="85"/>
      <c r="E28" s="85"/>
      <c r="F28" s="85"/>
      <c r="G28" s="85"/>
      <c r="H28" s="85"/>
      <c r="I28" s="85"/>
      <c r="J28" s="85"/>
      <c r="K28" s="98"/>
    </row>
    <row r="29" spans="1:14" s="3" customFormat="1" ht="30" customHeight="1">
      <c r="A29" s="10"/>
      <c r="B29" s="11"/>
      <c r="C29" s="99"/>
      <c r="D29" s="87"/>
      <c r="E29" s="86"/>
      <c r="F29" s="86"/>
      <c r="G29" s="683" t="s">
        <v>55</v>
      </c>
      <c r="H29" s="683"/>
      <c r="I29" s="683"/>
      <c r="J29" s="260" t="s">
        <v>152</v>
      </c>
      <c r="K29" s="260">
        <v>0.15</v>
      </c>
    </row>
    <row r="30" spans="1:14" s="3" customFormat="1" ht="30" customHeight="1">
      <c r="A30" s="10"/>
      <c r="B30" s="11"/>
      <c r="C30" s="99"/>
      <c r="D30" s="87"/>
      <c r="E30" s="86"/>
      <c r="F30" s="86"/>
      <c r="G30" s="700" t="s">
        <v>134</v>
      </c>
      <c r="H30" s="700"/>
      <c r="I30" s="700"/>
      <c r="J30" s="260" t="s">
        <v>153</v>
      </c>
      <c r="K30" s="260">
        <v>0.05</v>
      </c>
      <c r="N30" s="352"/>
    </row>
    <row r="31" spans="1:14" s="3" customFormat="1" ht="30" customHeight="1" thickBot="1">
      <c r="A31" s="10"/>
      <c r="B31" s="11"/>
      <c r="C31" s="99"/>
      <c r="D31" s="88"/>
      <c r="E31" s="88"/>
      <c r="F31" s="88"/>
      <c r="G31" s="700" t="s">
        <v>135</v>
      </c>
      <c r="H31" s="700"/>
      <c r="I31" s="700"/>
      <c r="J31" s="260" t="s">
        <v>154</v>
      </c>
      <c r="K31" s="260">
        <v>0.05</v>
      </c>
    </row>
    <row r="32" spans="1:14" s="3" customFormat="1" ht="30" customHeight="1" thickBot="1">
      <c r="A32" s="10"/>
      <c r="B32" s="11"/>
      <c r="C32" s="99"/>
      <c r="D32" s="87"/>
      <c r="E32" s="86"/>
      <c r="F32" s="86"/>
      <c r="G32" s="701" t="s">
        <v>14</v>
      </c>
      <c r="H32" s="702"/>
      <c r="I32" s="702"/>
      <c r="J32" s="703"/>
      <c r="K32" s="532">
        <f>K27</f>
        <v>0</v>
      </c>
    </row>
    <row r="33" spans="1:12" s="3" customFormat="1" ht="16.2" thickBot="1">
      <c r="A33" s="10"/>
      <c r="B33" s="11"/>
      <c r="C33" s="99"/>
      <c r="D33" s="87"/>
      <c r="E33" s="87"/>
      <c r="F33" s="87"/>
      <c r="G33" s="86"/>
      <c r="H33" s="86"/>
      <c r="I33" s="89"/>
      <c r="J33" s="100"/>
      <c r="K33" s="101"/>
      <c r="L33" s="528"/>
    </row>
    <row r="34" spans="1:12" s="3" customFormat="1" ht="15.6">
      <c r="A34" s="10"/>
      <c r="B34" s="11"/>
      <c r="C34" s="90"/>
      <c r="D34" s="704"/>
      <c r="E34" s="704"/>
      <c r="F34" s="704"/>
      <c r="G34" s="704"/>
      <c r="H34" s="704"/>
      <c r="I34" s="704"/>
      <c r="J34" s="704"/>
      <c r="K34" s="705"/>
      <c r="L34" s="352"/>
    </row>
    <row r="35" spans="1:12" ht="15.6">
      <c r="A35" s="4"/>
      <c r="B35" s="9"/>
      <c r="C35" s="95"/>
      <c r="D35" s="93"/>
      <c r="E35" s="93"/>
      <c r="F35" s="93"/>
      <c r="G35" s="94"/>
      <c r="H35" s="706"/>
      <c r="I35" s="706"/>
      <c r="J35" s="706"/>
      <c r="K35" s="707"/>
      <c r="L35" s="529"/>
    </row>
    <row r="36" spans="1:12" ht="16.2" thickBot="1">
      <c r="A36" s="4"/>
      <c r="B36" s="12"/>
      <c r="C36" s="13"/>
      <c r="D36" s="13"/>
      <c r="E36" s="14"/>
      <c r="F36" s="13"/>
      <c r="G36" s="15"/>
      <c r="H36" s="13"/>
      <c r="I36" s="13"/>
      <c r="J36" s="13"/>
      <c r="K36" s="13"/>
    </row>
    <row r="37" spans="1:12" ht="16.2" thickTop="1">
      <c r="A37" s="4"/>
      <c r="B37" s="4"/>
      <c r="C37" s="4"/>
      <c r="D37" s="4"/>
      <c r="E37" s="5"/>
      <c r="F37" s="4"/>
      <c r="G37" s="4"/>
      <c r="H37" s="4"/>
      <c r="I37" s="4"/>
      <c r="J37" s="4"/>
      <c r="K37" s="4"/>
    </row>
  </sheetData>
  <mergeCells count="23">
    <mergeCell ref="C3:F3"/>
    <mergeCell ref="C10:K10"/>
    <mergeCell ref="C27:J27"/>
    <mergeCell ref="D34:K34"/>
    <mergeCell ref="C6:K6"/>
    <mergeCell ref="G29:I29"/>
    <mergeCell ref="I11:I12"/>
    <mergeCell ref="C5:K5"/>
    <mergeCell ref="J11:J12"/>
    <mergeCell ref="K11:K12"/>
    <mergeCell ref="C11:C12"/>
    <mergeCell ref="C7:K8"/>
    <mergeCell ref="C9:K9"/>
    <mergeCell ref="C26:K26"/>
    <mergeCell ref="G32:J32"/>
    <mergeCell ref="D11:D12"/>
    <mergeCell ref="G11:G12"/>
    <mergeCell ref="H11:H12"/>
    <mergeCell ref="E11:F11"/>
    <mergeCell ref="H35:K35"/>
    <mergeCell ref="C25:J25"/>
    <mergeCell ref="G30:I30"/>
    <mergeCell ref="G31:I31"/>
  </mergeCells>
  <pageMargins left="0.11811023622047245" right="0.11811023622047245" top="0.15748031496062992" bottom="0.15748031496062992" header="0.31496062992125984" footer="0.31496062992125984"/>
  <pageSetup scale="55" fitToHeight="0"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M88"/>
  <sheetViews>
    <sheetView view="pageBreakPreview" topLeftCell="A58" zoomScaleNormal="100" zoomScaleSheetLayoutView="100" workbookViewId="0">
      <selection activeCell="A62" sqref="A62:L62"/>
    </sheetView>
  </sheetViews>
  <sheetFormatPr baseColWidth="10" defaultRowHeight="13.2"/>
  <cols>
    <col min="5" max="5" width="17.44140625" customWidth="1"/>
    <col min="6" max="6" width="18" customWidth="1"/>
    <col min="7" max="8" width="17.88671875" customWidth="1"/>
    <col min="10" max="10" width="21.44140625" customWidth="1"/>
    <col min="13" max="13" width="21.33203125" customWidth="1"/>
    <col min="15" max="15" width="11.5546875" customWidth="1"/>
  </cols>
  <sheetData>
    <row r="2" spans="1:13" ht="13.8" thickBot="1"/>
    <row r="3" spans="1:13" ht="13.8">
      <c r="A3" s="634"/>
      <c r="B3" s="636"/>
      <c r="C3" s="637"/>
      <c r="D3" s="637"/>
      <c r="E3" s="637"/>
      <c r="F3" s="637"/>
      <c r="G3" s="637"/>
      <c r="H3" s="637"/>
      <c r="I3" s="638"/>
      <c r="J3" s="658" t="s">
        <v>23</v>
      </c>
      <c r="K3" s="654"/>
      <c r="L3" s="654"/>
      <c r="M3" s="655"/>
    </row>
    <row r="4" spans="1:13" ht="13.8">
      <c r="A4" s="635"/>
      <c r="B4" s="631" t="s">
        <v>80</v>
      </c>
      <c r="C4" s="632"/>
      <c r="D4" s="632"/>
      <c r="E4" s="632"/>
      <c r="F4" s="632"/>
      <c r="G4" s="632"/>
      <c r="H4" s="632"/>
      <c r="I4" s="633"/>
      <c r="J4" s="659"/>
      <c r="K4" s="656"/>
      <c r="L4" s="656"/>
      <c r="M4" s="657"/>
    </row>
    <row r="5" spans="1:13" ht="13.8">
      <c r="A5" s="635"/>
      <c r="B5" s="631"/>
      <c r="C5" s="632"/>
      <c r="D5" s="632"/>
      <c r="E5" s="632"/>
      <c r="F5" s="632"/>
      <c r="G5" s="632"/>
      <c r="H5" s="632"/>
      <c r="I5" s="633"/>
      <c r="J5" s="639" t="s">
        <v>19</v>
      </c>
      <c r="K5" s="641"/>
      <c r="L5" s="642"/>
      <c r="M5" s="643"/>
    </row>
    <row r="6" spans="1:13" ht="13.8">
      <c r="A6" s="635"/>
      <c r="B6" s="647" t="s">
        <v>81</v>
      </c>
      <c r="C6" s="648"/>
      <c r="D6" s="648"/>
      <c r="E6" s="648"/>
      <c r="F6" s="648"/>
      <c r="G6" s="648"/>
      <c r="H6" s="648"/>
      <c r="I6" s="649"/>
      <c r="J6" s="640"/>
      <c r="K6" s="644"/>
      <c r="L6" s="645"/>
      <c r="M6" s="646"/>
    </row>
    <row r="7" spans="1:13">
      <c r="A7" s="635"/>
      <c r="B7" s="650"/>
      <c r="C7" s="651"/>
      <c r="D7" s="651"/>
      <c r="E7" s="651"/>
      <c r="F7" s="651"/>
      <c r="G7" s="651"/>
      <c r="H7" s="651"/>
      <c r="I7" s="652"/>
      <c r="J7" s="639" t="s">
        <v>20</v>
      </c>
      <c r="K7" s="639">
        <v>1</v>
      </c>
      <c r="L7" s="639" t="s">
        <v>21</v>
      </c>
      <c r="M7" s="629">
        <v>1</v>
      </c>
    </row>
    <row r="8" spans="1:13">
      <c r="A8" s="635"/>
      <c r="B8" s="650"/>
      <c r="C8" s="651"/>
      <c r="D8" s="651"/>
      <c r="E8" s="651"/>
      <c r="F8" s="651"/>
      <c r="G8" s="651"/>
      <c r="H8" s="651"/>
      <c r="I8" s="652"/>
      <c r="J8" s="653"/>
      <c r="K8" s="653"/>
      <c r="L8" s="653"/>
      <c r="M8" s="630"/>
    </row>
    <row r="9" spans="1:13" ht="13.8">
      <c r="A9" s="635"/>
      <c r="B9" s="631" t="s">
        <v>22</v>
      </c>
      <c r="C9" s="632"/>
      <c r="D9" s="632"/>
      <c r="E9" s="632"/>
      <c r="F9" s="632"/>
      <c r="G9" s="632"/>
      <c r="H9" s="632"/>
      <c r="I9" s="633"/>
      <c r="J9" s="653"/>
      <c r="K9" s="653"/>
      <c r="L9" s="653"/>
      <c r="M9" s="630"/>
    </row>
    <row r="10" spans="1:13" ht="14.4" thickBot="1">
      <c r="A10" s="21"/>
      <c r="B10" s="22"/>
      <c r="C10" s="22"/>
      <c r="D10" s="22"/>
      <c r="E10" s="22"/>
      <c r="F10" s="22"/>
      <c r="G10" s="22"/>
      <c r="H10" s="22"/>
      <c r="I10" s="22"/>
      <c r="J10" s="22"/>
      <c r="K10" s="23"/>
      <c r="L10" s="23"/>
      <c r="M10" s="24"/>
    </row>
    <row r="11" spans="1:13" ht="13.8">
      <c r="A11" s="25"/>
      <c r="B11" s="172"/>
      <c r="C11" s="172"/>
      <c r="D11" s="172"/>
      <c r="E11" s="172"/>
      <c r="F11" s="172"/>
      <c r="G11" s="172"/>
      <c r="H11" s="172"/>
      <c r="I11" s="172"/>
      <c r="J11" s="26" t="s">
        <v>23</v>
      </c>
      <c r="K11" s="27" t="s">
        <v>24</v>
      </c>
      <c r="L11" s="27" t="s">
        <v>25</v>
      </c>
      <c r="M11" s="28" t="s">
        <v>26</v>
      </c>
    </row>
    <row r="12" spans="1:13" ht="13.8">
      <c r="A12" s="29"/>
      <c r="B12" s="173"/>
      <c r="C12" s="173"/>
      <c r="D12" s="173"/>
      <c r="E12" s="173"/>
      <c r="F12" s="173"/>
      <c r="G12" s="173"/>
      <c r="H12" s="173"/>
      <c r="I12" s="173"/>
      <c r="J12" s="30"/>
      <c r="K12" s="31"/>
      <c r="L12" s="31"/>
      <c r="M12" s="32"/>
    </row>
    <row r="13" spans="1:13" ht="13.8">
      <c r="A13" s="726" t="s">
        <v>27</v>
      </c>
      <c r="B13" s="727"/>
      <c r="C13" s="727"/>
      <c r="D13" s="727"/>
      <c r="E13" s="173"/>
      <c r="F13" s="173"/>
      <c r="G13" s="173" t="s">
        <v>28</v>
      </c>
      <c r="H13" s="20"/>
      <c r="I13" s="173"/>
      <c r="J13" s="30"/>
      <c r="K13" s="20"/>
      <c r="L13" s="20"/>
      <c r="M13" s="33"/>
    </row>
    <row r="14" spans="1:13" ht="13.8">
      <c r="A14" s="34"/>
      <c r="B14" s="35"/>
      <c r="C14" s="35"/>
      <c r="D14" s="35"/>
      <c r="E14" s="35"/>
      <c r="F14" s="35"/>
      <c r="G14" s="35"/>
      <c r="H14" s="35"/>
      <c r="I14" s="35"/>
      <c r="J14" s="35"/>
      <c r="K14" s="35"/>
      <c r="L14" s="35"/>
      <c r="M14" s="36"/>
    </row>
    <row r="15" spans="1:13" ht="14.4" thickBot="1">
      <c r="A15" s="37"/>
      <c r="B15" s="38"/>
      <c r="C15" s="38"/>
      <c r="D15" s="38"/>
      <c r="E15" s="38"/>
      <c r="F15" s="38"/>
      <c r="G15" s="38"/>
      <c r="H15" s="38"/>
      <c r="I15" s="38"/>
      <c r="J15" s="38"/>
      <c r="K15" s="38"/>
      <c r="L15" s="38"/>
      <c r="M15" s="39"/>
    </row>
    <row r="16" spans="1:13" ht="14.4" thickBot="1">
      <c r="A16" s="40"/>
      <c r="B16" s="41"/>
      <c r="C16" s="41"/>
      <c r="D16" s="41"/>
      <c r="E16" s="41"/>
      <c r="F16" s="41"/>
      <c r="G16" s="20"/>
      <c r="H16" s="20"/>
      <c r="I16" s="41"/>
      <c r="J16" s="41"/>
      <c r="K16" s="41"/>
      <c r="L16" s="41"/>
      <c r="M16" s="42"/>
    </row>
    <row r="17" spans="1:13" ht="13.8">
      <c r="A17" s="728" t="s">
        <v>29</v>
      </c>
      <c r="B17" s="729"/>
      <c r="C17" s="729"/>
      <c r="D17" s="729"/>
      <c r="E17" s="729"/>
      <c r="F17" s="729"/>
      <c r="G17" s="729"/>
      <c r="H17" s="729"/>
      <c r="I17" s="729"/>
      <c r="J17" s="729"/>
      <c r="K17" s="729"/>
      <c r="L17" s="729"/>
      <c r="M17" s="730"/>
    </row>
    <row r="18" spans="1:13" ht="14.4" thickBot="1">
      <c r="A18" s="43"/>
      <c r="B18" s="20"/>
      <c r="C18" s="20"/>
      <c r="D18" s="20"/>
      <c r="E18" s="20"/>
      <c r="F18" s="20"/>
      <c r="G18" s="20"/>
      <c r="H18" s="20"/>
      <c r="I18" s="20"/>
      <c r="J18" s="20"/>
      <c r="K18" s="20"/>
      <c r="L18" s="20"/>
      <c r="M18" s="44"/>
    </row>
    <row r="19" spans="1:13" ht="13.8">
      <c r="A19" s="45" t="s">
        <v>30</v>
      </c>
      <c r="B19" s="612" t="s">
        <v>6</v>
      </c>
      <c r="C19" s="613"/>
      <c r="D19" s="613"/>
      <c r="E19" s="613"/>
      <c r="F19" s="613"/>
      <c r="G19" s="613"/>
      <c r="H19" s="613"/>
      <c r="I19" s="613"/>
      <c r="J19" s="614"/>
      <c r="K19" s="566" t="s">
        <v>31</v>
      </c>
      <c r="L19" s="615"/>
      <c r="M19" s="45" t="s">
        <v>8</v>
      </c>
    </row>
    <row r="20" spans="1:13" ht="40.950000000000003" customHeight="1" thickBot="1">
      <c r="A20" s="46">
        <v>1</v>
      </c>
      <c r="B20" s="616" t="s">
        <v>74</v>
      </c>
      <c r="C20" s="617"/>
      <c r="D20" s="617"/>
      <c r="E20" s="617"/>
      <c r="F20" s="617"/>
      <c r="G20" s="617"/>
      <c r="H20" s="617"/>
      <c r="I20" s="617"/>
      <c r="J20" s="618"/>
      <c r="K20" s="619" t="s">
        <v>75</v>
      </c>
      <c r="L20" s="620"/>
      <c r="M20" s="340">
        <v>1</v>
      </c>
    </row>
    <row r="21" spans="1:13">
      <c r="A21" s="552" t="s">
        <v>32</v>
      </c>
      <c r="B21" s="553"/>
      <c r="C21" s="553"/>
      <c r="D21" s="553"/>
      <c r="E21" s="553"/>
      <c r="F21" s="553"/>
      <c r="G21" s="553"/>
      <c r="H21" s="553"/>
      <c r="I21" s="553"/>
      <c r="J21" s="553"/>
      <c r="K21" s="553"/>
      <c r="L21" s="553"/>
      <c r="M21" s="554"/>
    </row>
    <row r="22" spans="1:13">
      <c r="A22" s="555"/>
      <c r="B22" s="556"/>
      <c r="C22" s="556"/>
      <c r="D22" s="556"/>
      <c r="E22" s="556"/>
      <c r="F22" s="556"/>
      <c r="G22" s="556"/>
      <c r="H22" s="556"/>
      <c r="I22" s="556"/>
      <c r="J22" s="556"/>
      <c r="K22" s="556"/>
      <c r="L22" s="556"/>
      <c r="M22" s="557"/>
    </row>
    <row r="23" spans="1:13" ht="13.8" thickBot="1">
      <c r="A23" s="558"/>
      <c r="B23" s="559"/>
      <c r="C23" s="559"/>
      <c r="D23" s="559"/>
      <c r="E23" s="559"/>
      <c r="F23" s="559"/>
      <c r="G23" s="559"/>
      <c r="H23" s="559"/>
      <c r="I23" s="559"/>
      <c r="J23" s="559"/>
      <c r="K23" s="559"/>
      <c r="L23" s="559"/>
      <c r="M23" s="560"/>
    </row>
    <row r="24" spans="1:13" ht="13.8">
      <c r="A24" s="583" t="s">
        <v>6</v>
      </c>
      <c r="B24" s="621"/>
      <c r="C24" s="621"/>
      <c r="D24" s="621"/>
      <c r="E24" s="725"/>
      <c r="F24" s="605" t="s">
        <v>31</v>
      </c>
      <c r="G24" s="621"/>
      <c r="H24" s="622" t="s">
        <v>33</v>
      </c>
      <c r="I24" s="623"/>
      <c r="J24" s="48" t="s">
        <v>34</v>
      </c>
      <c r="K24" s="605" t="s">
        <v>35</v>
      </c>
      <c r="L24" s="604"/>
      <c r="M24" s="49" t="s">
        <v>36</v>
      </c>
    </row>
    <row r="25" spans="1:13" ht="13.8">
      <c r="A25" s="722" t="s">
        <v>105</v>
      </c>
      <c r="B25" s="723"/>
      <c r="C25" s="723"/>
      <c r="D25" s="723"/>
      <c r="E25" s="724"/>
      <c r="F25" s="710" t="s">
        <v>93</v>
      </c>
      <c r="G25" s="711"/>
      <c r="H25" s="54"/>
      <c r="I25" s="53"/>
      <c r="J25" s="106">
        <f>31560*1.07</f>
        <v>33769.200000000004</v>
      </c>
      <c r="K25" s="160">
        <v>20</v>
      </c>
      <c r="L25" s="162"/>
      <c r="M25" s="106">
        <f>J25/K25</f>
        <v>1688.4600000000003</v>
      </c>
    </row>
    <row r="26" spans="1:13" ht="13.8">
      <c r="A26" s="341" t="s">
        <v>76</v>
      </c>
      <c r="B26" s="342"/>
      <c r="C26" s="342"/>
      <c r="D26" s="342"/>
      <c r="E26" s="343"/>
      <c r="F26" s="712" t="s">
        <v>93</v>
      </c>
      <c r="G26" s="713"/>
      <c r="H26" s="344"/>
      <c r="I26" s="343"/>
      <c r="J26" s="337">
        <f>30000*1.07</f>
        <v>32100.000000000004</v>
      </c>
      <c r="K26" s="160">
        <v>20</v>
      </c>
      <c r="L26" s="162"/>
      <c r="M26" s="106">
        <f t="shared" ref="M26:M28" si="0">J26/K26</f>
        <v>1605.0000000000002</v>
      </c>
    </row>
    <row r="27" spans="1:13" ht="13.8">
      <c r="A27" s="345" t="s">
        <v>83</v>
      </c>
      <c r="B27" s="342"/>
      <c r="C27" s="342"/>
      <c r="D27" s="342"/>
      <c r="E27" s="343"/>
      <c r="F27" s="714" t="s">
        <v>147</v>
      </c>
      <c r="G27" s="715"/>
      <c r="H27" s="344"/>
      <c r="I27" s="343"/>
      <c r="J27" s="337">
        <f>M52*10%</f>
        <v>478.76520000000005</v>
      </c>
      <c r="K27" s="160">
        <v>1</v>
      </c>
      <c r="L27" s="168"/>
      <c r="M27" s="106">
        <f t="shared" si="0"/>
        <v>478.76520000000005</v>
      </c>
    </row>
    <row r="28" spans="1:13" ht="14.4" thickBot="1">
      <c r="A28" s="341" t="s">
        <v>84</v>
      </c>
      <c r="B28" s="346"/>
      <c r="C28" s="346"/>
      <c r="D28" s="346"/>
      <c r="E28" s="347"/>
      <c r="F28" s="714" t="s">
        <v>94</v>
      </c>
      <c r="G28" s="715"/>
      <c r="H28" s="716"/>
      <c r="I28" s="717"/>
      <c r="J28" s="348">
        <f>70*1.07</f>
        <v>74.900000000000006</v>
      </c>
      <c r="K28" s="160">
        <v>1</v>
      </c>
      <c r="L28" s="168"/>
      <c r="M28" s="106">
        <f t="shared" si="0"/>
        <v>74.900000000000006</v>
      </c>
    </row>
    <row r="29" spans="1:13" ht="14.4" thickBot="1">
      <c r="A29" s="575" t="s">
        <v>37</v>
      </c>
      <c r="B29" s="576"/>
      <c r="C29" s="576"/>
      <c r="D29" s="576"/>
      <c r="E29" s="576"/>
      <c r="F29" s="576"/>
      <c r="G29" s="576"/>
      <c r="H29" s="576"/>
      <c r="I29" s="576"/>
      <c r="J29" s="576"/>
      <c r="K29" s="576"/>
      <c r="L29" s="577"/>
      <c r="M29" s="123">
        <f>SUM(M25:M28)</f>
        <v>3847.1252000000009</v>
      </c>
    </row>
    <row r="30" spans="1:13">
      <c r="A30" s="552" t="s">
        <v>105</v>
      </c>
      <c r="B30" s="553"/>
      <c r="C30" s="553"/>
      <c r="D30" s="553"/>
      <c r="E30" s="553"/>
      <c r="F30" s="553"/>
      <c r="G30" s="553"/>
      <c r="H30" s="553"/>
      <c r="I30" s="553"/>
      <c r="J30" s="553"/>
      <c r="K30" s="553"/>
      <c r="L30" s="553"/>
      <c r="M30" s="554"/>
    </row>
    <row r="31" spans="1:13">
      <c r="A31" s="555"/>
      <c r="B31" s="556"/>
      <c r="C31" s="556"/>
      <c r="D31" s="556"/>
      <c r="E31" s="556"/>
      <c r="F31" s="556"/>
      <c r="G31" s="556"/>
      <c r="H31" s="556"/>
      <c r="I31" s="556"/>
      <c r="J31" s="556"/>
      <c r="K31" s="556"/>
      <c r="L31" s="556"/>
      <c r="M31" s="557"/>
    </row>
    <row r="32" spans="1:13" ht="13.8" thickBot="1">
      <c r="A32" s="558"/>
      <c r="B32" s="559"/>
      <c r="C32" s="559"/>
      <c r="D32" s="559"/>
      <c r="E32" s="559"/>
      <c r="F32" s="559"/>
      <c r="G32" s="559"/>
      <c r="H32" s="559"/>
      <c r="I32" s="559"/>
      <c r="J32" s="559"/>
      <c r="K32" s="559"/>
      <c r="L32" s="559"/>
      <c r="M32" s="560"/>
    </row>
    <row r="33" spans="1:13" ht="13.8">
      <c r="A33" s="583" t="s">
        <v>6</v>
      </c>
      <c r="B33" s="584"/>
      <c r="C33" s="584"/>
      <c r="D33" s="584"/>
      <c r="E33" s="584"/>
      <c r="F33" s="584"/>
      <c r="G33" s="584"/>
      <c r="H33" s="604"/>
      <c r="I33" s="166" t="s">
        <v>31</v>
      </c>
      <c r="J33" s="48" t="s">
        <v>8</v>
      </c>
      <c r="K33" s="605" t="s">
        <v>39</v>
      </c>
      <c r="L33" s="604"/>
      <c r="M33" s="49" t="s">
        <v>36</v>
      </c>
    </row>
    <row r="34" spans="1:13" ht="14.4" thickBot="1">
      <c r="A34" s="121" t="s">
        <v>87</v>
      </c>
      <c r="B34" s="102"/>
      <c r="C34" s="103"/>
      <c r="D34" s="103"/>
      <c r="E34" s="103"/>
      <c r="F34" s="103"/>
      <c r="G34" s="103"/>
      <c r="H34" s="104"/>
      <c r="I34" s="161" t="s">
        <v>94</v>
      </c>
      <c r="J34" s="56">
        <v>0.16</v>
      </c>
      <c r="K34" s="718">
        <f>105200*1.07</f>
        <v>112564</v>
      </c>
      <c r="L34" s="719"/>
      <c r="M34" s="107">
        <f>J34*K34</f>
        <v>18010.240000000002</v>
      </c>
    </row>
    <row r="35" spans="1:13" ht="14.4" thickBot="1">
      <c r="A35" s="121" t="s">
        <v>88</v>
      </c>
      <c r="B35" s="119"/>
      <c r="C35" s="119"/>
      <c r="D35" s="119"/>
      <c r="E35" s="119"/>
      <c r="F35" s="119"/>
      <c r="G35" s="119"/>
      <c r="H35" s="120"/>
      <c r="I35" s="105" t="s">
        <v>94</v>
      </c>
      <c r="J35" s="57">
        <v>0.01</v>
      </c>
      <c r="K35" s="720">
        <v>50653.8</v>
      </c>
      <c r="L35" s="721"/>
      <c r="M35" s="107">
        <f>J35*K35</f>
        <v>506.53800000000007</v>
      </c>
    </row>
    <row r="36" spans="1:13" ht="14.4" thickBot="1">
      <c r="A36" s="575" t="s">
        <v>37</v>
      </c>
      <c r="B36" s="576"/>
      <c r="C36" s="576"/>
      <c r="D36" s="576"/>
      <c r="E36" s="576"/>
      <c r="F36" s="576"/>
      <c r="G36" s="576"/>
      <c r="H36" s="576"/>
      <c r="I36" s="576"/>
      <c r="J36" s="576"/>
      <c r="K36" s="576"/>
      <c r="L36" s="577"/>
      <c r="M36" s="122">
        <f>SUM(M34:M35)</f>
        <v>18516.778000000002</v>
      </c>
    </row>
    <row r="37" spans="1:13">
      <c r="A37" s="552" t="s">
        <v>40</v>
      </c>
      <c r="B37" s="553"/>
      <c r="C37" s="553"/>
      <c r="D37" s="553"/>
      <c r="E37" s="553"/>
      <c r="F37" s="553"/>
      <c r="G37" s="553"/>
      <c r="H37" s="553"/>
      <c r="I37" s="553"/>
      <c r="J37" s="553"/>
      <c r="K37" s="553"/>
      <c r="L37" s="553"/>
      <c r="M37" s="554"/>
    </row>
    <row r="38" spans="1:13">
      <c r="A38" s="555"/>
      <c r="B38" s="556"/>
      <c r="C38" s="556"/>
      <c r="D38" s="556"/>
      <c r="E38" s="556"/>
      <c r="F38" s="556"/>
      <c r="G38" s="556"/>
      <c r="H38" s="556"/>
      <c r="I38" s="556"/>
      <c r="J38" s="556"/>
      <c r="K38" s="556"/>
      <c r="L38" s="556"/>
      <c r="M38" s="557"/>
    </row>
    <row r="39" spans="1:13" ht="13.8" thickBot="1">
      <c r="A39" s="558"/>
      <c r="B39" s="559"/>
      <c r="C39" s="559"/>
      <c r="D39" s="559"/>
      <c r="E39" s="559"/>
      <c r="F39" s="559"/>
      <c r="G39" s="559"/>
      <c r="H39" s="559"/>
      <c r="I39" s="559"/>
      <c r="J39" s="559"/>
      <c r="K39" s="559"/>
      <c r="L39" s="559"/>
      <c r="M39" s="560"/>
    </row>
    <row r="40" spans="1:13" ht="16.2">
      <c r="A40" s="583" t="s">
        <v>41</v>
      </c>
      <c r="B40" s="584"/>
      <c r="C40" s="584"/>
      <c r="D40" s="584"/>
      <c r="E40" s="584"/>
      <c r="F40" s="584"/>
      <c r="G40" s="584"/>
      <c r="H40" s="48" t="s">
        <v>42</v>
      </c>
      <c r="I40" s="159" t="s">
        <v>43</v>
      </c>
      <c r="J40" s="58" t="s">
        <v>69</v>
      </c>
      <c r="K40" s="605" t="s">
        <v>44</v>
      </c>
      <c r="L40" s="604"/>
      <c r="M40" s="49" t="s">
        <v>36</v>
      </c>
    </row>
    <row r="41" spans="1:13" ht="13.8">
      <c r="A41" s="121"/>
      <c r="B41" s="77"/>
      <c r="C41" s="77"/>
      <c r="D41" s="77"/>
      <c r="E41" s="77"/>
      <c r="F41" s="77"/>
      <c r="G41" s="77"/>
      <c r="H41" s="59"/>
      <c r="I41" s="60"/>
      <c r="J41" s="59"/>
      <c r="K41" s="573"/>
      <c r="L41" s="574"/>
      <c r="M41" s="50"/>
    </row>
    <row r="42" spans="1:13" ht="14.4" thickBot="1">
      <c r="A42" s="121"/>
      <c r="B42" s="38"/>
      <c r="C42" s="38"/>
      <c r="D42" s="38"/>
      <c r="E42" s="38"/>
      <c r="F42" s="38"/>
      <c r="G42" s="38"/>
      <c r="H42" s="61"/>
      <c r="I42" s="62"/>
      <c r="J42" s="61"/>
      <c r="K42" s="561"/>
      <c r="L42" s="562"/>
      <c r="M42" s="63"/>
    </row>
    <row r="43" spans="1:13" ht="14.4" thickBot="1">
      <c r="A43" s="575" t="s">
        <v>37</v>
      </c>
      <c r="B43" s="576"/>
      <c r="C43" s="576"/>
      <c r="D43" s="576"/>
      <c r="E43" s="576"/>
      <c r="F43" s="576"/>
      <c r="G43" s="576"/>
      <c r="H43" s="576"/>
      <c r="I43" s="576"/>
      <c r="J43" s="576"/>
      <c r="K43" s="576"/>
      <c r="L43" s="577"/>
      <c r="M43" s="55"/>
    </row>
    <row r="44" spans="1:13">
      <c r="A44" s="552" t="s">
        <v>45</v>
      </c>
      <c r="B44" s="553"/>
      <c r="C44" s="553"/>
      <c r="D44" s="553"/>
      <c r="E44" s="553"/>
      <c r="F44" s="553"/>
      <c r="G44" s="553"/>
      <c r="H44" s="553"/>
      <c r="I44" s="553"/>
      <c r="J44" s="553"/>
      <c r="K44" s="553"/>
      <c r="L44" s="553"/>
      <c r="M44" s="554"/>
    </row>
    <row r="45" spans="1:13">
      <c r="A45" s="555"/>
      <c r="B45" s="556"/>
      <c r="C45" s="556"/>
      <c r="D45" s="556"/>
      <c r="E45" s="556"/>
      <c r="F45" s="556"/>
      <c r="G45" s="556"/>
      <c r="H45" s="556"/>
      <c r="I45" s="556"/>
      <c r="J45" s="556"/>
      <c r="K45" s="556"/>
      <c r="L45" s="556"/>
      <c r="M45" s="557"/>
    </row>
    <row r="46" spans="1:13" ht="13.8" thickBot="1">
      <c r="A46" s="558"/>
      <c r="B46" s="559"/>
      <c r="C46" s="559"/>
      <c r="D46" s="559"/>
      <c r="E46" s="559"/>
      <c r="F46" s="559"/>
      <c r="G46" s="559"/>
      <c r="H46" s="559"/>
      <c r="I46" s="559"/>
      <c r="J46" s="559"/>
      <c r="K46" s="559"/>
      <c r="L46" s="559"/>
      <c r="M46" s="560"/>
    </row>
    <row r="47" spans="1:13" ht="27.6">
      <c r="A47" s="583" t="s">
        <v>46</v>
      </c>
      <c r="B47" s="584"/>
      <c r="C47" s="584"/>
      <c r="D47" s="584"/>
      <c r="E47" s="584"/>
      <c r="F47" s="584"/>
      <c r="G47" s="584"/>
      <c r="H47" s="109" t="s">
        <v>47</v>
      </c>
      <c r="I47" s="110" t="s">
        <v>48</v>
      </c>
      <c r="J47" s="64" t="s">
        <v>49</v>
      </c>
      <c r="K47" s="585" t="s">
        <v>35</v>
      </c>
      <c r="L47" s="586"/>
      <c r="M47" s="65" t="s">
        <v>36</v>
      </c>
    </row>
    <row r="48" spans="1:13" ht="13.8">
      <c r="A48" s="108" t="s">
        <v>131</v>
      </c>
      <c r="B48" s="77"/>
      <c r="C48" s="66"/>
      <c r="D48" s="66"/>
      <c r="E48" s="66"/>
      <c r="F48" s="66"/>
      <c r="G48" s="66"/>
      <c r="H48" s="111">
        <f>52600*1.23</f>
        <v>64698</v>
      </c>
      <c r="I48" s="112">
        <v>1.85</v>
      </c>
      <c r="J48" s="111">
        <f>I48*H48</f>
        <v>119691.3</v>
      </c>
      <c r="K48" s="571">
        <v>100</v>
      </c>
      <c r="L48" s="572"/>
      <c r="M48" s="111">
        <f>J48/K48</f>
        <v>1196.913</v>
      </c>
    </row>
    <row r="49" spans="1:13" ht="13.8">
      <c r="A49" s="108" t="s">
        <v>78</v>
      </c>
      <c r="B49" s="66"/>
      <c r="C49" s="66"/>
      <c r="D49" s="66"/>
      <c r="E49" s="66"/>
      <c r="F49" s="66"/>
      <c r="G49" s="66"/>
      <c r="H49" s="111">
        <f>52600*1.23</f>
        <v>64698</v>
      </c>
      <c r="I49" s="112">
        <v>1.85</v>
      </c>
      <c r="J49" s="111">
        <f t="shared" ref="J49:J50" si="1">H49*I49</f>
        <v>119691.3</v>
      </c>
      <c r="K49" s="571">
        <v>100</v>
      </c>
      <c r="L49" s="572"/>
      <c r="M49" s="111">
        <f>J49/K49</f>
        <v>1196.913</v>
      </c>
    </row>
    <row r="50" spans="1:13" ht="13.8">
      <c r="A50" s="108" t="s">
        <v>132</v>
      </c>
      <c r="B50" s="77"/>
      <c r="C50" s="77"/>
      <c r="D50" s="77"/>
      <c r="E50" s="77"/>
      <c r="F50" s="77"/>
      <c r="G50" s="168"/>
      <c r="H50" s="111">
        <f>105200*1.23</f>
        <v>129396</v>
      </c>
      <c r="I50" s="112">
        <v>1.85</v>
      </c>
      <c r="J50" s="111">
        <f t="shared" si="1"/>
        <v>239382.6</v>
      </c>
      <c r="K50" s="573">
        <v>100</v>
      </c>
      <c r="L50" s="574"/>
      <c r="M50" s="111">
        <f>J50/K50</f>
        <v>2393.826</v>
      </c>
    </row>
    <row r="51" spans="1:13" ht="14.4" thickBot="1">
      <c r="A51" s="108"/>
      <c r="B51" s="38"/>
      <c r="C51" s="38"/>
      <c r="D51" s="38"/>
      <c r="E51" s="38"/>
      <c r="F51" s="38"/>
      <c r="G51" s="38"/>
      <c r="H51" s="111"/>
      <c r="I51" s="112"/>
      <c r="J51" s="111"/>
      <c r="K51" s="573"/>
      <c r="L51" s="574"/>
      <c r="M51" s="113"/>
    </row>
    <row r="52" spans="1:13" ht="14.4" thickBot="1">
      <c r="A52" s="575" t="s">
        <v>37</v>
      </c>
      <c r="B52" s="576"/>
      <c r="C52" s="576"/>
      <c r="D52" s="576"/>
      <c r="E52" s="576"/>
      <c r="F52" s="576"/>
      <c r="G52" s="576"/>
      <c r="H52" s="576"/>
      <c r="I52" s="576"/>
      <c r="J52" s="576"/>
      <c r="K52" s="576"/>
      <c r="L52" s="577"/>
      <c r="M52" s="530">
        <f>SUM(M48:M51)</f>
        <v>4787.652</v>
      </c>
    </row>
    <row r="53" spans="1:13" ht="14.4" thickBot="1">
      <c r="A53" s="43"/>
      <c r="B53" s="20"/>
      <c r="C53" s="20"/>
      <c r="D53" s="20"/>
      <c r="E53" s="20"/>
      <c r="F53" s="20"/>
      <c r="G53" s="20"/>
      <c r="H53" s="20"/>
      <c r="I53" s="20"/>
      <c r="J53" s="20"/>
      <c r="K53" s="20"/>
      <c r="L53" s="20"/>
      <c r="M53" s="531"/>
    </row>
    <row r="54" spans="1:13" ht="14.4" thickBot="1">
      <c r="A54" s="578" t="s">
        <v>50</v>
      </c>
      <c r="B54" s="579"/>
      <c r="C54" s="579"/>
      <c r="D54" s="579"/>
      <c r="E54" s="579"/>
      <c r="F54" s="579"/>
      <c r="G54" s="579"/>
      <c r="H54" s="579"/>
      <c r="I54" s="579"/>
      <c r="J54" s="579"/>
      <c r="K54" s="579"/>
      <c r="L54" s="580"/>
      <c r="M54" s="273">
        <f>M29+M36+M52</f>
        <v>27151.555200000003</v>
      </c>
    </row>
    <row r="55" spans="1:13">
      <c r="A55" s="552" t="s">
        <v>51</v>
      </c>
      <c r="B55" s="553"/>
      <c r="C55" s="553"/>
      <c r="D55" s="553"/>
      <c r="E55" s="553"/>
      <c r="F55" s="553"/>
      <c r="G55" s="553"/>
      <c r="H55" s="553"/>
      <c r="I55" s="553"/>
      <c r="J55" s="553"/>
      <c r="K55" s="553"/>
      <c r="L55" s="553"/>
      <c r="M55" s="554"/>
    </row>
    <row r="56" spans="1:13">
      <c r="A56" s="555"/>
      <c r="B56" s="556"/>
      <c r="C56" s="556"/>
      <c r="D56" s="556"/>
      <c r="E56" s="556"/>
      <c r="F56" s="556"/>
      <c r="G56" s="556"/>
      <c r="H56" s="556"/>
      <c r="I56" s="556"/>
      <c r="J56" s="556"/>
      <c r="K56" s="556"/>
      <c r="L56" s="556"/>
      <c r="M56" s="557"/>
    </row>
    <row r="57" spans="1:13" ht="13.8" thickBot="1">
      <c r="A57" s="558"/>
      <c r="B57" s="559"/>
      <c r="C57" s="559"/>
      <c r="D57" s="559"/>
      <c r="E57" s="559"/>
      <c r="F57" s="559"/>
      <c r="G57" s="559"/>
      <c r="H57" s="559"/>
      <c r="I57" s="559"/>
      <c r="J57" s="559"/>
      <c r="K57" s="559"/>
      <c r="L57" s="559"/>
      <c r="M57" s="560"/>
    </row>
    <row r="58" spans="1:13" ht="13.8">
      <c r="A58" s="583" t="s">
        <v>52</v>
      </c>
      <c r="B58" s="584"/>
      <c r="C58" s="584"/>
      <c r="D58" s="584"/>
      <c r="E58" s="584"/>
      <c r="F58" s="584"/>
      <c r="G58" s="584"/>
      <c r="H58" s="159"/>
      <c r="I58" s="165"/>
      <c r="J58" s="64" t="s">
        <v>53</v>
      </c>
      <c r="K58" s="585" t="s">
        <v>54</v>
      </c>
      <c r="L58" s="586"/>
      <c r="M58" s="65"/>
    </row>
    <row r="59" spans="1:13" ht="13.8">
      <c r="A59" s="587" t="s">
        <v>55</v>
      </c>
      <c r="B59" s="588"/>
      <c r="C59" s="588"/>
      <c r="D59" s="588"/>
      <c r="E59" s="588"/>
      <c r="F59" s="588"/>
      <c r="G59" s="588"/>
      <c r="H59" s="67"/>
      <c r="I59" s="68"/>
      <c r="J59" s="69">
        <v>0.2</v>
      </c>
      <c r="K59" s="581">
        <f>M54*J59</f>
        <v>5430.3110400000005</v>
      </c>
      <c r="L59" s="582"/>
      <c r="M59" s="70"/>
    </row>
    <row r="60" spans="1:13" ht="13.8">
      <c r="A60" s="51" t="s">
        <v>56</v>
      </c>
      <c r="B60" s="52"/>
      <c r="C60" s="52"/>
      <c r="D60" s="52"/>
      <c r="E60" s="52"/>
      <c r="F60" s="52"/>
      <c r="G60" s="52"/>
      <c r="H60" s="67"/>
      <c r="I60" s="68"/>
      <c r="J60" s="69">
        <v>0.01</v>
      </c>
      <c r="K60" s="581">
        <f>M54*J60</f>
        <v>271.51555200000001</v>
      </c>
      <c r="L60" s="582"/>
      <c r="M60" s="70"/>
    </row>
    <row r="61" spans="1:13" ht="14.4" thickBot="1">
      <c r="A61" s="37" t="s">
        <v>57</v>
      </c>
      <c r="B61" s="38"/>
      <c r="C61" s="38"/>
      <c r="D61" s="38"/>
      <c r="E61" s="38"/>
      <c r="F61" s="38"/>
      <c r="G61" s="38"/>
      <c r="H61" s="71"/>
      <c r="I61" s="72"/>
      <c r="J61" s="69">
        <v>0.04</v>
      </c>
      <c r="K61" s="581">
        <f>M54*J61</f>
        <v>1086.0622080000001</v>
      </c>
      <c r="L61" s="582"/>
      <c r="M61" s="70"/>
    </row>
    <row r="62" spans="1:13" ht="14.4" thickBot="1">
      <c r="A62" s="575" t="s">
        <v>37</v>
      </c>
      <c r="B62" s="576"/>
      <c r="C62" s="576"/>
      <c r="D62" s="576"/>
      <c r="E62" s="576"/>
      <c r="F62" s="576"/>
      <c r="G62" s="576"/>
      <c r="H62" s="576"/>
      <c r="I62" s="576"/>
      <c r="J62" s="576"/>
      <c r="K62" s="576"/>
      <c r="L62" s="577"/>
      <c r="M62" s="530">
        <f>SUM(K59:L61)</f>
        <v>6787.8888000000006</v>
      </c>
    </row>
    <row r="63" spans="1:13" ht="14.4" thickBot="1">
      <c r="A63" s="43"/>
      <c r="B63" s="20"/>
      <c r="C63" s="20"/>
      <c r="D63" s="20"/>
      <c r="E63" s="20"/>
      <c r="F63" s="20"/>
      <c r="G63" s="20"/>
      <c r="H63" s="20"/>
      <c r="I63" s="20"/>
      <c r="J63" s="20"/>
      <c r="K63" s="20"/>
      <c r="L63" s="20"/>
      <c r="M63" s="44"/>
    </row>
    <row r="64" spans="1:13" ht="14.4" thickBot="1">
      <c r="A64" s="578" t="s">
        <v>58</v>
      </c>
      <c r="B64" s="579"/>
      <c r="C64" s="579"/>
      <c r="D64" s="579"/>
      <c r="E64" s="579"/>
      <c r="F64" s="579"/>
      <c r="G64" s="579"/>
      <c r="H64" s="579"/>
      <c r="I64" s="579"/>
      <c r="J64" s="579"/>
      <c r="K64" s="579"/>
      <c r="L64" s="580"/>
      <c r="M64" s="116">
        <f>ROUND((M54+M62),0)</f>
        <v>33939</v>
      </c>
    </row>
    <row r="65" spans="1:13" ht="13.8">
      <c r="A65" s="40"/>
      <c r="B65" s="41"/>
      <c r="C65" s="41"/>
      <c r="D65" s="41"/>
      <c r="E65" s="41"/>
      <c r="F65" s="41"/>
      <c r="G65" s="41"/>
      <c r="H65" s="41"/>
      <c r="I65" s="41"/>
      <c r="J65" s="41"/>
      <c r="K65" s="41"/>
      <c r="L65" s="41"/>
      <c r="M65" s="42"/>
    </row>
    <row r="66" spans="1:13" ht="13.8">
      <c r="A66" s="43"/>
      <c r="B66" s="20"/>
      <c r="C66" s="20"/>
      <c r="D66" s="20"/>
      <c r="E66" s="20"/>
      <c r="F66" s="20"/>
      <c r="G66" s="20"/>
      <c r="H66" s="20"/>
      <c r="I66" s="20"/>
      <c r="J66" s="20"/>
      <c r="K66" s="20"/>
      <c r="L66" s="20"/>
      <c r="M66" s="44"/>
    </row>
    <row r="67" spans="1:13" ht="13.8">
      <c r="A67" s="43"/>
      <c r="B67" s="20"/>
      <c r="C67" s="20"/>
      <c r="D67" s="20"/>
      <c r="E67" s="20"/>
      <c r="F67" s="20"/>
      <c r="G67" s="20"/>
      <c r="H67" s="20"/>
      <c r="I67" s="20"/>
      <c r="J67" s="20"/>
      <c r="K67" s="20"/>
      <c r="L67" s="20"/>
      <c r="M67" s="44"/>
    </row>
    <row r="68" spans="1:13" ht="13.8">
      <c r="A68" s="43"/>
      <c r="B68" s="20"/>
      <c r="C68" s="20"/>
      <c r="D68" s="20"/>
      <c r="E68" s="20"/>
      <c r="F68" s="73" t="s">
        <v>59</v>
      </c>
      <c r="G68" s="73"/>
      <c r="H68" s="73"/>
      <c r="I68" s="73"/>
      <c r="J68" s="20"/>
      <c r="K68" s="20"/>
      <c r="L68" s="20"/>
      <c r="M68" s="44"/>
    </row>
    <row r="69" spans="1:13" ht="13.8">
      <c r="A69" s="43"/>
      <c r="B69" s="20"/>
      <c r="C69" s="20"/>
      <c r="D69" s="20"/>
      <c r="E69" s="20"/>
      <c r="F69" s="73" t="s">
        <v>60</v>
      </c>
      <c r="G69" s="20"/>
      <c r="H69" s="20"/>
      <c r="I69" s="20"/>
      <c r="J69" s="20"/>
      <c r="K69" s="20"/>
      <c r="L69" s="20"/>
      <c r="M69" s="44"/>
    </row>
    <row r="70" spans="1:13" ht="13.8">
      <c r="A70" s="43"/>
      <c r="B70" s="20"/>
      <c r="C70" s="20"/>
      <c r="D70" s="20"/>
      <c r="E70" s="20"/>
      <c r="F70" s="73" t="s">
        <v>61</v>
      </c>
      <c r="G70" s="20"/>
      <c r="H70" s="20"/>
      <c r="I70" s="20"/>
      <c r="J70" s="20"/>
      <c r="K70" s="20"/>
      <c r="L70" s="20"/>
      <c r="M70" s="44"/>
    </row>
    <row r="71" spans="1:13" ht="13.8">
      <c r="A71" s="29"/>
      <c r="B71" s="74"/>
      <c r="C71" s="74"/>
      <c r="D71" s="74"/>
      <c r="E71" s="74"/>
      <c r="F71" s="73" t="s">
        <v>62</v>
      </c>
      <c r="G71" s="74"/>
      <c r="H71" s="74"/>
      <c r="I71" s="74"/>
      <c r="J71" s="74"/>
      <c r="K71" s="74"/>
      <c r="L71" s="74"/>
      <c r="M71" s="75"/>
    </row>
    <row r="72" spans="1:13" ht="13.8">
      <c r="A72" s="43"/>
      <c r="B72" s="20"/>
      <c r="C72" s="20"/>
      <c r="D72" s="20"/>
      <c r="E72" s="20"/>
      <c r="F72" s="20" t="s">
        <v>63</v>
      </c>
      <c r="G72" s="20"/>
      <c r="H72" s="20"/>
      <c r="I72" s="20"/>
      <c r="J72" s="20"/>
      <c r="K72" s="20"/>
      <c r="L72" s="20"/>
      <c r="M72" s="44"/>
    </row>
    <row r="73" spans="1:13" ht="13.8">
      <c r="A73" s="76" t="s">
        <v>64</v>
      </c>
      <c r="B73" s="77"/>
      <c r="C73" s="77"/>
      <c r="D73" s="77"/>
      <c r="E73" s="77"/>
      <c r="F73" s="77"/>
      <c r="G73" s="77"/>
      <c r="H73" s="77"/>
      <c r="I73" s="77"/>
      <c r="J73" s="77"/>
      <c r="K73" s="77"/>
      <c r="L73" s="77"/>
      <c r="M73" s="78"/>
    </row>
    <row r="74" spans="1:13" ht="13.8">
      <c r="A74" s="598"/>
      <c r="B74" s="599"/>
      <c r="C74" s="599"/>
      <c r="D74" s="599"/>
      <c r="E74" s="599"/>
      <c r="F74" s="599"/>
      <c r="G74" s="599"/>
      <c r="H74" s="599"/>
      <c r="I74" s="599"/>
      <c r="J74" s="599"/>
      <c r="K74" s="599"/>
      <c r="L74" s="599"/>
      <c r="M74" s="600"/>
    </row>
    <row r="75" spans="1:13" ht="13.8">
      <c r="A75" s="598"/>
      <c r="B75" s="599"/>
      <c r="C75" s="599"/>
      <c r="D75" s="599"/>
      <c r="E75" s="599"/>
      <c r="F75" s="599"/>
      <c r="G75" s="599"/>
      <c r="H75" s="599"/>
      <c r="I75" s="599"/>
      <c r="J75" s="599"/>
      <c r="K75" s="599"/>
      <c r="L75" s="599"/>
      <c r="M75" s="600"/>
    </row>
    <row r="76" spans="1:13" ht="13.8">
      <c r="A76" s="29"/>
      <c r="B76" s="74"/>
      <c r="C76" s="74"/>
      <c r="D76" s="74"/>
      <c r="E76" s="74"/>
      <c r="F76" s="74"/>
      <c r="G76" s="74"/>
      <c r="H76" s="74"/>
      <c r="I76" s="74"/>
      <c r="J76" s="74"/>
      <c r="K76" s="74"/>
      <c r="L76" s="74"/>
      <c r="M76" s="75"/>
    </row>
    <row r="77" spans="1:13" ht="13.8">
      <c r="A77" s="79" t="s">
        <v>65</v>
      </c>
      <c r="B77" s="74"/>
      <c r="C77" s="74"/>
      <c r="D77" s="74"/>
      <c r="E77" s="74"/>
      <c r="F77" s="74"/>
      <c r="G77" s="74"/>
      <c r="H77" s="74"/>
      <c r="I77" s="74"/>
      <c r="J77" s="74"/>
      <c r="K77" s="74"/>
      <c r="L77" s="74"/>
      <c r="M77" s="75"/>
    </row>
    <row r="78" spans="1:13">
      <c r="A78" s="601" t="s">
        <v>66</v>
      </c>
      <c r="B78" s="602"/>
      <c r="C78" s="602"/>
      <c r="D78" s="602"/>
      <c r="E78" s="602"/>
      <c r="F78" s="602"/>
      <c r="G78" s="602"/>
      <c r="H78" s="602"/>
      <c r="I78" s="602"/>
      <c r="J78" s="602"/>
      <c r="K78" s="602"/>
      <c r="L78" s="602"/>
      <c r="M78" s="603"/>
    </row>
    <row r="79" spans="1:13">
      <c r="A79" s="601"/>
      <c r="B79" s="602"/>
      <c r="C79" s="602"/>
      <c r="D79" s="602"/>
      <c r="E79" s="602"/>
      <c r="F79" s="602"/>
      <c r="G79" s="602"/>
      <c r="H79" s="602"/>
      <c r="I79" s="602"/>
      <c r="J79" s="602"/>
      <c r="K79" s="602"/>
      <c r="L79" s="602"/>
      <c r="M79" s="603"/>
    </row>
    <row r="80" spans="1:13">
      <c r="A80" s="601" t="s">
        <v>67</v>
      </c>
      <c r="B80" s="602"/>
      <c r="C80" s="602"/>
      <c r="D80" s="602"/>
      <c r="E80" s="602"/>
      <c r="F80" s="602"/>
      <c r="G80" s="602"/>
      <c r="H80" s="602"/>
      <c r="I80" s="602"/>
      <c r="J80" s="602"/>
      <c r="K80" s="602"/>
      <c r="L80" s="602"/>
      <c r="M80" s="603"/>
    </row>
    <row r="81" spans="1:13">
      <c r="A81" s="601"/>
      <c r="B81" s="602"/>
      <c r="C81" s="602"/>
      <c r="D81" s="602"/>
      <c r="E81" s="602"/>
      <c r="F81" s="602"/>
      <c r="G81" s="602"/>
      <c r="H81" s="602"/>
      <c r="I81" s="602"/>
      <c r="J81" s="602"/>
      <c r="K81" s="602"/>
      <c r="L81" s="602"/>
      <c r="M81" s="603"/>
    </row>
    <row r="82" spans="1:13" ht="13.8">
      <c r="A82" s="29"/>
      <c r="B82" s="74"/>
      <c r="C82" s="74"/>
      <c r="D82" s="74"/>
      <c r="E82" s="74"/>
      <c r="F82" s="74"/>
      <c r="G82" s="74"/>
      <c r="H82" s="74"/>
      <c r="I82" s="74"/>
      <c r="J82" s="74"/>
      <c r="K82" s="74"/>
      <c r="L82" s="74"/>
      <c r="M82" s="75"/>
    </row>
    <row r="83" spans="1:13" ht="13.8">
      <c r="A83" s="43"/>
      <c r="B83" s="20"/>
      <c r="C83" s="20"/>
      <c r="D83" s="20"/>
      <c r="E83" s="20"/>
      <c r="F83" s="73" t="s">
        <v>59</v>
      </c>
      <c r="G83" s="20"/>
      <c r="H83" s="20"/>
      <c r="I83" s="20"/>
      <c r="J83" s="20"/>
      <c r="K83" s="20"/>
      <c r="L83" s="20"/>
      <c r="M83" s="44"/>
    </row>
    <row r="84" spans="1:13" ht="13.8">
      <c r="A84" s="43"/>
      <c r="B84" s="20"/>
      <c r="C84" s="20"/>
      <c r="D84" s="20"/>
      <c r="E84" s="20"/>
      <c r="F84" s="20" t="s">
        <v>60</v>
      </c>
      <c r="G84" s="52"/>
      <c r="H84" s="52"/>
      <c r="I84" s="52"/>
      <c r="J84" s="20"/>
      <c r="K84" s="20"/>
      <c r="L84" s="20"/>
      <c r="M84" s="44"/>
    </row>
    <row r="85" spans="1:13" ht="13.8">
      <c r="A85" s="43"/>
      <c r="B85" s="20"/>
      <c r="C85" s="20"/>
      <c r="D85" s="20"/>
      <c r="E85" s="20"/>
      <c r="F85" s="20" t="s">
        <v>68</v>
      </c>
      <c r="G85" s="163"/>
      <c r="H85" s="163"/>
      <c r="I85" s="163"/>
      <c r="J85" s="20"/>
      <c r="K85" s="20"/>
      <c r="L85" s="20"/>
      <c r="M85" s="44"/>
    </row>
    <row r="86" spans="1:13" ht="13.8">
      <c r="A86" s="80"/>
      <c r="B86" s="74"/>
      <c r="C86" s="74"/>
      <c r="D86" s="74"/>
      <c r="E86" s="74"/>
      <c r="F86" s="20" t="s">
        <v>62</v>
      </c>
      <c r="G86" s="20"/>
      <c r="H86" s="20"/>
      <c r="I86" s="20"/>
      <c r="J86" s="74"/>
      <c r="K86" s="74"/>
      <c r="L86" s="74"/>
      <c r="M86" s="75"/>
    </row>
    <row r="87" spans="1:13" ht="13.8">
      <c r="A87" s="80"/>
      <c r="B87" s="163"/>
      <c r="C87" s="163"/>
      <c r="D87" s="20"/>
      <c r="E87" s="20"/>
      <c r="F87" s="20"/>
      <c r="G87" s="20"/>
      <c r="H87" s="20"/>
      <c r="I87" s="589"/>
      <c r="J87" s="589"/>
      <c r="K87" s="589"/>
      <c r="L87" s="589"/>
      <c r="M87" s="590"/>
    </row>
    <row r="88" spans="1:13" ht="14.4" thickBot="1">
      <c r="A88" s="593"/>
      <c r="B88" s="594"/>
      <c r="C88" s="594"/>
      <c r="D88" s="62"/>
      <c r="E88" s="62"/>
      <c r="F88" s="62"/>
      <c r="G88" s="62"/>
      <c r="H88" s="62"/>
      <c r="I88" s="591"/>
      <c r="J88" s="591"/>
      <c r="K88" s="591"/>
      <c r="L88" s="591"/>
      <c r="M88" s="592"/>
    </row>
  </sheetData>
  <mergeCells count="69">
    <mergeCell ref="B7:I8"/>
    <mergeCell ref="J7:J9"/>
    <mergeCell ref="K3:M4"/>
    <mergeCell ref="J3:J4"/>
    <mergeCell ref="B3:I3"/>
    <mergeCell ref="B4:I4"/>
    <mergeCell ref="B5:I5"/>
    <mergeCell ref="J5:J6"/>
    <mergeCell ref="K5:M6"/>
    <mergeCell ref="B6:I6"/>
    <mergeCell ref="A24:E24"/>
    <mergeCell ref="F24:G24"/>
    <mergeCell ref="H24:I24"/>
    <mergeCell ref="K24:L24"/>
    <mergeCell ref="K7:K9"/>
    <mergeCell ref="L7:L9"/>
    <mergeCell ref="B19:J19"/>
    <mergeCell ref="K19:L19"/>
    <mergeCell ref="B20:J20"/>
    <mergeCell ref="K20:L20"/>
    <mergeCell ref="A21:M23"/>
    <mergeCell ref="M7:M9"/>
    <mergeCell ref="B9:I9"/>
    <mergeCell ref="A13:D13"/>
    <mergeCell ref="A17:M17"/>
    <mergeCell ref="A3:A9"/>
    <mergeCell ref="A36:L36"/>
    <mergeCell ref="F25:G25"/>
    <mergeCell ref="F26:G26"/>
    <mergeCell ref="F27:G27"/>
    <mergeCell ref="F28:G28"/>
    <mergeCell ref="H28:I28"/>
    <mergeCell ref="A29:L29"/>
    <mergeCell ref="A30:M32"/>
    <mergeCell ref="A33:H33"/>
    <mergeCell ref="K33:L33"/>
    <mergeCell ref="K34:L34"/>
    <mergeCell ref="K35:L35"/>
    <mergeCell ref="A25:E25"/>
    <mergeCell ref="K50:L50"/>
    <mergeCell ref="A37:M39"/>
    <mergeCell ref="A40:G40"/>
    <mergeCell ref="K40:L40"/>
    <mergeCell ref="K41:L41"/>
    <mergeCell ref="K42:L42"/>
    <mergeCell ref="A43:L43"/>
    <mergeCell ref="A44:M46"/>
    <mergeCell ref="A47:G47"/>
    <mergeCell ref="K47:L47"/>
    <mergeCell ref="K48:L48"/>
    <mergeCell ref="K49:L49"/>
    <mergeCell ref="A64:L64"/>
    <mergeCell ref="K51:L51"/>
    <mergeCell ref="A52:L52"/>
    <mergeCell ref="A54:L54"/>
    <mergeCell ref="A55:M57"/>
    <mergeCell ref="A58:G58"/>
    <mergeCell ref="K58:L58"/>
    <mergeCell ref="A59:G59"/>
    <mergeCell ref="K59:L59"/>
    <mergeCell ref="K60:L60"/>
    <mergeCell ref="K61:L61"/>
    <mergeCell ref="A62:L62"/>
    <mergeCell ref="A74:M74"/>
    <mergeCell ref="A75:M75"/>
    <mergeCell ref="A78:M79"/>
    <mergeCell ref="A80:M81"/>
    <mergeCell ref="I87:M88"/>
    <mergeCell ref="A88:C88"/>
  </mergeCells>
  <pageMargins left="0.25" right="0.25" top="0.75" bottom="0.75" header="0.3" footer="0.3"/>
  <pageSetup scale="52" fitToHeight="0"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M83"/>
  <sheetViews>
    <sheetView view="pageBreakPreview" topLeftCell="A42" zoomScale="85" zoomScaleNormal="100" zoomScaleSheetLayoutView="85" workbookViewId="0">
      <selection activeCell="A55" sqref="A55:L55"/>
    </sheetView>
  </sheetViews>
  <sheetFormatPr baseColWidth="10" defaultRowHeight="13.2"/>
  <cols>
    <col min="5" max="5" width="17.44140625" customWidth="1"/>
    <col min="6" max="6" width="18" customWidth="1"/>
    <col min="7" max="7" width="12.109375" customWidth="1"/>
    <col min="8" max="8" width="15.44140625" customWidth="1"/>
    <col min="9" max="9" width="21.5546875" customWidth="1"/>
    <col min="10" max="10" width="20.33203125" customWidth="1"/>
    <col min="13" max="13" width="16.33203125" customWidth="1"/>
  </cols>
  <sheetData>
    <row r="2" spans="1:13" ht="13.8" thickBot="1"/>
    <row r="3" spans="1:13" ht="13.8">
      <c r="A3" s="634"/>
      <c r="B3" s="636"/>
      <c r="C3" s="637"/>
      <c r="D3" s="637"/>
      <c r="E3" s="637"/>
      <c r="F3" s="637"/>
      <c r="G3" s="637"/>
      <c r="H3" s="637"/>
      <c r="I3" s="638"/>
      <c r="J3" s="658" t="s">
        <v>23</v>
      </c>
      <c r="K3" s="654"/>
      <c r="L3" s="654"/>
      <c r="M3" s="655"/>
    </row>
    <row r="4" spans="1:13" ht="13.8">
      <c r="A4" s="635"/>
      <c r="B4" s="631" t="s">
        <v>80</v>
      </c>
      <c r="C4" s="632"/>
      <c r="D4" s="632"/>
      <c r="E4" s="632"/>
      <c r="F4" s="632"/>
      <c r="G4" s="632"/>
      <c r="H4" s="632"/>
      <c r="I4" s="633"/>
      <c r="J4" s="659"/>
      <c r="K4" s="656"/>
      <c r="L4" s="656"/>
      <c r="M4" s="657"/>
    </row>
    <row r="5" spans="1:13" ht="13.8">
      <c r="A5" s="635"/>
      <c r="B5" s="631"/>
      <c r="C5" s="632"/>
      <c r="D5" s="632"/>
      <c r="E5" s="632"/>
      <c r="F5" s="632"/>
      <c r="G5" s="632"/>
      <c r="H5" s="632"/>
      <c r="I5" s="633"/>
      <c r="J5" s="639" t="s">
        <v>19</v>
      </c>
      <c r="K5" s="641"/>
      <c r="L5" s="642"/>
      <c r="M5" s="643"/>
    </row>
    <row r="6" spans="1:13" ht="13.8">
      <c r="A6" s="635"/>
      <c r="B6" s="647" t="s">
        <v>81</v>
      </c>
      <c r="C6" s="648"/>
      <c r="D6" s="648"/>
      <c r="E6" s="648"/>
      <c r="F6" s="648"/>
      <c r="G6" s="648"/>
      <c r="H6" s="648"/>
      <c r="I6" s="649"/>
      <c r="J6" s="640"/>
      <c r="K6" s="644"/>
      <c r="L6" s="645"/>
      <c r="M6" s="646"/>
    </row>
    <row r="7" spans="1:13">
      <c r="A7" s="635"/>
      <c r="B7" s="650"/>
      <c r="C7" s="651"/>
      <c r="D7" s="651"/>
      <c r="E7" s="651"/>
      <c r="F7" s="651"/>
      <c r="G7" s="651"/>
      <c r="H7" s="651"/>
      <c r="I7" s="652"/>
      <c r="J7" s="639" t="s">
        <v>20</v>
      </c>
      <c r="K7" s="639">
        <v>1</v>
      </c>
      <c r="L7" s="639" t="s">
        <v>21</v>
      </c>
      <c r="M7" s="629">
        <v>1</v>
      </c>
    </row>
    <row r="8" spans="1:13">
      <c r="A8" s="635"/>
      <c r="B8" s="650"/>
      <c r="C8" s="651"/>
      <c r="D8" s="651"/>
      <c r="E8" s="651"/>
      <c r="F8" s="651"/>
      <c r="G8" s="651"/>
      <c r="H8" s="651"/>
      <c r="I8" s="652"/>
      <c r="J8" s="653"/>
      <c r="K8" s="653"/>
      <c r="L8" s="653"/>
      <c r="M8" s="630"/>
    </row>
    <row r="9" spans="1:13" ht="13.8">
      <c r="A9" s="635"/>
      <c r="B9" s="631" t="s">
        <v>22</v>
      </c>
      <c r="C9" s="632"/>
      <c r="D9" s="632"/>
      <c r="E9" s="632"/>
      <c r="F9" s="632"/>
      <c r="G9" s="632"/>
      <c r="H9" s="632"/>
      <c r="I9" s="633"/>
      <c r="J9" s="653"/>
      <c r="K9" s="653"/>
      <c r="L9" s="653"/>
      <c r="M9" s="630"/>
    </row>
    <row r="11" spans="1:13" ht="14.4" thickBot="1">
      <c r="A11" s="43"/>
      <c r="B11" s="20"/>
      <c r="C11" s="20"/>
      <c r="D11" s="20"/>
      <c r="E11" s="20"/>
      <c r="F11" s="20"/>
      <c r="G11" s="20"/>
      <c r="H11" s="20"/>
      <c r="I11" s="20"/>
      <c r="J11" s="20"/>
      <c r="K11" s="20"/>
      <c r="L11" s="20"/>
      <c r="M11" s="44"/>
    </row>
    <row r="12" spans="1:13" ht="13.8">
      <c r="A12" s="45" t="s">
        <v>30</v>
      </c>
      <c r="B12" s="612" t="s">
        <v>6</v>
      </c>
      <c r="C12" s="613"/>
      <c r="D12" s="613"/>
      <c r="E12" s="613"/>
      <c r="F12" s="613"/>
      <c r="G12" s="613"/>
      <c r="H12" s="613"/>
      <c r="I12" s="613"/>
      <c r="J12" s="614"/>
      <c r="K12" s="566" t="s">
        <v>31</v>
      </c>
      <c r="L12" s="615"/>
      <c r="M12" s="45" t="s">
        <v>8</v>
      </c>
    </row>
    <row r="13" spans="1:13" ht="45.6" customHeight="1" thickBot="1">
      <c r="A13" s="46">
        <v>2</v>
      </c>
      <c r="B13" s="616" t="s">
        <v>104</v>
      </c>
      <c r="C13" s="617"/>
      <c r="D13" s="617"/>
      <c r="E13" s="617"/>
      <c r="F13" s="617"/>
      <c r="G13" s="617"/>
      <c r="H13" s="617"/>
      <c r="I13" s="617"/>
      <c r="J13" s="618"/>
      <c r="K13" s="619" t="s">
        <v>73</v>
      </c>
      <c r="L13" s="620"/>
      <c r="M13" s="340">
        <v>1</v>
      </c>
    </row>
    <row r="14" spans="1:13">
      <c r="A14" s="552" t="s">
        <v>32</v>
      </c>
      <c r="B14" s="553"/>
      <c r="C14" s="553"/>
      <c r="D14" s="553"/>
      <c r="E14" s="553"/>
      <c r="F14" s="553"/>
      <c r="G14" s="553"/>
      <c r="H14" s="553"/>
      <c r="I14" s="553"/>
      <c r="J14" s="553"/>
      <c r="K14" s="553"/>
      <c r="L14" s="553"/>
      <c r="M14" s="554"/>
    </row>
    <row r="15" spans="1:13">
      <c r="A15" s="555"/>
      <c r="B15" s="556"/>
      <c r="C15" s="556"/>
      <c r="D15" s="556"/>
      <c r="E15" s="556"/>
      <c r="F15" s="556"/>
      <c r="G15" s="556"/>
      <c r="H15" s="556"/>
      <c r="I15" s="556"/>
      <c r="J15" s="556"/>
      <c r="K15" s="556"/>
      <c r="L15" s="556"/>
      <c r="M15" s="557"/>
    </row>
    <row r="16" spans="1:13" ht="13.8" thickBot="1">
      <c r="A16" s="558"/>
      <c r="B16" s="559"/>
      <c r="C16" s="559"/>
      <c r="D16" s="559"/>
      <c r="E16" s="559"/>
      <c r="F16" s="559"/>
      <c r="G16" s="559"/>
      <c r="H16" s="559"/>
      <c r="I16" s="559"/>
      <c r="J16" s="559"/>
      <c r="K16" s="559"/>
      <c r="L16" s="559"/>
      <c r="M16" s="560"/>
    </row>
    <row r="17" spans="1:13" ht="13.8">
      <c r="A17" s="735" t="s">
        <v>6</v>
      </c>
      <c r="B17" s="736"/>
      <c r="C17" s="736"/>
      <c r="D17" s="736"/>
      <c r="E17" s="737"/>
      <c r="F17" s="605" t="s">
        <v>31</v>
      </c>
      <c r="G17" s="604"/>
      <c r="H17" s="605" t="s">
        <v>33</v>
      </c>
      <c r="I17" s="604"/>
      <c r="J17" s="48" t="s">
        <v>34</v>
      </c>
      <c r="K17" s="605" t="s">
        <v>35</v>
      </c>
      <c r="L17" s="604"/>
      <c r="M17" s="49" t="s">
        <v>36</v>
      </c>
    </row>
    <row r="18" spans="1:13" ht="13.8">
      <c r="A18" s="117" t="s">
        <v>82</v>
      </c>
      <c r="B18" s="77"/>
      <c r="C18" s="77"/>
      <c r="D18" s="77"/>
      <c r="E18" s="168"/>
      <c r="F18" s="710" t="s">
        <v>86</v>
      </c>
      <c r="G18" s="711"/>
      <c r="H18" s="740"/>
      <c r="I18" s="734"/>
      <c r="J18" s="106">
        <f>50000*1.07</f>
        <v>53500</v>
      </c>
      <c r="K18" s="710">
        <v>200</v>
      </c>
      <c r="L18" s="711"/>
      <c r="M18" s="106">
        <f>J18/K18</f>
        <v>267.5</v>
      </c>
    </row>
    <row r="19" spans="1:13" ht="13.8">
      <c r="A19" s="743" t="s">
        <v>114</v>
      </c>
      <c r="B19" s="744"/>
      <c r="C19" s="744"/>
      <c r="D19" s="744"/>
      <c r="E19" s="745"/>
      <c r="F19" s="710" t="s">
        <v>86</v>
      </c>
      <c r="G19" s="711"/>
      <c r="H19" s="54"/>
      <c r="I19" s="53"/>
      <c r="J19" s="106">
        <f>30000*1.07</f>
        <v>32100.000000000004</v>
      </c>
      <c r="K19" s="710">
        <v>200</v>
      </c>
      <c r="L19" s="711"/>
      <c r="M19" s="106">
        <f>J19/K19</f>
        <v>160.50000000000003</v>
      </c>
    </row>
    <row r="20" spans="1:13" ht="13.8">
      <c r="A20" s="118" t="s">
        <v>83</v>
      </c>
      <c r="B20" s="52"/>
      <c r="C20" s="52"/>
      <c r="D20" s="52"/>
      <c r="E20" s="53"/>
      <c r="F20" s="714" t="s">
        <v>147</v>
      </c>
      <c r="G20" s="715"/>
      <c r="H20" s="54"/>
      <c r="I20" s="53"/>
      <c r="J20" s="106">
        <f>M45*10%</f>
        <v>31.119738000000002</v>
      </c>
      <c r="K20" s="710">
        <v>1</v>
      </c>
      <c r="L20" s="711"/>
      <c r="M20" s="106">
        <f t="shared" ref="M20:M21" si="0">J20/K20</f>
        <v>31.119738000000002</v>
      </c>
    </row>
    <row r="21" spans="1:13" ht="14.4" thickBot="1">
      <c r="A21" s="117" t="s">
        <v>84</v>
      </c>
      <c r="B21" s="38"/>
      <c r="C21" s="38"/>
      <c r="D21" s="38"/>
      <c r="E21" s="167"/>
      <c r="F21" s="741" t="s">
        <v>85</v>
      </c>
      <c r="G21" s="742"/>
      <c r="H21" s="608"/>
      <c r="I21" s="609"/>
      <c r="J21" s="107">
        <f>70*1.07</f>
        <v>74.900000000000006</v>
      </c>
      <c r="K21" s="561">
        <v>1</v>
      </c>
      <c r="L21" s="562"/>
      <c r="M21" s="106">
        <f t="shared" si="0"/>
        <v>74.900000000000006</v>
      </c>
    </row>
    <row r="22" spans="1:13" ht="14.4" thickBot="1">
      <c r="A22" s="575" t="s">
        <v>37</v>
      </c>
      <c r="B22" s="576"/>
      <c r="C22" s="576"/>
      <c r="D22" s="576"/>
      <c r="E22" s="576"/>
      <c r="F22" s="576"/>
      <c r="G22" s="576"/>
      <c r="H22" s="576"/>
      <c r="I22" s="576"/>
      <c r="J22" s="576"/>
      <c r="K22" s="576"/>
      <c r="L22" s="577"/>
      <c r="M22" s="106">
        <f>SUM(M18:M21)</f>
        <v>534.01973799999996</v>
      </c>
    </row>
    <row r="23" spans="1:13">
      <c r="A23" s="552" t="s">
        <v>38</v>
      </c>
      <c r="B23" s="553"/>
      <c r="C23" s="553"/>
      <c r="D23" s="553"/>
      <c r="E23" s="553"/>
      <c r="F23" s="553"/>
      <c r="G23" s="553"/>
      <c r="H23" s="553"/>
      <c r="I23" s="553"/>
      <c r="J23" s="553"/>
      <c r="K23" s="553"/>
      <c r="L23" s="553"/>
      <c r="M23" s="554"/>
    </row>
    <row r="24" spans="1:13">
      <c r="A24" s="555"/>
      <c r="B24" s="556"/>
      <c r="C24" s="556"/>
      <c r="D24" s="556"/>
      <c r="E24" s="556"/>
      <c r="F24" s="556"/>
      <c r="G24" s="556"/>
      <c r="H24" s="556"/>
      <c r="I24" s="556"/>
      <c r="J24" s="556"/>
      <c r="K24" s="556"/>
      <c r="L24" s="556"/>
      <c r="M24" s="557"/>
    </row>
    <row r="25" spans="1:13" ht="13.8" thickBot="1">
      <c r="A25" s="558"/>
      <c r="B25" s="559"/>
      <c r="C25" s="559"/>
      <c r="D25" s="559"/>
      <c r="E25" s="559"/>
      <c r="F25" s="559"/>
      <c r="G25" s="559"/>
      <c r="H25" s="559"/>
      <c r="I25" s="559"/>
      <c r="J25" s="559"/>
      <c r="K25" s="559"/>
      <c r="L25" s="559"/>
      <c r="M25" s="560"/>
    </row>
    <row r="26" spans="1:13" ht="13.8">
      <c r="A26" s="735" t="s">
        <v>6</v>
      </c>
      <c r="B26" s="736"/>
      <c r="C26" s="736"/>
      <c r="D26" s="736"/>
      <c r="E26" s="736"/>
      <c r="F26" s="736"/>
      <c r="G26" s="736"/>
      <c r="H26" s="737"/>
      <c r="I26" s="166" t="s">
        <v>31</v>
      </c>
      <c r="J26" s="48" t="s">
        <v>8</v>
      </c>
      <c r="K26" s="605" t="s">
        <v>39</v>
      </c>
      <c r="L26" s="604"/>
      <c r="M26" s="49" t="s">
        <v>36</v>
      </c>
    </row>
    <row r="27" spans="1:13" ht="14.4" thickBot="1">
      <c r="A27" s="121" t="s">
        <v>87</v>
      </c>
      <c r="B27" s="102"/>
      <c r="C27" s="103"/>
      <c r="D27" s="103"/>
      <c r="E27" s="103"/>
      <c r="F27" s="103"/>
      <c r="G27" s="103"/>
      <c r="H27" s="104"/>
      <c r="I27" s="161" t="s">
        <v>89</v>
      </c>
      <c r="J27" s="127">
        <v>0.01</v>
      </c>
      <c r="K27" s="718">
        <f>105200*1.07</f>
        <v>112564</v>
      </c>
      <c r="L27" s="719"/>
      <c r="M27" s="107">
        <f>J27*K27</f>
        <v>1125.6400000000001</v>
      </c>
    </row>
    <row r="28" spans="1:13" ht="14.4" thickBot="1">
      <c r="A28" s="738" t="s">
        <v>100</v>
      </c>
      <c r="B28" s="739"/>
      <c r="C28" s="119"/>
      <c r="D28" s="119"/>
      <c r="E28" s="119"/>
      <c r="F28" s="119"/>
      <c r="G28" s="119"/>
      <c r="H28" s="120"/>
      <c r="I28" s="105" t="s">
        <v>89</v>
      </c>
      <c r="J28" s="57">
        <v>4.4999999999999999E-4</v>
      </c>
      <c r="K28" s="720">
        <f>47340*1.07</f>
        <v>50653.8</v>
      </c>
      <c r="L28" s="721"/>
      <c r="M28" s="107">
        <f>J28*K28</f>
        <v>22.79421</v>
      </c>
    </row>
    <row r="29" spans="1:13" ht="14.4" thickBot="1">
      <c r="A29" s="575" t="s">
        <v>37</v>
      </c>
      <c r="B29" s="576"/>
      <c r="C29" s="576"/>
      <c r="D29" s="576"/>
      <c r="E29" s="576"/>
      <c r="F29" s="576"/>
      <c r="G29" s="576"/>
      <c r="H29" s="576"/>
      <c r="I29" s="576"/>
      <c r="J29" s="576"/>
      <c r="K29" s="576"/>
      <c r="L29" s="577"/>
      <c r="M29" s="122">
        <f>SUM(M27:M28)</f>
        <v>1148.4342100000001</v>
      </c>
    </row>
    <row r="30" spans="1:13">
      <c r="A30" s="552" t="s">
        <v>40</v>
      </c>
      <c r="B30" s="553"/>
      <c r="C30" s="553"/>
      <c r="D30" s="553"/>
      <c r="E30" s="553"/>
      <c r="F30" s="553"/>
      <c r="G30" s="553"/>
      <c r="H30" s="553"/>
      <c r="I30" s="553"/>
      <c r="J30" s="553"/>
      <c r="K30" s="553"/>
      <c r="L30" s="553"/>
      <c r="M30" s="554"/>
    </row>
    <row r="31" spans="1:13">
      <c r="A31" s="555"/>
      <c r="B31" s="556"/>
      <c r="C31" s="556"/>
      <c r="D31" s="556"/>
      <c r="E31" s="556"/>
      <c r="F31" s="556"/>
      <c r="G31" s="556"/>
      <c r="H31" s="556"/>
      <c r="I31" s="556"/>
      <c r="J31" s="556"/>
      <c r="K31" s="556"/>
      <c r="L31" s="556"/>
      <c r="M31" s="557"/>
    </row>
    <row r="32" spans="1:13" ht="13.8" thickBot="1">
      <c r="A32" s="558"/>
      <c r="B32" s="559"/>
      <c r="C32" s="559"/>
      <c r="D32" s="559"/>
      <c r="E32" s="559"/>
      <c r="F32" s="559"/>
      <c r="G32" s="559"/>
      <c r="H32" s="559"/>
      <c r="I32" s="559"/>
      <c r="J32" s="559"/>
      <c r="K32" s="559"/>
      <c r="L32" s="559"/>
      <c r="M32" s="560"/>
    </row>
    <row r="33" spans="1:13" ht="16.2">
      <c r="A33" s="583" t="s">
        <v>41</v>
      </c>
      <c r="B33" s="584"/>
      <c r="C33" s="584"/>
      <c r="D33" s="584"/>
      <c r="E33" s="584"/>
      <c r="F33" s="584"/>
      <c r="G33" s="604"/>
      <c r="H33" s="48" t="s">
        <v>42</v>
      </c>
      <c r="I33" s="159" t="s">
        <v>43</v>
      </c>
      <c r="J33" s="58" t="s">
        <v>69</v>
      </c>
      <c r="K33" s="605" t="s">
        <v>44</v>
      </c>
      <c r="L33" s="604"/>
      <c r="M33" s="49" t="s">
        <v>36</v>
      </c>
    </row>
    <row r="34" spans="1:13" ht="13.8">
      <c r="A34" s="587"/>
      <c r="B34" s="588"/>
      <c r="C34" s="588"/>
      <c r="D34" s="588"/>
      <c r="E34" s="588"/>
      <c r="F34" s="588"/>
      <c r="G34" s="734"/>
      <c r="H34" s="59"/>
      <c r="I34" s="60"/>
      <c r="J34" s="59"/>
      <c r="K34" s="573"/>
      <c r="L34" s="574"/>
      <c r="M34" s="50"/>
    </row>
    <row r="35" spans="1:13" ht="14.4" thickBot="1">
      <c r="A35" s="732"/>
      <c r="B35" s="733"/>
      <c r="C35" s="733"/>
      <c r="D35" s="733"/>
      <c r="E35" s="733"/>
      <c r="F35" s="733"/>
      <c r="G35" s="609"/>
      <c r="H35" s="61"/>
      <c r="I35" s="62"/>
      <c r="J35" s="61"/>
      <c r="K35" s="561"/>
      <c r="L35" s="562"/>
      <c r="M35" s="63"/>
    </row>
    <row r="36" spans="1:13" ht="14.4" thickBot="1">
      <c r="A36" s="575" t="s">
        <v>37</v>
      </c>
      <c r="B36" s="576"/>
      <c r="C36" s="576"/>
      <c r="D36" s="576"/>
      <c r="E36" s="576"/>
      <c r="F36" s="576"/>
      <c r="G36" s="576"/>
      <c r="H36" s="576"/>
      <c r="I36" s="576"/>
      <c r="J36" s="576"/>
      <c r="K36" s="576"/>
      <c r="L36" s="577"/>
      <c r="M36" s="55"/>
    </row>
    <row r="37" spans="1:13">
      <c r="A37" s="552" t="s">
        <v>45</v>
      </c>
      <c r="B37" s="553"/>
      <c r="C37" s="553"/>
      <c r="D37" s="553"/>
      <c r="E37" s="553"/>
      <c r="F37" s="553"/>
      <c r="G37" s="553"/>
      <c r="H37" s="553"/>
      <c r="I37" s="553"/>
      <c r="J37" s="553"/>
      <c r="K37" s="553"/>
      <c r="L37" s="553"/>
      <c r="M37" s="554"/>
    </row>
    <row r="38" spans="1:13">
      <c r="A38" s="555"/>
      <c r="B38" s="556"/>
      <c r="C38" s="556"/>
      <c r="D38" s="556"/>
      <c r="E38" s="556"/>
      <c r="F38" s="556"/>
      <c r="G38" s="556"/>
      <c r="H38" s="556"/>
      <c r="I38" s="556"/>
      <c r="J38" s="556"/>
      <c r="K38" s="556"/>
      <c r="L38" s="556"/>
      <c r="M38" s="557"/>
    </row>
    <row r="39" spans="1:13" ht="13.8" thickBot="1">
      <c r="A39" s="558"/>
      <c r="B39" s="559"/>
      <c r="C39" s="559"/>
      <c r="D39" s="559"/>
      <c r="E39" s="559"/>
      <c r="F39" s="559"/>
      <c r="G39" s="559"/>
      <c r="H39" s="559"/>
      <c r="I39" s="559"/>
      <c r="J39" s="559"/>
      <c r="K39" s="559"/>
      <c r="L39" s="559"/>
      <c r="M39" s="560"/>
    </row>
    <row r="40" spans="1:13" ht="13.8">
      <c r="A40" s="583" t="s">
        <v>46</v>
      </c>
      <c r="B40" s="584"/>
      <c r="C40" s="584"/>
      <c r="D40" s="584"/>
      <c r="E40" s="584"/>
      <c r="F40" s="584"/>
      <c r="G40" s="604"/>
      <c r="H40" s="109" t="s">
        <v>47</v>
      </c>
      <c r="I40" s="110" t="s">
        <v>48</v>
      </c>
      <c r="J40" s="64" t="s">
        <v>49</v>
      </c>
      <c r="K40" s="585" t="s">
        <v>35</v>
      </c>
      <c r="L40" s="586"/>
      <c r="M40" s="65" t="s">
        <v>36</v>
      </c>
    </row>
    <row r="41" spans="1:13" ht="13.8">
      <c r="A41" s="108" t="s">
        <v>90</v>
      </c>
      <c r="B41" s="77"/>
      <c r="C41" s="66"/>
      <c r="D41" s="66"/>
      <c r="E41" s="66"/>
      <c r="F41" s="66"/>
      <c r="G41" s="66"/>
      <c r="H41" s="111">
        <f>63120*1.23</f>
        <v>77637.600000000006</v>
      </c>
      <c r="I41" s="112">
        <v>1.85</v>
      </c>
      <c r="J41" s="111">
        <f>I41*H41</f>
        <v>143629.56000000003</v>
      </c>
      <c r="K41" s="571">
        <v>2000</v>
      </c>
      <c r="L41" s="572"/>
      <c r="M41" s="113">
        <f>J41/K41</f>
        <v>71.814780000000013</v>
      </c>
    </row>
    <row r="42" spans="1:13" ht="13.8">
      <c r="A42" s="108" t="s">
        <v>77</v>
      </c>
      <c r="B42" s="66"/>
      <c r="C42" s="66"/>
      <c r="D42" s="66"/>
      <c r="E42" s="66"/>
      <c r="F42" s="66"/>
      <c r="G42" s="66"/>
      <c r="H42" s="111">
        <f>52600*1.23</f>
        <v>64698</v>
      </c>
      <c r="I42" s="112">
        <v>1.85</v>
      </c>
      <c r="J42" s="111">
        <f t="shared" ref="J42:J43" si="1">H42*I42</f>
        <v>119691.3</v>
      </c>
      <c r="K42" s="571">
        <v>2000</v>
      </c>
      <c r="L42" s="572"/>
      <c r="M42" s="113">
        <f>J42/K42</f>
        <v>59.845649999999999</v>
      </c>
    </row>
    <row r="43" spans="1:13" ht="13.8">
      <c r="A43" s="108" t="s">
        <v>78</v>
      </c>
      <c r="B43" s="77"/>
      <c r="C43" s="77"/>
      <c r="D43" s="77"/>
      <c r="E43" s="77"/>
      <c r="F43" s="77"/>
      <c r="G43" s="168"/>
      <c r="H43" s="111">
        <f>52600*1.23</f>
        <v>64698</v>
      </c>
      <c r="I43" s="112">
        <v>1.85</v>
      </c>
      <c r="J43" s="111">
        <f t="shared" si="1"/>
        <v>119691.3</v>
      </c>
      <c r="K43" s="573">
        <v>2000</v>
      </c>
      <c r="L43" s="574"/>
      <c r="M43" s="113">
        <f>J43/K43</f>
        <v>59.845649999999999</v>
      </c>
    </row>
    <row r="44" spans="1:13" ht="14.4" thickBot="1">
      <c r="A44" s="108" t="s">
        <v>79</v>
      </c>
      <c r="B44" s="38"/>
      <c r="C44" s="38"/>
      <c r="D44" s="38"/>
      <c r="E44" s="38"/>
      <c r="F44" s="38"/>
      <c r="G44" s="38"/>
      <c r="H44" s="111">
        <f>105200*1.23</f>
        <v>129396</v>
      </c>
      <c r="I44" s="112">
        <v>1.85</v>
      </c>
      <c r="J44" s="111">
        <f>I44*H44</f>
        <v>239382.6</v>
      </c>
      <c r="K44" s="573">
        <v>2000</v>
      </c>
      <c r="L44" s="731"/>
      <c r="M44" s="113">
        <f>J44/K44</f>
        <v>119.6913</v>
      </c>
    </row>
    <row r="45" spans="1:13" ht="14.4" thickBot="1">
      <c r="A45" s="575" t="s">
        <v>37</v>
      </c>
      <c r="B45" s="576"/>
      <c r="C45" s="576"/>
      <c r="D45" s="576"/>
      <c r="E45" s="576"/>
      <c r="F45" s="576"/>
      <c r="G45" s="576"/>
      <c r="H45" s="576"/>
      <c r="I45" s="576"/>
      <c r="J45" s="576"/>
      <c r="K45" s="576"/>
      <c r="L45" s="577"/>
      <c r="M45" s="114">
        <f>SUM(M41:M44)</f>
        <v>311.19738000000001</v>
      </c>
    </row>
    <row r="46" spans="1:13" ht="14.4" thickBot="1">
      <c r="A46" s="43"/>
      <c r="B46" s="20"/>
      <c r="C46" s="20"/>
      <c r="D46" s="20"/>
      <c r="E46" s="20"/>
      <c r="F46" s="20"/>
      <c r="G46" s="20"/>
      <c r="H46" s="20"/>
      <c r="I46" s="20"/>
      <c r="J46" s="20"/>
      <c r="K46" s="20"/>
      <c r="L46" s="20"/>
      <c r="M46" s="44"/>
    </row>
    <row r="47" spans="1:13" ht="14.4" thickBot="1">
      <c r="A47" s="578" t="s">
        <v>50</v>
      </c>
      <c r="B47" s="579"/>
      <c r="C47" s="579"/>
      <c r="D47" s="579"/>
      <c r="E47" s="579"/>
      <c r="F47" s="579"/>
      <c r="G47" s="579"/>
      <c r="H47" s="579"/>
      <c r="I47" s="579"/>
      <c r="J47" s="579"/>
      <c r="K47" s="579"/>
      <c r="L47" s="580"/>
      <c r="M47" s="115">
        <f>ROUND((M22+M29+M45),0)</f>
        <v>1994</v>
      </c>
    </row>
    <row r="48" spans="1:13">
      <c r="A48" s="552" t="s">
        <v>51</v>
      </c>
      <c r="B48" s="553"/>
      <c r="C48" s="553"/>
      <c r="D48" s="553"/>
      <c r="E48" s="553"/>
      <c r="F48" s="553"/>
      <c r="G48" s="553"/>
      <c r="H48" s="553"/>
      <c r="I48" s="553"/>
      <c r="J48" s="553"/>
      <c r="K48" s="553"/>
      <c r="L48" s="553"/>
      <c r="M48" s="554"/>
    </row>
    <row r="49" spans="1:13">
      <c r="A49" s="555"/>
      <c r="B49" s="556"/>
      <c r="C49" s="556"/>
      <c r="D49" s="556"/>
      <c r="E49" s="556"/>
      <c r="F49" s="556"/>
      <c r="G49" s="556"/>
      <c r="H49" s="556"/>
      <c r="I49" s="556"/>
      <c r="J49" s="556"/>
      <c r="K49" s="556"/>
      <c r="L49" s="556"/>
      <c r="M49" s="557"/>
    </row>
    <row r="50" spans="1:13" ht="13.8" thickBot="1">
      <c r="A50" s="558"/>
      <c r="B50" s="559"/>
      <c r="C50" s="559"/>
      <c r="D50" s="559"/>
      <c r="E50" s="559"/>
      <c r="F50" s="559"/>
      <c r="G50" s="559"/>
      <c r="H50" s="559"/>
      <c r="I50" s="559"/>
      <c r="J50" s="559"/>
      <c r="K50" s="559"/>
      <c r="L50" s="559"/>
      <c r="M50" s="560"/>
    </row>
    <row r="51" spans="1:13" ht="13.8">
      <c r="A51" s="583" t="s">
        <v>52</v>
      </c>
      <c r="B51" s="584"/>
      <c r="C51" s="584"/>
      <c r="D51" s="584"/>
      <c r="E51" s="584"/>
      <c r="F51" s="584"/>
      <c r="G51" s="584"/>
      <c r="H51" s="159"/>
      <c r="I51" s="165"/>
      <c r="J51" s="64" t="s">
        <v>53</v>
      </c>
      <c r="K51" s="585" t="s">
        <v>54</v>
      </c>
      <c r="L51" s="586"/>
      <c r="M51" s="65"/>
    </row>
    <row r="52" spans="1:13" ht="13.8">
      <c r="A52" s="587" t="s">
        <v>55</v>
      </c>
      <c r="B52" s="588"/>
      <c r="C52" s="588"/>
      <c r="D52" s="588"/>
      <c r="E52" s="588"/>
      <c r="F52" s="588"/>
      <c r="G52" s="588"/>
      <c r="H52" s="67"/>
      <c r="I52" s="68"/>
      <c r="J52" s="69">
        <v>0.2</v>
      </c>
      <c r="K52" s="581">
        <f>M47*J52</f>
        <v>398.8</v>
      </c>
      <c r="L52" s="582"/>
      <c r="M52" s="70"/>
    </row>
    <row r="53" spans="1:13" ht="13.8">
      <c r="A53" s="51" t="s">
        <v>56</v>
      </c>
      <c r="B53" s="52"/>
      <c r="C53" s="52"/>
      <c r="D53" s="52"/>
      <c r="E53" s="52"/>
      <c r="F53" s="52"/>
      <c r="G53" s="52"/>
      <c r="H53" s="67"/>
      <c r="I53" s="68"/>
      <c r="J53" s="69">
        <v>0.01</v>
      </c>
      <c r="K53" s="581">
        <f>M47*J53</f>
        <v>19.940000000000001</v>
      </c>
      <c r="L53" s="582"/>
      <c r="M53" s="70"/>
    </row>
    <row r="54" spans="1:13" ht="14.4" thickBot="1">
      <c r="A54" s="37" t="s">
        <v>57</v>
      </c>
      <c r="B54" s="38"/>
      <c r="C54" s="38"/>
      <c r="D54" s="38"/>
      <c r="E54" s="38"/>
      <c r="F54" s="38"/>
      <c r="G54" s="38"/>
      <c r="H54" s="71"/>
      <c r="I54" s="72"/>
      <c r="J54" s="69">
        <v>0.04</v>
      </c>
      <c r="K54" s="718">
        <f>M47*J54</f>
        <v>79.760000000000005</v>
      </c>
      <c r="L54" s="719"/>
      <c r="M54" s="70"/>
    </row>
    <row r="55" spans="1:13" ht="14.4" thickBot="1">
      <c r="A55" s="575" t="s">
        <v>37</v>
      </c>
      <c r="B55" s="576"/>
      <c r="C55" s="576"/>
      <c r="D55" s="576"/>
      <c r="E55" s="576"/>
      <c r="F55" s="576"/>
      <c r="G55" s="576"/>
      <c r="H55" s="576"/>
      <c r="I55" s="576"/>
      <c r="J55" s="576"/>
      <c r="K55" s="576"/>
      <c r="L55" s="577"/>
      <c r="M55" s="530">
        <f>SUM(K52:L54)</f>
        <v>498.5</v>
      </c>
    </row>
    <row r="56" spans="1:13" ht="14.4" thickBot="1">
      <c r="A56" s="43"/>
      <c r="B56" s="20"/>
      <c r="C56" s="20"/>
      <c r="D56" s="20"/>
      <c r="E56" s="20"/>
      <c r="F56" s="20"/>
      <c r="G56" s="20"/>
      <c r="H56" s="20"/>
      <c r="I56" s="20"/>
      <c r="J56" s="20"/>
      <c r="K56" s="20"/>
      <c r="L56" s="20"/>
      <c r="M56" s="44"/>
    </row>
    <row r="57" spans="1:13" s="284" customFormat="1" ht="27.6" customHeight="1" thickBot="1">
      <c r="A57" s="595" t="s">
        <v>58</v>
      </c>
      <c r="B57" s="596"/>
      <c r="C57" s="596"/>
      <c r="D57" s="596"/>
      <c r="E57" s="596"/>
      <c r="F57" s="596"/>
      <c r="G57" s="596"/>
      <c r="H57" s="596"/>
      <c r="I57" s="596"/>
      <c r="J57" s="596"/>
      <c r="K57" s="596"/>
      <c r="L57" s="597"/>
      <c r="M57" s="533">
        <f>ROUND((M47+M55),0)</f>
        <v>2493</v>
      </c>
    </row>
    <row r="58" spans="1:13" ht="13.8">
      <c r="A58" s="40"/>
      <c r="B58" s="41"/>
      <c r="C58" s="41"/>
      <c r="D58" s="41"/>
      <c r="E58" s="41"/>
      <c r="F58" s="41"/>
      <c r="G58" s="41"/>
      <c r="H58" s="41"/>
      <c r="I58" s="41"/>
      <c r="J58" s="41"/>
      <c r="K58" s="41"/>
      <c r="L58" s="41"/>
      <c r="M58" s="42"/>
    </row>
    <row r="59" spans="1:13" ht="13.8">
      <c r="A59" s="43"/>
      <c r="B59" s="20"/>
      <c r="C59" s="20"/>
      <c r="D59" s="20"/>
      <c r="E59" s="20"/>
      <c r="F59" s="20"/>
      <c r="G59" s="20"/>
      <c r="H59" s="20"/>
      <c r="I59" s="20"/>
      <c r="J59" s="20"/>
      <c r="K59" s="20"/>
      <c r="L59" s="20"/>
      <c r="M59" s="44"/>
    </row>
    <row r="60" spans="1:13" ht="13.8">
      <c r="A60" s="43"/>
      <c r="B60" s="20"/>
      <c r="C60" s="20"/>
      <c r="D60" s="20"/>
      <c r="E60" s="20"/>
      <c r="F60" s="20"/>
      <c r="G60" s="20"/>
      <c r="H60" s="20"/>
      <c r="I60" s="20"/>
      <c r="J60" s="20"/>
      <c r="K60" s="20"/>
      <c r="L60" s="20"/>
      <c r="M60" s="44"/>
    </row>
    <row r="61" spans="1:13" ht="13.8">
      <c r="A61" s="43"/>
      <c r="B61" s="20"/>
      <c r="C61" s="20"/>
      <c r="D61" s="20"/>
      <c r="E61" s="20"/>
      <c r="F61" s="73" t="s">
        <v>59</v>
      </c>
      <c r="G61" s="73"/>
      <c r="H61" s="73"/>
      <c r="I61" s="73"/>
      <c r="J61" s="20"/>
      <c r="K61" s="20"/>
      <c r="L61" s="20"/>
      <c r="M61" s="44"/>
    </row>
    <row r="62" spans="1:13" ht="13.8">
      <c r="A62" s="43"/>
      <c r="B62" s="20"/>
      <c r="C62" s="20"/>
      <c r="D62" s="20"/>
      <c r="E62" s="20"/>
      <c r="F62" s="73" t="s">
        <v>60</v>
      </c>
      <c r="G62" s="20"/>
      <c r="H62" s="20"/>
      <c r="I62" s="20"/>
      <c r="J62" s="20"/>
      <c r="K62" s="20"/>
      <c r="L62" s="20"/>
      <c r="M62" s="44"/>
    </row>
    <row r="63" spans="1:13" ht="13.8">
      <c r="A63" s="43"/>
      <c r="B63" s="20"/>
      <c r="C63" s="20"/>
      <c r="D63" s="20"/>
      <c r="E63" s="20"/>
      <c r="F63" s="73" t="s">
        <v>61</v>
      </c>
      <c r="G63" s="20"/>
      <c r="H63" s="20"/>
      <c r="I63" s="20"/>
      <c r="J63" s="20"/>
      <c r="K63" s="20"/>
      <c r="L63" s="20"/>
      <c r="M63" s="44"/>
    </row>
    <row r="64" spans="1:13" ht="13.8">
      <c r="A64" s="29"/>
      <c r="B64" s="74"/>
      <c r="C64" s="74"/>
      <c r="D64" s="74"/>
      <c r="E64" s="74"/>
      <c r="F64" s="73" t="s">
        <v>62</v>
      </c>
      <c r="G64" s="74"/>
      <c r="H64" s="74"/>
      <c r="I64" s="74"/>
      <c r="J64" s="74"/>
      <c r="K64" s="74"/>
      <c r="L64" s="74"/>
      <c r="M64" s="75"/>
    </row>
    <row r="65" spans="1:13" ht="13.8">
      <c r="A65" s="43"/>
      <c r="B65" s="20"/>
      <c r="C65" s="20"/>
      <c r="D65" s="20"/>
      <c r="E65" s="20"/>
      <c r="F65" s="20" t="s">
        <v>63</v>
      </c>
      <c r="G65" s="20"/>
      <c r="H65" s="20"/>
      <c r="I65" s="20"/>
      <c r="J65" s="20"/>
      <c r="K65" s="20"/>
      <c r="L65" s="20"/>
      <c r="M65" s="44"/>
    </row>
    <row r="66" spans="1:13" ht="13.8">
      <c r="A66" s="76" t="s">
        <v>64</v>
      </c>
      <c r="B66" s="77"/>
      <c r="C66" s="77"/>
      <c r="D66" s="77"/>
      <c r="E66" s="77"/>
      <c r="F66" s="77"/>
      <c r="G66" s="77"/>
      <c r="H66" s="77"/>
      <c r="I66" s="77"/>
      <c r="J66" s="77"/>
      <c r="K66" s="77"/>
      <c r="L66" s="77"/>
      <c r="M66" s="78"/>
    </row>
    <row r="67" spans="1:13" ht="13.8">
      <c r="A67" s="598"/>
      <c r="B67" s="599"/>
      <c r="C67" s="599"/>
      <c r="D67" s="599"/>
      <c r="E67" s="599"/>
      <c r="F67" s="599"/>
      <c r="G67" s="599"/>
      <c r="H67" s="599"/>
      <c r="I67" s="599"/>
      <c r="J67" s="599"/>
      <c r="K67" s="599"/>
      <c r="L67" s="599"/>
      <c r="M67" s="600"/>
    </row>
    <row r="68" spans="1:13" ht="13.8">
      <c r="A68" s="598"/>
      <c r="B68" s="599"/>
      <c r="C68" s="599"/>
      <c r="D68" s="599"/>
      <c r="E68" s="599"/>
      <c r="F68" s="599"/>
      <c r="G68" s="599"/>
      <c r="H68" s="599"/>
      <c r="I68" s="599"/>
      <c r="J68" s="599"/>
      <c r="K68" s="599"/>
      <c r="L68" s="599"/>
      <c r="M68" s="600"/>
    </row>
    <row r="69" spans="1:13" ht="13.8">
      <c r="A69" s="29"/>
      <c r="B69" s="74"/>
      <c r="C69" s="74"/>
      <c r="D69" s="74"/>
      <c r="E69" s="74"/>
      <c r="F69" s="74"/>
      <c r="G69" s="74"/>
      <c r="H69" s="74"/>
      <c r="I69" s="74"/>
      <c r="J69" s="74"/>
      <c r="K69" s="74"/>
      <c r="L69" s="74"/>
      <c r="M69" s="75"/>
    </row>
    <row r="70" spans="1:13" ht="13.8">
      <c r="A70" s="79" t="s">
        <v>65</v>
      </c>
      <c r="B70" s="74"/>
      <c r="C70" s="74"/>
      <c r="D70" s="74"/>
      <c r="E70" s="74"/>
      <c r="F70" s="74"/>
      <c r="G70" s="74"/>
      <c r="H70" s="74"/>
      <c r="I70" s="74"/>
      <c r="J70" s="74"/>
      <c r="K70" s="74"/>
      <c r="L70" s="74"/>
      <c r="M70" s="75"/>
    </row>
    <row r="71" spans="1:13">
      <c r="A71" s="601" t="s">
        <v>66</v>
      </c>
      <c r="B71" s="602"/>
      <c r="C71" s="602"/>
      <c r="D71" s="602"/>
      <c r="E71" s="602"/>
      <c r="F71" s="602"/>
      <c r="G71" s="602"/>
      <c r="H71" s="602"/>
      <c r="I71" s="602"/>
      <c r="J71" s="602"/>
      <c r="K71" s="602"/>
      <c r="L71" s="602"/>
      <c r="M71" s="603"/>
    </row>
    <row r="72" spans="1:13">
      <c r="A72" s="601"/>
      <c r="B72" s="602"/>
      <c r="C72" s="602"/>
      <c r="D72" s="602"/>
      <c r="E72" s="602"/>
      <c r="F72" s="602"/>
      <c r="G72" s="602"/>
      <c r="H72" s="602"/>
      <c r="I72" s="602"/>
      <c r="J72" s="602"/>
      <c r="K72" s="602"/>
      <c r="L72" s="602"/>
      <c r="M72" s="603"/>
    </row>
    <row r="73" spans="1:13">
      <c r="A73" s="601" t="s">
        <v>67</v>
      </c>
      <c r="B73" s="602"/>
      <c r="C73" s="602"/>
      <c r="D73" s="602"/>
      <c r="E73" s="602"/>
      <c r="F73" s="602"/>
      <c r="G73" s="602"/>
      <c r="H73" s="602"/>
      <c r="I73" s="602"/>
      <c r="J73" s="602"/>
      <c r="K73" s="602"/>
      <c r="L73" s="602"/>
      <c r="M73" s="603"/>
    </row>
    <row r="74" spans="1:13">
      <c r="A74" s="601"/>
      <c r="B74" s="602"/>
      <c r="C74" s="602"/>
      <c r="D74" s="602"/>
      <c r="E74" s="602"/>
      <c r="F74" s="602"/>
      <c r="G74" s="602"/>
      <c r="H74" s="602"/>
      <c r="I74" s="602"/>
      <c r="J74" s="602"/>
      <c r="K74" s="602"/>
      <c r="L74" s="602"/>
      <c r="M74" s="603"/>
    </row>
    <row r="75" spans="1:13" ht="13.8">
      <c r="A75" s="29"/>
      <c r="B75" s="74"/>
      <c r="C75" s="74"/>
      <c r="D75" s="74"/>
      <c r="E75" s="74"/>
      <c r="F75" s="74"/>
      <c r="G75" s="74"/>
      <c r="H75" s="74"/>
      <c r="I75" s="74"/>
      <c r="J75" s="74"/>
      <c r="K75" s="74"/>
      <c r="L75" s="74"/>
      <c r="M75" s="75"/>
    </row>
    <row r="76" spans="1:13" ht="13.8">
      <c r="A76" s="43"/>
      <c r="B76" s="20"/>
      <c r="C76" s="20"/>
      <c r="D76" s="20"/>
      <c r="E76" s="20"/>
      <c r="F76" s="73" t="s">
        <v>59</v>
      </c>
      <c r="G76" s="20"/>
      <c r="H76" s="20"/>
      <c r="I76" s="20"/>
      <c r="J76" s="20"/>
      <c r="K76" s="20"/>
      <c r="L76" s="20"/>
      <c r="M76" s="44"/>
    </row>
    <row r="77" spans="1:13" ht="13.8">
      <c r="A77" s="43"/>
      <c r="B77" s="20"/>
      <c r="C77" s="20"/>
      <c r="D77" s="20"/>
      <c r="E77" s="20"/>
      <c r="F77" s="20" t="s">
        <v>60</v>
      </c>
      <c r="G77" s="52"/>
      <c r="H77" s="52"/>
      <c r="I77" s="52"/>
      <c r="J77" s="20"/>
      <c r="K77" s="20"/>
      <c r="L77" s="20"/>
      <c r="M77" s="44"/>
    </row>
    <row r="78" spans="1:13" ht="13.8">
      <c r="A78" s="43"/>
      <c r="B78" s="20"/>
      <c r="C78" s="20"/>
      <c r="D78" s="20"/>
      <c r="E78" s="20"/>
      <c r="F78" s="20" t="s">
        <v>68</v>
      </c>
      <c r="G78" s="163"/>
      <c r="H78" s="163"/>
      <c r="I78" s="163"/>
      <c r="J78" s="20"/>
      <c r="K78" s="20"/>
      <c r="L78" s="20"/>
      <c r="M78" s="44"/>
    </row>
    <row r="79" spans="1:13" ht="13.8">
      <c r="A79" s="80"/>
      <c r="B79" s="74"/>
      <c r="C79" s="74"/>
      <c r="D79" s="74"/>
      <c r="E79" s="74"/>
      <c r="F79" s="20" t="s">
        <v>62</v>
      </c>
      <c r="G79" s="20"/>
      <c r="H79" s="20"/>
      <c r="I79" s="20"/>
      <c r="J79" s="74"/>
      <c r="K79" s="74"/>
      <c r="L79" s="74"/>
      <c r="M79" s="75"/>
    </row>
    <row r="80" spans="1:13" ht="13.8">
      <c r="A80" s="80"/>
      <c r="B80" s="163"/>
      <c r="C80" s="163"/>
      <c r="D80" s="20"/>
      <c r="E80" s="20"/>
      <c r="F80" s="20"/>
      <c r="G80" s="20"/>
      <c r="H80" s="20"/>
      <c r="I80" s="589"/>
      <c r="J80" s="589"/>
      <c r="K80" s="589"/>
      <c r="L80" s="589"/>
      <c r="M80" s="590"/>
    </row>
    <row r="81" spans="1:13" ht="14.4" thickBot="1">
      <c r="A81" s="593"/>
      <c r="B81" s="594"/>
      <c r="C81" s="594"/>
      <c r="D81" s="62"/>
      <c r="E81" s="62"/>
      <c r="F81" s="62"/>
      <c r="G81" s="62"/>
      <c r="H81" s="62"/>
      <c r="I81" s="591"/>
      <c r="J81" s="591"/>
      <c r="K81" s="591"/>
      <c r="L81" s="591"/>
      <c r="M81" s="592"/>
    </row>
    <row r="82" spans="1:13" ht="14.4" thickBot="1">
      <c r="A82" s="19"/>
      <c r="B82" s="19"/>
      <c r="C82" s="19"/>
      <c r="D82" s="19"/>
      <c r="E82" s="19"/>
      <c r="F82" s="19"/>
      <c r="G82" s="19"/>
      <c r="H82" s="19"/>
      <c r="I82" s="19"/>
      <c r="J82" s="19"/>
      <c r="K82" s="19"/>
      <c r="L82" s="19"/>
      <c r="M82" s="19"/>
    </row>
    <row r="83" spans="1:13" ht="14.4" thickTop="1">
      <c r="A83" s="16"/>
      <c r="B83" s="16"/>
      <c r="C83" s="16"/>
      <c r="D83" s="16"/>
      <c r="E83" s="16"/>
      <c r="F83" s="16"/>
      <c r="G83" s="16"/>
      <c r="H83" s="16"/>
      <c r="I83" s="16"/>
      <c r="J83" s="16"/>
      <c r="K83" s="16"/>
      <c r="L83" s="16"/>
      <c r="M83" s="16"/>
    </row>
  </sheetData>
  <mergeCells count="75">
    <mergeCell ref="B12:J12"/>
    <mergeCell ref="K12:L12"/>
    <mergeCell ref="B13:J13"/>
    <mergeCell ref="K13:L13"/>
    <mergeCell ref="A14:M16"/>
    <mergeCell ref="A22:L22"/>
    <mergeCell ref="A17:E17"/>
    <mergeCell ref="F17:G17"/>
    <mergeCell ref="H17:I17"/>
    <mergeCell ref="K17:L17"/>
    <mergeCell ref="F18:G18"/>
    <mergeCell ref="H18:I18"/>
    <mergeCell ref="K18:L18"/>
    <mergeCell ref="F20:G20"/>
    <mergeCell ref="K20:L20"/>
    <mergeCell ref="F21:G21"/>
    <mergeCell ref="H21:I21"/>
    <mergeCell ref="K21:L21"/>
    <mergeCell ref="A19:E19"/>
    <mergeCell ref="F19:G19"/>
    <mergeCell ref="K19:L19"/>
    <mergeCell ref="A23:M25"/>
    <mergeCell ref="A26:H26"/>
    <mergeCell ref="K26:L26"/>
    <mergeCell ref="K27:L27"/>
    <mergeCell ref="A28:B28"/>
    <mergeCell ref="K28:L28"/>
    <mergeCell ref="A29:L29"/>
    <mergeCell ref="A30:M32"/>
    <mergeCell ref="A33:G33"/>
    <mergeCell ref="K33:L33"/>
    <mergeCell ref="A34:G34"/>
    <mergeCell ref="K34:L34"/>
    <mergeCell ref="A35:G35"/>
    <mergeCell ref="K35:L35"/>
    <mergeCell ref="A36:L36"/>
    <mergeCell ref="A37:M39"/>
    <mergeCell ref="A40:G40"/>
    <mergeCell ref="K40:L40"/>
    <mergeCell ref="K53:L53"/>
    <mergeCell ref="K41:L41"/>
    <mergeCell ref="K42:L42"/>
    <mergeCell ref="K43:L43"/>
    <mergeCell ref="K44:L44"/>
    <mergeCell ref="A45:L45"/>
    <mergeCell ref="A47:L47"/>
    <mergeCell ref="A48:M50"/>
    <mergeCell ref="A51:G51"/>
    <mergeCell ref="K51:L51"/>
    <mergeCell ref="A52:G52"/>
    <mergeCell ref="K52:L52"/>
    <mergeCell ref="A73:M74"/>
    <mergeCell ref="I80:M81"/>
    <mergeCell ref="A81:C81"/>
    <mergeCell ref="A3:A9"/>
    <mergeCell ref="B3:I3"/>
    <mergeCell ref="J3:J4"/>
    <mergeCell ref="K3:M4"/>
    <mergeCell ref="B4:I4"/>
    <mergeCell ref="B5:I5"/>
    <mergeCell ref="J5:J6"/>
    <mergeCell ref="K54:L54"/>
    <mergeCell ref="A55:L55"/>
    <mergeCell ref="A57:L57"/>
    <mergeCell ref="A67:M67"/>
    <mergeCell ref="A68:M68"/>
    <mergeCell ref="A71:M72"/>
    <mergeCell ref="K5:M6"/>
    <mergeCell ref="B6:I6"/>
    <mergeCell ref="B7:I8"/>
    <mergeCell ref="J7:J9"/>
    <mergeCell ref="K7:K9"/>
    <mergeCell ref="L7:L9"/>
    <mergeCell ref="M7:M9"/>
    <mergeCell ref="B9:I9"/>
  </mergeCells>
  <pageMargins left="0.25" right="0.25" top="0.75" bottom="0.75" header="0.3" footer="0.3"/>
  <pageSetup scale="54" fitToHeight="0"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2:M82"/>
  <sheetViews>
    <sheetView view="pageBreakPreview" topLeftCell="A42" zoomScale="85" zoomScaleNormal="100" zoomScaleSheetLayoutView="85" workbookViewId="0">
      <selection activeCell="A56" sqref="A56:L56"/>
    </sheetView>
  </sheetViews>
  <sheetFormatPr baseColWidth="10" defaultRowHeight="13.2"/>
  <cols>
    <col min="5" max="5" width="17.44140625" customWidth="1"/>
    <col min="6" max="6" width="18" customWidth="1"/>
    <col min="7" max="7" width="12.5546875" customWidth="1"/>
    <col min="8" max="8" width="13.109375" customWidth="1"/>
    <col min="9" max="9" width="16.88671875" customWidth="1"/>
    <col min="10" max="10" width="18.6640625" style="285" customWidth="1"/>
    <col min="13" max="13" width="19.6640625" customWidth="1"/>
  </cols>
  <sheetData>
    <row r="2" spans="1:13" ht="13.8" thickBot="1"/>
    <row r="3" spans="1:13" ht="13.8">
      <c r="A3" s="634"/>
      <c r="B3" s="636"/>
      <c r="C3" s="637"/>
      <c r="D3" s="637"/>
      <c r="E3" s="637"/>
      <c r="F3" s="637"/>
      <c r="G3" s="637"/>
      <c r="H3" s="637"/>
      <c r="I3" s="638"/>
      <c r="J3" s="658" t="s">
        <v>23</v>
      </c>
      <c r="K3" s="654"/>
      <c r="L3" s="654"/>
      <c r="M3" s="655"/>
    </row>
    <row r="4" spans="1:13" ht="13.8">
      <c r="A4" s="635"/>
      <c r="B4" s="278"/>
      <c r="C4" s="173"/>
      <c r="D4" s="173"/>
      <c r="E4" s="173"/>
      <c r="F4" s="173"/>
      <c r="G4" s="173"/>
      <c r="H4" s="173"/>
      <c r="I4" s="279"/>
      <c r="J4" s="748"/>
      <c r="K4" s="746"/>
      <c r="L4" s="746"/>
      <c r="M4" s="747"/>
    </row>
    <row r="5" spans="1:13" ht="13.8">
      <c r="A5" s="635"/>
      <c r="B5" s="631" t="s">
        <v>80</v>
      </c>
      <c r="C5" s="632"/>
      <c r="D5" s="632"/>
      <c r="E5" s="632"/>
      <c r="F5" s="632"/>
      <c r="G5" s="632"/>
      <c r="H5" s="632"/>
      <c r="I5" s="633"/>
      <c r="J5" s="659"/>
      <c r="K5" s="656"/>
      <c r="L5" s="656"/>
      <c r="M5" s="657"/>
    </row>
    <row r="6" spans="1:13" ht="13.8">
      <c r="A6" s="635"/>
      <c r="B6" s="631"/>
      <c r="C6" s="632"/>
      <c r="D6" s="632"/>
      <c r="E6" s="632"/>
      <c r="F6" s="632"/>
      <c r="G6" s="632"/>
      <c r="H6" s="632"/>
      <c r="I6" s="633"/>
      <c r="J6" s="639" t="s">
        <v>19</v>
      </c>
      <c r="K6" s="641"/>
      <c r="L6" s="642"/>
      <c r="M6" s="643"/>
    </row>
    <row r="7" spans="1:13" ht="18.600000000000001" customHeight="1">
      <c r="A7" s="635"/>
      <c r="B7" s="647" t="s">
        <v>81</v>
      </c>
      <c r="C7" s="648"/>
      <c r="D7" s="648"/>
      <c r="E7" s="648"/>
      <c r="F7" s="648"/>
      <c r="G7" s="648"/>
      <c r="H7" s="648"/>
      <c r="I7" s="649"/>
      <c r="J7" s="640"/>
      <c r="K7" s="644"/>
      <c r="L7" s="645"/>
      <c r="M7" s="646"/>
    </row>
    <row r="8" spans="1:13">
      <c r="A8" s="635"/>
      <c r="B8" s="650"/>
      <c r="C8" s="651"/>
      <c r="D8" s="651"/>
      <c r="E8" s="651"/>
      <c r="F8" s="651"/>
      <c r="G8" s="651"/>
      <c r="H8" s="651"/>
      <c r="I8" s="652"/>
      <c r="J8" s="639" t="s">
        <v>20</v>
      </c>
      <c r="K8" s="639">
        <v>1</v>
      </c>
      <c r="L8" s="639" t="s">
        <v>21</v>
      </c>
      <c r="M8" s="629">
        <v>1</v>
      </c>
    </row>
    <row r="9" spans="1:13">
      <c r="A9" s="635"/>
      <c r="B9" s="650"/>
      <c r="C9" s="651"/>
      <c r="D9" s="651"/>
      <c r="E9" s="651"/>
      <c r="F9" s="651"/>
      <c r="G9" s="651"/>
      <c r="H9" s="651"/>
      <c r="I9" s="652"/>
      <c r="J9" s="653"/>
      <c r="K9" s="653"/>
      <c r="L9" s="653"/>
      <c r="M9" s="630"/>
    </row>
    <row r="10" spans="1:13" ht="13.8">
      <c r="A10" s="635"/>
      <c r="B10" s="631" t="s">
        <v>22</v>
      </c>
      <c r="C10" s="632"/>
      <c r="D10" s="632"/>
      <c r="E10" s="632"/>
      <c r="F10" s="632"/>
      <c r="G10" s="632"/>
      <c r="H10" s="632"/>
      <c r="I10" s="633"/>
      <c r="J10" s="653"/>
      <c r="K10" s="653"/>
      <c r="L10" s="653"/>
      <c r="M10" s="630"/>
    </row>
    <row r="11" spans="1:13" ht="13.8" thickBot="1"/>
    <row r="12" spans="1:13" ht="13.95" customHeight="1">
      <c r="A12" s="45" t="s">
        <v>30</v>
      </c>
      <c r="B12" s="612" t="s">
        <v>6</v>
      </c>
      <c r="C12" s="613"/>
      <c r="D12" s="613"/>
      <c r="E12" s="613"/>
      <c r="F12" s="613"/>
      <c r="G12" s="613"/>
      <c r="H12" s="613"/>
      <c r="I12" s="613"/>
      <c r="J12" s="614"/>
      <c r="K12" s="566" t="s">
        <v>31</v>
      </c>
      <c r="L12" s="615"/>
      <c r="M12" s="45" t="s">
        <v>8</v>
      </c>
    </row>
    <row r="13" spans="1:13" ht="48" customHeight="1" thickBot="1">
      <c r="A13" s="46">
        <v>3</v>
      </c>
      <c r="B13" s="616" t="s">
        <v>102</v>
      </c>
      <c r="C13" s="617"/>
      <c r="D13" s="617"/>
      <c r="E13" s="617"/>
      <c r="F13" s="617"/>
      <c r="G13" s="617"/>
      <c r="H13" s="617"/>
      <c r="I13" s="617"/>
      <c r="J13" s="618"/>
      <c r="K13" s="619" t="s">
        <v>73</v>
      </c>
      <c r="L13" s="620"/>
      <c r="M13" s="47">
        <v>1</v>
      </c>
    </row>
    <row r="14" spans="1:13" ht="13.2" customHeight="1">
      <c r="A14" s="552" t="s">
        <v>32</v>
      </c>
      <c r="B14" s="553"/>
      <c r="C14" s="553"/>
      <c r="D14" s="553"/>
      <c r="E14" s="553"/>
      <c r="F14" s="553"/>
      <c r="G14" s="553"/>
      <c r="H14" s="553"/>
      <c r="I14" s="553"/>
      <c r="J14" s="553"/>
      <c r="K14" s="553"/>
      <c r="L14" s="553"/>
      <c r="M14" s="554"/>
    </row>
    <row r="15" spans="1:13" ht="13.2" customHeight="1">
      <c r="A15" s="555"/>
      <c r="B15" s="556"/>
      <c r="C15" s="556"/>
      <c r="D15" s="556"/>
      <c r="E15" s="556"/>
      <c r="F15" s="556"/>
      <c r="G15" s="556"/>
      <c r="H15" s="556"/>
      <c r="I15" s="556"/>
      <c r="J15" s="556"/>
      <c r="K15" s="556"/>
      <c r="L15" s="556"/>
      <c r="M15" s="557"/>
    </row>
    <row r="16" spans="1:13" ht="13.95" customHeight="1" thickBot="1">
      <c r="A16" s="558"/>
      <c r="B16" s="559"/>
      <c r="C16" s="559"/>
      <c r="D16" s="559"/>
      <c r="E16" s="559"/>
      <c r="F16" s="559"/>
      <c r="G16" s="559"/>
      <c r="H16" s="559"/>
      <c r="I16" s="559"/>
      <c r="J16" s="559"/>
      <c r="K16" s="559"/>
      <c r="L16" s="559"/>
      <c r="M16" s="560"/>
    </row>
    <row r="17" spans="1:13" ht="13.8">
      <c r="A17" s="735" t="s">
        <v>6</v>
      </c>
      <c r="B17" s="736"/>
      <c r="C17" s="736"/>
      <c r="D17" s="736"/>
      <c r="E17" s="737"/>
      <c r="F17" s="605" t="s">
        <v>31</v>
      </c>
      <c r="G17" s="604"/>
      <c r="H17" s="605" t="s">
        <v>33</v>
      </c>
      <c r="I17" s="604"/>
      <c r="J17" s="48" t="s">
        <v>34</v>
      </c>
      <c r="K17" s="605" t="s">
        <v>35</v>
      </c>
      <c r="L17" s="604"/>
      <c r="M17" s="49" t="s">
        <v>36</v>
      </c>
    </row>
    <row r="18" spans="1:13" ht="13.8">
      <c r="A18" s="117" t="s">
        <v>82</v>
      </c>
      <c r="B18" s="77"/>
      <c r="C18" s="77"/>
      <c r="D18" s="77"/>
      <c r="E18" s="168"/>
      <c r="F18" s="710" t="s">
        <v>86</v>
      </c>
      <c r="G18" s="711"/>
      <c r="H18" s="740"/>
      <c r="I18" s="734"/>
      <c r="J18" s="111">
        <f>50000*1.07</f>
        <v>53500</v>
      </c>
      <c r="K18" s="710">
        <v>200</v>
      </c>
      <c r="L18" s="711"/>
      <c r="M18" s="106">
        <f>J18/K18</f>
        <v>267.5</v>
      </c>
    </row>
    <row r="19" spans="1:13" ht="13.8">
      <c r="A19" s="743" t="s">
        <v>148</v>
      </c>
      <c r="B19" s="744"/>
      <c r="C19" s="744"/>
      <c r="D19" s="744"/>
      <c r="E19" s="745"/>
      <c r="F19" s="710" t="s">
        <v>86</v>
      </c>
      <c r="G19" s="711"/>
      <c r="H19" s="54"/>
      <c r="I19" s="53"/>
      <c r="J19" s="111">
        <f>30000*1.07</f>
        <v>32100.000000000004</v>
      </c>
      <c r="K19" s="710">
        <v>200</v>
      </c>
      <c r="L19" s="711"/>
      <c r="M19" s="106">
        <f>J19/K19</f>
        <v>160.50000000000003</v>
      </c>
    </row>
    <row r="20" spans="1:13" ht="13.8">
      <c r="A20" s="118" t="s">
        <v>83</v>
      </c>
      <c r="B20" s="52"/>
      <c r="C20" s="52"/>
      <c r="D20" s="52"/>
      <c r="E20" s="53"/>
      <c r="F20" s="714" t="s">
        <v>147</v>
      </c>
      <c r="G20" s="715"/>
      <c r="H20" s="54"/>
      <c r="I20" s="53"/>
      <c r="J20" s="111">
        <f>M46*10%</f>
        <v>25.135173000000005</v>
      </c>
      <c r="K20" s="710">
        <v>1</v>
      </c>
      <c r="L20" s="711"/>
      <c r="M20" s="106">
        <f>J20/K20</f>
        <v>25.135173000000005</v>
      </c>
    </row>
    <row r="21" spans="1:13" ht="14.4" thickBot="1">
      <c r="A21" s="117" t="s">
        <v>84</v>
      </c>
      <c r="B21" s="38"/>
      <c r="C21" s="38"/>
      <c r="D21" s="38"/>
      <c r="E21" s="167"/>
      <c r="F21" s="741" t="s">
        <v>85</v>
      </c>
      <c r="G21" s="742"/>
      <c r="H21" s="608"/>
      <c r="I21" s="609"/>
      <c r="J21" s="286">
        <f>70*1.07</f>
        <v>74.900000000000006</v>
      </c>
      <c r="K21" s="561">
        <v>1</v>
      </c>
      <c r="L21" s="562"/>
      <c r="M21" s="106">
        <f>J21/K21</f>
        <v>74.900000000000006</v>
      </c>
    </row>
    <row r="22" spans="1:13" ht="14.4" thickBot="1">
      <c r="A22" s="575" t="s">
        <v>37</v>
      </c>
      <c r="B22" s="576"/>
      <c r="C22" s="576"/>
      <c r="D22" s="576"/>
      <c r="E22" s="576"/>
      <c r="F22" s="576"/>
      <c r="G22" s="576"/>
      <c r="H22" s="576"/>
      <c r="I22" s="576"/>
      <c r="J22" s="576"/>
      <c r="K22" s="576"/>
      <c r="L22" s="577"/>
      <c r="M22" s="106">
        <f>SUM(M18:M21)</f>
        <v>528.03517299999999</v>
      </c>
    </row>
    <row r="23" spans="1:13" ht="13.2" customHeight="1">
      <c r="A23" s="552" t="s">
        <v>38</v>
      </c>
      <c r="B23" s="553"/>
      <c r="C23" s="553"/>
      <c r="D23" s="553"/>
      <c r="E23" s="553"/>
      <c r="F23" s="553"/>
      <c r="G23" s="553"/>
      <c r="H23" s="553"/>
      <c r="I23" s="553"/>
      <c r="J23" s="553"/>
      <c r="K23" s="553"/>
      <c r="L23" s="553"/>
      <c r="M23" s="554"/>
    </row>
    <row r="24" spans="1:13" ht="13.2" customHeight="1">
      <c r="A24" s="555"/>
      <c r="B24" s="556"/>
      <c r="C24" s="556"/>
      <c r="D24" s="556"/>
      <c r="E24" s="556"/>
      <c r="F24" s="556"/>
      <c r="G24" s="556"/>
      <c r="H24" s="556"/>
      <c r="I24" s="556"/>
      <c r="J24" s="556"/>
      <c r="K24" s="556"/>
      <c r="L24" s="556"/>
      <c r="M24" s="557"/>
    </row>
    <row r="25" spans="1:13" ht="13.95" customHeight="1" thickBot="1">
      <c r="A25" s="558"/>
      <c r="B25" s="559"/>
      <c r="C25" s="559"/>
      <c r="D25" s="559"/>
      <c r="E25" s="559"/>
      <c r="F25" s="559"/>
      <c r="G25" s="559"/>
      <c r="H25" s="559"/>
      <c r="I25" s="559"/>
      <c r="J25" s="559"/>
      <c r="K25" s="559"/>
      <c r="L25" s="559"/>
      <c r="M25" s="560"/>
    </row>
    <row r="26" spans="1:13" ht="13.8">
      <c r="A26" s="735" t="s">
        <v>6</v>
      </c>
      <c r="B26" s="736"/>
      <c r="C26" s="736"/>
      <c r="D26" s="736"/>
      <c r="E26" s="736"/>
      <c r="F26" s="736"/>
      <c r="G26" s="736"/>
      <c r="H26" s="737"/>
      <c r="I26" s="166" t="s">
        <v>31</v>
      </c>
      <c r="J26" s="48" t="s">
        <v>8</v>
      </c>
      <c r="K26" s="605" t="s">
        <v>39</v>
      </c>
      <c r="L26" s="604"/>
      <c r="M26" s="49" t="s">
        <v>36</v>
      </c>
    </row>
    <row r="27" spans="1:13" ht="14.4" thickBot="1">
      <c r="A27" s="121" t="s">
        <v>103</v>
      </c>
      <c r="B27" s="102"/>
      <c r="C27" s="103"/>
      <c r="D27" s="103"/>
      <c r="E27" s="103"/>
      <c r="F27" s="103"/>
      <c r="G27" s="103"/>
      <c r="H27" s="104"/>
      <c r="I27" s="155" t="s">
        <v>89</v>
      </c>
      <c r="J27" s="258">
        <v>1.0999999999999999E-2</v>
      </c>
      <c r="K27" s="749">
        <f>147280*1.07</f>
        <v>157589.6</v>
      </c>
      <c r="L27" s="750"/>
      <c r="M27" s="107">
        <f>J27*K27</f>
        <v>1733.4856</v>
      </c>
    </row>
    <row r="28" spans="1:13" ht="14.4" thickBot="1">
      <c r="A28" s="753" t="s">
        <v>100</v>
      </c>
      <c r="B28" s="754"/>
      <c r="C28" s="151"/>
      <c r="D28" s="151"/>
      <c r="E28" s="151"/>
      <c r="F28" s="151"/>
      <c r="G28" s="151"/>
      <c r="H28" s="152"/>
      <c r="I28" s="156" t="s">
        <v>89</v>
      </c>
      <c r="J28" s="158">
        <v>4.2999999999999999E-4</v>
      </c>
      <c r="K28" s="755">
        <f>47340*1.07</f>
        <v>50653.8</v>
      </c>
      <c r="L28" s="756"/>
      <c r="M28" s="107">
        <f>J28*K28</f>
        <v>21.781134000000002</v>
      </c>
    </row>
    <row r="29" spans="1:13" ht="13.8">
      <c r="A29" s="743" t="s">
        <v>91</v>
      </c>
      <c r="B29" s="744"/>
      <c r="C29" s="744"/>
      <c r="D29" s="744"/>
      <c r="E29" s="744"/>
      <c r="F29" s="744"/>
      <c r="G29" s="744"/>
      <c r="H29" s="745"/>
      <c r="I29" s="157" t="s">
        <v>92</v>
      </c>
      <c r="J29" s="257">
        <v>4.4999999999999998E-2</v>
      </c>
      <c r="K29" s="751">
        <f>7364*1.07</f>
        <v>7879.4800000000005</v>
      </c>
      <c r="L29" s="752"/>
      <c r="M29" s="106">
        <f>J29*K29</f>
        <v>354.57659999999998</v>
      </c>
    </row>
    <row r="30" spans="1:13" ht="14.4" thickBot="1">
      <c r="A30" s="563" t="s">
        <v>37</v>
      </c>
      <c r="B30" s="564"/>
      <c r="C30" s="564"/>
      <c r="D30" s="564"/>
      <c r="E30" s="564"/>
      <c r="F30" s="564"/>
      <c r="G30" s="564"/>
      <c r="H30" s="564"/>
      <c r="I30" s="564"/>
      <c r="J30" s="564"/>
      <c r="K30" s="564"/>
      <c r="L30" s="565"/>
      <c r="M30" s="122">
        <f>SUM(M27:M29)</f>
        <v>2109.8433340000001</v>
      </c>
    </row>
    <row r="31" spans="1:13">
      <c r="A31" s="552" t="s">
        <v>40</v>
      </c>
      <c r="B31" s="553"/>
      <c r="C31" s="553"/>
      <c r="D31" s="553"/>
      <c r="E31" s="553"/>
      <c r="F31" s="553"/>
      <c r="G31" s="553"/>
      <c r="H31" s="553"/>
      <c r="I31" s="553"/>
      <c r="J31" s="553"/>
      <c r="K31" s="553"/>
      <c r="L31" s="553"/>
      <c r="M31" s="554"/>
    </row>
    <row r="32" spans="1:13">
      <c r="A32" s="555"/>
      <c r="B32" s="556"/>
      <c r="C32" s="556"/>
      <c r="D32" s="556"/>
      <c r="E32" s="556"/>
      <c r="F32" s="556"/>
      <c r="G32" s="556"/>
      <c r="H32" s="556"/>
      <c r="I32" s="556"/>
      <c r="J32" s="556"/>
      <c r="K32" s="556"/>
      <c r="L32" s="556"/>
      <c r="M32" s="557"/>
    </row>
    <row r="33" spans="1:13" ht="13.8" thickBot="1">
      <c r="A33" s="558"/>
      <c r="B33" s="559"/>
      <c r="C33" s="559"/>
      <c r="D33" s="559"/>
      <c r="E33" s="559"/>
      <c r="F33" s="559"/>
      <c r="G33" s="559"/>
      <c r="H33" s="559"/>
      <c r="I33" s="559"/>
      <c r="J33" s="559"/>
      <c r="K33" s="559"/>
      <c r="L33" s="559"/>
      <c r="M33" s="560"/>
    </row>
    <row r="34" spans="1:13" ht="27.6">
      <c r="A34" s="583" t="s">
        <v>41</v>
      </c>
      <c r="B34" s="584"/>
      <c r="C34" s="584"/>
      <c r="D34" s="584"/>
      <c r="E34" s="584"/>
      <c r="F34" s="584"/>
      <c r="G34" s="604"/>
      <c r="H34" s="64" t="s">
        <v>42</v>
      </c>
      <c r="I34" s="159" t="s">
        <v>43</v>
      </c>
      <c r="J34" s="48" t="s">
        <v>69</v>
      </c>
      <c r="K34" s="605" t="s">
        <v>44</v>
      </c>
      <c r="L34" s="604"/>
      <c r="M34" s="49" t="s">
        <v>36</v>
      </c>
    </row>
    <row r="35" spans="1:13" ht="13.8">
      <c r="A35" s="587"/>
      <c r="B35" s="588"/>
      <c r="C35" s="588"/>
      <c r="D35" s="588"/>
      <c r="E35" s="588"/>
      <c r="F35" s="588"/>
      <c r="G35" s="734"/>
      <c r="H35" s="59"/>
      <c r="I35" s="60"/>
      <c r="J35" s="59"/>
      <c r="K35" s="573"/>
      <c r="L35" s="574"/>
      <c r="M35" s="50"/>
    </row>
    <row r="36" spans="1:13" ht="14.4" thickBot="1">
      <c r="A36" s="732"/>
      <c r="B36" s="733"/>
      <c r="C36" s="733"/>
      <c r="D36" s="733"/>
      <c r="E36" s="733"/>
      <c r="F36" s="733"/>
      <c r="G36" s="609"/>
      <c r="H36" s="61"/>
      <c r="I36" s="62"/>
      <c r="J36" s="287"/>
      <c r="K36" s="561"/>
      <c r="L36" s="562"/>
      <c r="M36" s="63"/>
    </row>
    <row r="37" spans="1:13" ht="14.4" thickBot="1">
      <c r="A37" s="575" t="s">
        <v>37</v>
      </c>
      <c r="B37" s="576"/>
      <c r="C37" s="576"/>
      <c r="D37" s="576"/>
      <c r="E37" s="576"/>
      <c r="F37" s="576"/>
      <c r="G37" s="576"/>
      <c r="H37" s="576"/>
      <c r="I37" s="576"/>
      <c r="J37" s="576"/>
      <c r="K37" s="576"/>
      <c r="L37" s="577"/>
      <c r="M37" s="55"/>
    </row>
    <row r="38" spans="1:13">
      <c r="A38" s="552" t="s">
        <v>45</v>
      </c>
      <c r="B38" s="553"/>
      <c r="C38" s="553"/>
      <c r="D38" s="553"/>
      <c r="E38" s="553"/>
      <c r="F38" s="553"/>
      <c r="G38" s="553"/>
      <c r="H38" s="553"/>
      <c r="I38" s="553"/>
      <c r="J38" s="553"/>
      <c r="K38" s="553"/>
      <c r="L38" s="553"/>
      <c r="M38" s="554"/>
    </row>
    <row r="39" spans="1:13">
      <c r="A39" s="555"/>
      <c r="B39" s="556"/>
      <c r="C39" s="556"/>
      <c r="D39" s="556"/>
      <c r="E39" s="556"/>
      <c r="F39" s="556"/>
      <c r="G39" s="556"/>
      <c r="H39" s="556"/>
      <c r="I39" s="556"/>
      <c r="J39" s="556"/>
      <c r="K39" s="556"/>
      <c r="L39" s="556"/>
      <c r="M39" s="557"/>
    </row>
    <row r="40" spans="1:13" ht="13.8" thickBot="1">
      <c r="A40" s="558"/>
      <c r="B40" s="559"/>
      <c r="C40" s="559"/>
      <c r="D40" s="559"/>
      <c r="E40" s="559"/>
      <c r="F40" s="559"/>
      <c r="G40" s="559"/>
      <c r="H40" s="559"/>
      <c r="I40" s="559"/>
      <c r="J40" s="559"/>
      <c r="K40" s="559"/>
      <c r="L40" s="559"/>
      <c r="M40" s="560"/>
    </row>
    <row r="41" spans="1:13" ht="13.8">
      <c r="A41" s="583" t="s">
        <v>46</v>
      </c>
      <c r="B41" s="584"/>
      <c r="C41" s="584"/>
      <c r="D41" s="584"/>
      <c r="E41" s="584"/>
      <c r="F41" s="584"/>
      <c r="G41" s="604"/>
      <c r="H41" s="109" t="s">
        <v>47</v>
      </c>
      <c r="I41" s="110" t="s">
        <v>48</v>
      </c>
      <c r="J41" s="64" t="s">
        <v>49</v>
      </c>
      <c r="K41" s="585" t="s">
        <v>35</v>
      </c>
      <c r="L41" s="586"/>
      <c r="M41" s="65" t="s">
        <v>36</v>
      </c>
    </row>
    <row r="42" spans="1:13" ht="13.8">
      <c r="A42" s="108" t="s">
        <v>90</v>
      </c>
      <c r="B42" s="77"/>
      <c r="C42" s="66"/>
      <c r="D42" s="66"/>
      <c r="E42" s="66"/>
      <c r="F42" s="66"/>
      <c r="G42" s="66"/>
      <c r="H42" s="111">
        <f>63120*1.23</f>
        <v>77637.600000000006</v>
      </c>
      <c r="I42" s="112">
        <v>1.85</v>
      </c>
      <c r="J42" s="111">
        <f>I42*H42</f>
        <v>143629.56000000003</v>
      </c>
      <c r="K42" s="571">
        <v>2000</v>
      </c>
      <c r="L42" s="572"/>
      <c r="M42" s="113">
        <f>J42/K42</f>
        <v>71.814780000000013</v>
      </c>
    </row>
    <row r="43" spans="1:13" ht="13.8">
      <c r="A43" s="108" t="s">
        <v>77</v>
      </c>
      <c r="B43" s="66"/>
      <c r="C43" s="66"/>
      <c r="D43" s="66"/>
      <c r="E43" s="66"/>
      <c r="F43" s="66"/>
      <c r="G43" s="66"/>
      <c r="H43" s="111">
        <f>52600*1.23</f>
        <v>64698</v>
      </c>
      <c r="I43" s="112">
        <v>1.85</v>
      </c>
      <c r="J43" s="111">
        <f t="shared" ref="J43:J44" si="0">H43*I43</f>
        <v>119691.3</v>
      </c>
      <c r="K43" s="571">
        <v>2000</v>
      </c>
      <c r="L43" s="572"/>
      <c r="M43" s="113">
        <f>J43/K43</f>
        <v>59.845649999999999</v>
      </c>
    </row>
    <row r="44" spans="1:13" ht="13.8">
      <c r="A44" s="108" t="s">
        <v>78</v>
      </c>
      <c r="B44" s="77"/>
      <c r="C44" s="77"/>
      <c r="D44" s="77"/>
      <c r="E44" s="77"/>
      <c r="F44" s="77"/>
      <c r="G44" s="168"/>
      <c r="H44" s="111">
        <f>52600*1.23</f>
        <v>64698</v>
      </c>
      <c r="I44" s="112">
        <v>1.85</v>
      </c>
      <c r="J44" s="111">
        <f t="shared" si="0"/>
        <v>119691.3</v>
      </c>
      <c r="K44" s="571">
        <v>2000</v>
      </c>
      <c r="L44" s="572"/>
      <c r="M44" s="113">
        <f>J44/K44</f>
        <v>59.845649999999999</v>
      </c>
    </row>
    <row r="45" spans="1:13" ht="14.4" thickBot="1">
      <c r="A45" s="108" t="s">
        <v>106</v>
      </c>
      <c r="B45" s="38"/>
      <c r="C45" s="38"/>
      <c r="D45" s="38"/>
      <c r="E45" s="38"/>
      <c r="F45" s="38"/>
      <c r="G45" s="38"/>
      <c r="H45" s="111">
        <f>52600*1.23</f>
        <v>64698</v>
      </c>
      <c r="I45" s="112">
        <v>1.85</v>
      </c>
      <c r="J45" s="111">
        <f>I45*H45</f>
        <v>119691.3</v>
      </c>
      <c r="K45" s="571">
        <v>2000</v>
      </c>
      <c r="L45" s="572"/>
      <c r="M45" s="113">
        <f>J45/K45</f>
        <v>59.845649999999999</v>
      </c>
    </row>
    <row r="46" spans="1:13" ht="14.4" thickBot="1">
      <c r="A46" s="575" t="s">
        <v>37</v>
      </c>
      <c r="B46" s="576"/>
      <c r="C46" s="576"/>
      <c r="D46" s="576"/>
      <c r="E46" s="576"/>
      <c r="F46" s="576"/>
      <c r="G46" s="576"/>
      <c r="H46" s="576"/>
      <c r="I46" s="576"/>
      <c r="J46" s="576"/>
      <c r="K46" s="576"/>
      <c r="L46" s="577"/>
      <c r="M46" s="114">
        <f>SUM(M42:M45)</f>
        <v>251.35173000000003</v>
      </c>
    </row>
    <row r="47" spans="1:13" ht="14.4" thickBot="1">
      <c r="A47" s="43"/>
      <c r="B47" s="20"/>
      <c r="C47" s="20"/>
      <c r="D47" s="20"/>
      <c r="E47" s="20"/>
      <c r="F47" s="20"/>
      <c r="G47" s="20"/>
      <c r="H47" s="20"/>
      <c r="I47" s="20"/>
      <c r="J47" s="74"/>
      <c r="K47" s="20"/>
      <c r="L47" s="20"/>
      <c r="M47" s="44"/>
    </row>
    <row r="48" spans="1:13" ht="14.4" thickBot="1">
      <c r="A48" s="578" t="s">
        <v>50</v>
      </c>
      <c r="B48" s="579"/>
      <c r="C48" s="579"/>
      <c r="D48" s="579"/>
      <c r="E48" s="579"/>
      <c r="F48" s="579"/>
      <c r="G48" s="579"/>
      <c r="H48" s="579"/>
      <c r="I48" s="579"/>
      <c r="J48" s="579"/>
      <c r="K48" s="579"/>
      <c r="L48" s="580"/>
      <c r="M48" s="115">
        <f>ROUND((M22+M30+M46),0)</f>
        <v>2889</v>
      </c>
    </row>
    <row r="49" spans="1:13">
      <c r="A49" s="552" t="s">
        <v>51</v>
      </c>
      <c r="B49" s="553"/>
      <c r="C49" s="553"/>
      <c r="D49" s="553"/>
      <c r="E49" s="553"/>
      <c r="F49" s="553"/>
      <c r="G49" s="553"/>
      <c r="H49" s="553"/>
      <c r="I49" s="553"/>
      <c r="J49" s="553"/>
      <c r="K49" s="553"/>
      <c r="L49" s="553"/>
      <c r="M49" s="554"/>
    </row>
    <row r="50" spans="1:13">
      <c r="A50" s="555"/>
      <c r="B50" s="556"/>
      <c r="C50" s="556"/>
      <c r="D50" s="556"/>
      <c r="E50" s="556"/>
      <c r="F50" s="556"/>
      <c r="G50" s="556"/>
      <c r="H50" s="556"/>
      <c r="I50" s="556"/>
      <c r="J50" s="556"/>
      <c r="K50" s="556"/>
      <c r="L50" s="556"/>
      <c r="M50" s="557"/>
    </row>
    <row r="51" spans="1:13" ht="13.8" thickBot="1">
      <c r="A51" s="558"/>
      <c r="B51" s="559"/>
      <c r="C51" s="559"/>
      <c r="D51" s="559"/>
      <c r="E51" s="559"/>
      <c r="F51" s="559"/>
      <c r="G51" s="559"/>
      <c r="H51" s="559"/>
      <c r="I51" s="559"/>
      <c r="J51" s="559"/>
      <c r="K51" s="559"/>
      <c r="L51" s="559"/>
      <c r="M51" s="560"/>
    </row>
    <row r="52" spans="1:13" ht="13.8">
      <c r="A52" s="583" t="s">
        <v>52</v>
      </c>
      <c r="B52" s="584"/>
      <c r="C52" s="584"/>
      <c r="D52" s="584"/>
      <c r="E52" s="584"/>
      <c r="F52" s="584"/>
      <c r="G52" s="584"/>
      <c r="H52" s="159"/>
      <c r="I52" s="165"/>
      <c r="J52" s="64" t="s">
        <v>53</v>
      </c>
      <c r="K52" s="585" t="s">
        <v>54</v>
      </c>
      <c r="L52" s="586"/>
      <c r="M52" s="65"/>
    </row>
    <row r="53" spans="1:13" ht="13.8">
      <c r="A53" s="587" t="s">
        <v>55</v>
      </c>
      <c r="B53" s="588"/>
      <c r="C53" s="588"/>
      <c r="D53" s="588"/>
      <c r="E53" s="588"/>
      <c r="F53" s="588"/>
      <c r="G53" s="588"/>
      <c r="H53" s="67"/>
      <c r="I53" s="68"/>
      <c r="J53" s="69">
        <v>0.2</v>
      </c>
      <c r="K53" s="581">
        <f>M48*J53</f>
        <v>577.80000000000007</v>
      </c>
      <c r="L53" s="582"/>
      <c r="M53" s="70"/>
    </row>
    <row r="54" spans="1:13" ht="13.8">
      <c r="A54" s="51" t="s">
        <v>56</v>
      </c>
      <c r="B54" s="52"/>
      <c r="C54" s="52"/>
      <c r="D54" s="52"/>
      <c r="E54" s="52"/>
      <c r="F54" s="52"/>
      <c r="G54" s="52"/>
      <c r="H54" s="67"/>
      <c r="I54" s="68"/>
      <c r="J54" s="69">
        <v>0.01</v>
      </c>
      <c r="K54" s="581">
        <f>M48*J54</f>
        <v>28.89</v>
      </c>
      <c r="L54" s="582"/>
      <c r="M54" s="70"/>
    </row>
    <row r="55" spans="1:13" ht="14.4" thickBot="1">
      <c r="A55" s="37" t="s">
        <v>57</v>
      </c>
      <c r="B55" s="38"/>
      <c r="C55" s="38"/>
      <c r="D55" s="38"/>
      <c r="E55" s="38"/>
      <c r="F55" s="38"/>
      <c r="G55" s="38"/>
      <c r="H55" s="71"/>
      <c r="I55" s="72"/>
      <c r="J55" s="69">
        <v>0.04</v>
      </c>
      <c r="K55" s="718">
        <f>M48*J55</f>
        <v>115.56</v>
      </c>
      <c r="L55" s="719"/>
      <c r="M55" s="70"/>
    </row>
    <row r="56" spans="1:13" ht="14.4" thickBot="1">
      <c r="A56" s="575" t="s">
        <v>37</v>
      </c>
      <c r="B56" s="576"/>
      <c r="C56" s="576"/>
      <c r="D56" s="576"/>
      <c r="E56" s="576"/>
      <c r="F56" s="576"/>
      <c r="G56" s="576"/>
      <c r="H56" s="576"/>
      <c r="I56" s="576"/>
      <c r="J56" s="576"/>
      <c r="K56" s="576"/>
      <c r="L56" s="577"/>
      <c r="M56" s="114">
        <f>SUM(K53:L55)</f>
        <v>722.25</v>
      </c>
    </row>
    <row r="57" spans="1:13" ht="14.4" thickBot="1">
      <c r="A57" s="43"/>
      <c r="B57" s="20"/>
      <c r="C57" s="20"/>
      <c r="D57" s="20"/>
      <c r="E57" s="20"/>
      <c r="F57" s="20"/>
      <c r="G57" s="20"/>
      <c r="H57" s="20"/>
      <c r="I57" s="20"/>
      <c r="J57" s="74"/>
      <c r="K57" s="20"/>
      <c r="L57" s="20"/>
      <c r="M57" s="44"/>
    </row>
    <row r="58" spans="1:13" ht="14.4" thickBot="1">
      <c r="A58" s="578" t="s">
        <v>58</v>
      </c>
      <c r="B58" s="579"/>
      <c r="C58" s="579"/>
      <c r="D58" s="579"/>
      <c r="E58" s="579"/>
      <c r="F58" s="579"/>
      <c r="G58" s="579"/>
      <c r="H58" s="579"/>
      <c r="I58" s="579"/>
      <c r="J58" s="579"/>
      <c r="K58" s="579"/>
      <c r="L58" s="580"/>
      <c r="M58" s="124">
        <f>ROUND((M48+M56),0)</f>
        <v>3611</v>
      </c>
    </row>
    <row r="59" spans="1:13" ht="13.8">
      <c r="A59" s="40"/>
      <c r="B59" s="41"/>
      <c r="C59" s="41"/>
      <c r="D59" s="41"/>
      <c r="E59" s="41"/>
      <c r="F59" s="41"/>
      <c r="G59" s="41"/>
      <c r="H59" s="41"/>
      <c r="I59" s="41"/>
      <c r="J59" s="288"/>
      <c r="K59" s="41"/>
      <c r="L59" s="41"/>
      <c r="M59" s="42"/>
    </row>
    <row r="60" spans="1:13" ht="13.8">
      <c r="A60" s="43"/>
      <c r="B60" s="20"/>
      <c r="C60" s="20"/>
      <c r="D60" s="20"/>
      <c r="E60" s="20"/>
      <c r="F60" s="20"/>
      <c r="G60" s="20"/>
      <c r="H60" s="20"/>
      <c r="I60" s="20"/>
      <c r="J60" s="74"/>
      <c r="K60" s="20"/>
      <c r="L60" s="20"/>
      <c r="M60" s="44"/>
    </row>
    <row r="61" spans="1:13" ht="13.8">
      <c r="A61" s="43"/>
      <c r="B61" s="20"/>
      <c r="C61" s="20"/>
      <c r="D61" s="20"/>
      <c r="E61" s="20"/>
      <c r="F61" s="20"/>
      <c r="G61" s="20"/>
      <c r="H61" s="20"/>
      <c r="I61" s="20"/>
      <c r="J61" s="74"/>
      <c r="K61" s="20"/>
      <c r="L61" s="20"/>
      <c r="M61" s="44"/>
    </row>
    <row r="62" spans="1:13" ht="13.8">
      <c r="A62" s="43"/>
      <c r="B62" s="20"/>
      <c r="C62" s="20"/>
      <c r="D62" s="20"/>
      <c r="E62" s="20"/>
      <c r="F62" s="73" t="s">
        <v>59</v>
      </c>
      <c r="G62" s="73"/>
      <c r="H62" s="73"/>
      <c r="I62" s="73"/>
      <c r="J62" s="74"/>
      <c r="K62" s="20"/>
      <c r="L62" s="20"/>
      <c r="M62" s="44"/>
    </row>
    <row r="63" spans="1:13" ht="13.8">
      <c r="A63" s="43"/>
      <c r="B63" s="20"/>
      <c r="C63" s="20"/>
      <c r="D63" s="20"/>
      <c r="E63" s="20"/>
      <c r="F63" s="73" t="s">
        <v>60</v>
      </c>
      <c r="G63" s="20"/>
      <c r="H63" s="20"/>
      <c r="I63" s="20"/>
      <c r="J63" s="74"/>
      <c r="K63" s="20"/>
      <c r="L63" s="20"/>
      <c r="M63" s="44"/>
    </row>
    <row r="64" spans="1:13" ht="13.8">
      <c r="A64" s="43"/>
      <c r="B64" s="20"/>
      <c r="C64" s="20"/>
      <c r="D64" s="20"/>
      <c r="E64" s="20"/>
      <c r="F64" s="73" t="s">
        <v>61</v>
      </c>
      <c r="G64" s="20"/>
      <c r="H64" s="20"/>
      <c r="I64" s="20"/>
      <c r="J64" s="74"/>
      <c r="K64" s="20"/>
      <c r="L64" s="20"/>
      <c r="M64" s="44"/>
    </row>
    <row r="65" spans="1:13" ht="13.8">
      <c r="A65" s="29"/>
      <c r="B65" s="74"/>
      <c r="C65" s="74"/>
      <c r="D65" s="74"/>
      <c r="E65" s="74"/>
      <c r="F65" s="73" t="s">
        <v>62</v>
      </c>
      <c r="G65" s="74"/>
      <c r="H65" s="74"/>
      <c r="I65" s="74"/>
      <c r="J65" s="74"/>
      <c r="K65" s="74"/>
      <c r="L65" s="74"/>
      <c r="M65" s="75"/>
    </row>
    <row r="66" spans="1:13" ht="13.8">
      <c r="A66" s="43"/>
      <c r="B66" s="20"/>
      <c r="C66" s="20"/>
      <c r="D66" s="20"/>
      <c r="E66" s="20"/>
      <c r="F66" s="20" t="s">
        <v>63</v>
      </c>
      <c r="G66" s="20"/>
      <c r="H66" s="20"/>
      <c r="I66" s="20"/>
      <c r="J66" s="74"/>
      <c r="K66" s="20"/>
      <c r="L66" s="20"/>
      <c r="M66" s="44"/>
    </row>
    <row r="67" spans="1:13" ht="13.8">
      <c r="A67" s="76" t="s">
        <v>64</v>
      </c>
      <c r="B67" s="77"/>
      <c r="C67" s="77"/>
      <c r="D67" s="77"/>
      <c r="E67" s="77"/>
      <c r="F67" s="77"/>
      <c r="G67" s="77"/>
      <c r="H67" s="77"/>
      <c r="I67" s="77"/>
      <c r="J67" s="161"/>
      <c r="K67" s="77"/>
      <c r="L67" s="77"/>
      <c r="M67" s="78"/>
    </row>
    <row r="68" spans="1:13" ht="13.8">
      <c r="A68" s="598"/>
      <c r="B68" s="599"/>
      <c r="C68" s="599"/>
      <c r="D68" s="599"/>
      <c r="E68" s="599"/>
      <c r="F68" s="599"/>
      <c r="G68" s="599"/>
      <c r="H68" s="599"/>
      <c r="I68" s="599"/>
      <c r="J68" s="599"/>
      <c r="K68" s="599"/>
      <c r="L68" s="599"/>
      <c r="M68" s="600"/>
    </row>
    <row r="69" spans="1:13" ht="13.8">
      <c r="A69" s="598"/>
      <c r="B69" s="599"/>
      <c r="C69" s="599"/>
      <c r="D69" s="599"/>
      <c r="E69" s="599"/>
      <c r="F69" s="599"/>
      <c r="G69" s="599"/>
      <c r="H69" s="599"/>
      <c r="I69" s="599"/>
      <c r="J69" s="599"/>
      <c r="K69" s="599"/>
      <c r="L69" s="599"/>
      <c r="M69" s="600"/>
    </row>
    <row r="70" spans="1:13" ht="13.8">
      <c r="A70" s="29"/>
      <c r="B70" s="74"/>
      <c r="C70" s="74"/>
      <c r="D70" s="74"/>
      <c r="E70" s="74"/>
      <c r="F70" s="74"/>
      <c r="G70" s="74"/>
      <c r="H70" s="74"/>
      <c r="I70" s="74"/>
      <c r="J70" s="74"/>
      <c r="K70" s="74"/>
      <c r="L70" s="74"/>
      <c r="M70" s="75"/>
    </row>
    <row r="71" spans="1:13" ht="13.8">
      <c r="A71" s="79" t="s">
        <v>65</v>
      </c>
      <c r="B71" s="74"/>
      <c r="C71" s="74"/>
      <c r="D71" s="74"/>
      <c r="E71" s="74"/>
      <c r="F71" s="74"/>
      <c r="G71" s="74"/>
      <c r="H71" s="74"/>
      <c r="I71" s="74"/>
      <c r="J71" s="74"/>
      <c r="K71" s="74"/>
      <c r="L71" s="74"/>
      <c r="M71" s="75"/>
    </row>
    <row r="72" spans="1:13">
      <c r="A72" s="601" t="s">
        <v>66</v>
      </c>
      <c r="B72" s="602"/>
      <c r="C72" s="602"/>
      <c r="D72" s="602"/>
      <c r="E72" s="602"/>
      <c r="F72" s="602"/>
      <c r="G72" s="602"/>
      <c r="H72" s="602"/>
      <c r="I72" s="602"/>
      <c r="J72" s="602"/>
      <c r="K72" s="602"/>
      <c r="L72" s="602"/>
      <c r="M72" s="603"/>
    </row>
    <row r="73" spans="1:13">
      <c r="A73" s="601"/>
      <c r="B73" s="602"/>
      <c r="C73" s="602"/>
      <c r="D73" s="602"/>
      <c r="E73" s="602"/>
      <c r="F73" s="602"/>
      <c r="G73" s="602"/>
      <c r="H73" s="602"/>
      <c r="I73" s="602"/>
      <c r="J73" s="602"/>
      <c r="K73" s="602"/>
      <c r="L73" s="602"/>
      <c r="M73" s="603"/>
    </row>
    <row r="74" spans="1:13">
      <c r="A74" s="601" t="s">
        <v>67</v>
      </c>
      <c r="B74" s="602"/>
      <c r="C74" s="602"/>
      <c r="D74" s="602"/>
      <c r="E74" s="602"/>
      <c r="F74" s="602"/>
      <c r="G74" s="602"/>
      <c r="H74" s="602"/>
      <c r="I74" s="602"/>
      <c r="J74" s="602"/>
      <c r="K74" s="602"/>
      <c r="L74" s="602"/>
      <c r="M74" s="603"/>
    </row>
    <row r="75" spans="1:13">
      <c r="A75" s="601"/>
      <c r="B75" s="602"/>
      <c r="C75" s="602"/>
      <c r="D75" s="602"/>
      <c r="E75" s="602"/>
      <c r="F75" s="602"/>
      <c r="G75" s="602"/>
      <c r="H75" s="602"/>
      <c r="I75" s="602"/>
      <c r="J75" s="602"/>
      <c r="K75" s="602"/>
      <c r="L75" s="602"/>
      <c r="M75" s="603"/>
    </row>
    <row r="76" spans="1:13" ht="13.8">
      <c r="A76" s="29"/>
      <c r="B76" s="74"/>
      <c r="C76" s="74"/>
      <c r="D76" s="74"/>
      <c r="E76" s="74"/>
      <c r="F76" s="74"/>
      <c r="G76" s="74"/>
      <c r="H76" s="74"/>
      <c r="I76" s="74"/>
      <c r="J76" s="74"/>
      <c r="K76" s="74"/>
      <c r="L76" s="74"/>
      <c r="M76" s="75"/>
    </row>
    <row r="77" spans="1:13" ht="13.8">
      <c r="A77" s="43"/>
      <c r="B77" s="20"/>
      <c r="C77" s="20"/>
      <c r="D77" s="20"/>
      <c r="E77" s="20"/>
      <c r="F77" s="73" t="s">
        <v>59</v>
      </c>
      <c r="G77" s="20"/>
      <c r="H77" s="20"/>
      <c r="I77" s="20"/>
      <c r="J77" s="74"/>
      <c r="K77" s="20"/>
      <c r="L77" s="20"/>
      <c r="M77" s="44"/>
    </row>
    <row r="78" spans="1:13" ht="13.8">
      <c r="A78" s="43"/>
      <c r="B78" s="20"/>
      <c r="C78" s="20"/>
      <c r="D78" s="20"/>
      <c r="E78" s="20"/>
      <c r="F78" s="20" t="s">
        <v>60</v>
      </c>
      <c r="G78" s="52"/>
      <c r="H78" s="52"/>
      <c r="I78" s="52"/>
      <c r="J78" s="74"/>
      <c r="K78" s="20"/>
      <c r="L78" s="20"/>
      <c r="M78" s="44"/>
    </row>
    <row r="79" spans="1:13" ht="13.8">
      <c r="A79" s="43"/>
      <c r="B79" s="20"/>
      <c r="C79" s="20"/>
      <c r="D79" s="20"/>
      <c r="E79" s="20"/>
      <c r="F79" s="20" t="s">
        <v>68</v>
      </c>
      <c r="G79" s="163"/>
      <c r="H79" s="163"/>
      <c r="I79" s="163"/>
      <c r="J79" s="74"/>
      <c r="K79" s="20"/>
      <c r="L79" s="20"/>
      <c r="M79" s="44"/>
    </row>
    <row r="80" spans="1:13" ht="13.8">
      <c r="A80" s="80"/>
      <c r="B80" s="74"/>
      <c r="C80" s="74"/>
      <c r="D80" s="74"/>
      <c r="E80" s="74"/>
      <c r="F80" s="20" t="s">
        <v>62</v>
      </c>
      <c r="G80" s="20"/>
      <c r="H80" s="20"/>
      <c r="I80" s="20"/>
      <c r="J80" s="74"/>
      <c r="K80" s="74"/>
      <c r="L80" s="74"/>
      <c r="M80" s="75"/>
    </row>
    <row r="81" spans="1:13" ht="13.8">
      <c r="A81" s="80"/>
      <c r="B81" s="163"/>
      <c r="C81" s="163"/>
      <c r="D81" s="20"/>
      <c r="E81" s="20"/>
      <c r="F81" s="20"/>
      <c r="G81" s="20"/>
      <c r="H81" s="20"/>
      <c r="I81" s="589"/>
      <c r="J81" s="589"/>
      <c r="K81" s="589"/>
      <c r="L81" s="589"/>
      <c r="M81" s="590"/>
    </row>
    <row r="82" spans="1:13" ht="14.4" thickBot="1">
      <c r="A82" s="593"/>
      <c r="B82" s="594"/>
      <c r="C82" s="594"/>
      <c r="D82" s="62"/>
      <c r="E82" s="62"/>
      <c r="F82" s="62"/>
      <c r="G82" s="62"/>
      <c r="H82" s="62"/>
      <c r="I82" s="591"/>
      <c r="J82" s="591"/>
      <c r="K82" s="591"/>
      <c r="L82" s="591"/>
      <c r="M82" s="592"/>
    </row>
  </sheetData>
  <mergeCells count="77">
    <mergeCell ref="K12:L12"/>
    <mergeCell ref="B13:J13"/>
    <mergeCell ref="K13:L13"/>
    <mergeCell ref="A14:M16"/>
    <mergeCell ref="A28:B28"/>
    <mergeCell ref="K28:L28"/>
    <mergeCell ref="F18:G18"/>
    <mergeCell ref="H18:I18"/>
    <mergeCell ref="K18:L18"/>
    <mergeCell ref="F20:G20"/>
    <mergeCell ref="K20:L20"/>
    <mergeCell ref="F21:G21"/>
    <mergeCell ref="H21:I21"/>
    <mergeCell ref="K21:L21"/>
    <mergeCell ref="A22:L22"/>
    <mergeCell ref="A23:M25"/>
    <mergeCell ref="A26:H26"/>
    <mergeCell ref="K26:L26"/>
    <mergeCell ref="K27:L27"/>
    <mergeCell ref="A19:E19"/>
    <mergeCell ref="A38:M40"/>
    <mergeCell ref="A29:H29"/>
    <mergeCell ref="K29:L29"/>
    <mergeCell ref="A30:L30"/>
    <mergeCell ref="A31:M33"/>
    <mergeCell ref="A34:G34"/>
    <mergeCell ref="K34:L34"/>
    <mergeCell ref="A35:G35"/>
    <mergeCell ref="K35:L35"/>
    <mergeCell ref="A36:G36"/>
    <mergeCell ref="K36:L36"/>
    <mergeCell ref="A37:L37"/>
    <mergeCell ref="A53:G53"/>
    <mergeCell ref="K53:L53"/>
    <mergeCell ref="A41:G41"/>
    <mergeCell ref="K41:L41"/>
    <mergeCell ref="K42:L42"/>
    <mergeCell ref="K43:L43"/>
    <mergeCell ref="K44:L44"/>
    <mergeCell ref="K45:L45"/>
    <mergeCell ref="A46:L46"/>
    <mergeCell ref="A48:L48"/>
    <mergeCell ref="A49:M51"/>
    <mergeCell ref="A52:G52"/>
    <mergeCell ref="K52:L52"/>
    <mergeCell ref="A72:M73"/>
    <mergeCell ref="A74:M75"/>
    <mergeCell ref="I81:M82"/>
    <mergeCell ref="A82:C82"/>
    <mergeCell ref="K54:L54"/>
    <mergeCell ref="K55:L55"/>
    <mergeCell ref="A56:L56"/>
    <mergeCell ref="A58:L58"/>
    <mergeCell ref="A68:M68"/>
    <mergeCell ref="A69:M69"/>
    <mergeCell ref="A3:A10"/>
    <mergeCell ref="B3:I3"/>
    <mergeCell ref="B5:I5"/>
    <mergeCell ref="B6:I6"/>
    <mergeCell ref="J6:J7"/>
    <mergeCell ref="J3:J5"/>
    <mergeCell ref="F19:G19"/>
    <mergeCell ref="K19:L19"/>
    <mergeCell ref="K3:M5"/>
    <mergeCell ref="K6:M7"/>
    <mergeCell ref="B7:I7"/>
    <mergeCell ref="B8:I9"/>
    <mergeCell ref="J8:J10"/>
    <mergeCell ref="K8:K10"/>
    <mergeCell ref="L8:L10"/>
    <mergeCell ref="M8:M10"/>
    <mergeCell ref="B10:I10"/>
    <mergeCell ref="A17:E17"/>
    <mergeCell ref="F17:G17"/>
    <mergeCell ref="H17:I17"/>
    <mergeCell ref="K17:L17"/>
    <mergeCell ref="B12:J12"/>
  </mergeCells>
  <pageMargins left="0.25" right="0.25" top="0.75" bottom="0.75" header="0.3" footer="0.3"/>
  <pageSetup scale="55" fitToHeight="0"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2:N61"/>
  <sheetViews>
    <sheetView view="pageBreakPreview" topLeftCell="A44" zoomScale="85" zoomScaleNormal="100" zoomScaleSheetLayoutView="85" workbookViewId="0">
      <selection activeCell="M59" sqref="M59"/>
    </sheetView>
  </sheetViews>
  <sheetFormatPr baseColWidth="10" defaultRowHeight="13.2"/>
  <cols>
    <col min="5" max="5" width="17.44140625" customWidth="1"/>
    <col min="6" max="6" width="18" customWidth="1"/>
    <col min="7" max="7" width="7.33203125" customWidth="1"/>
    <col min="8" max="8" width="16.6640625" customWidth="1"/>
    <col min="9" max="9" width="21.33203125" customWidth="1"/>
    <col min="10" max="10" width="19" customWidth="1"/>
    <col min="11" max="11" width="15.6640625" customWidth="1"/>
    <col min="13" max="13" width="23.33203125" customWidth="1"/>
    <col min="14" max="14" width="12.6640625" bestFit="1" customWidth="1"/>
  </cols>
  <sheetData>
    <row r="2" spans="1:13" ht="13.8" thickBot="1"/>
    <row r="3" spans="1:13" ht="13.8">
      <c r="A3" s="634"/>
      <c r="B3" s="636"/>
      <c r="C3" s="637"/>
      <c r="D3" s="637"/>
      <c r="E3" s="637"/>
      <c r="F3" s="637"/>
      <c r="G3" s="637"/>
      <c r="H3" s="637"/>
      <c r="I3" s="638"/>
      <c r="J3" s="658" t="s">
        <v>23</v>
      </c>
      <c r="K3" s="654"/>
      <c r="L3" s="654"/>
      <c r="M3" s="655"/>
    </row>
    <row r="4" spans="1:13" ht="13.8">
      <c r="A4" s="635"/>
      <c r="B4" s="631" t="s">
        <v>80</v>
      </c>
      <c r="C4" s="632"/>
      <c r="D4" s="632"/>
      <c r="E4" s="632"/>
      <c r="F4" s="632"/>
      <c r="G4" s="632"/>
      <c r="H4" s="632"/>
      <c r="I4" s="633"/>
      <c r="J4" s="659"/>
      <c r="K4" s="656"/>
      <c r="L4" s="656"/>
      <c r="M4" s="657"/>
    </row>
    <row r="5" spans="1:13" ht="13.8">
      <c r="A5" s="635"/>
      <c r="B5" s="631"/>
      <c r="C5" s="632"/>
      <c r="D5" s="632"/>
      <c r="E5" s="632"/>
      <c r="F5" s="632"/>
      <c r="G5" s="632"/>
      <c r="H5" s="632"/>
      <c r="I5" s="633"/>
      <c r="J5" s="639" t="s">
        <v>19</v>
      </c>
      <c r="K5" s="641"/>
      <c r="L5" s="642"/>
      <c r="M5" s="643"/>
    </row>
    <row r="6" spans="1:13" ht="13.8">
      <c r="A6" s="635"/>
      <c r="B6" s="647" t="s">
        <v>81</v>
      </c>
      <c r="C6" s="648"/>
      <c r="D6" s="648"/>
      <c r="E6" s="648"/>
      <c r="F6" s="648"/>
      <c r="G6" s="648"/>
      <c r="H6" s="648"/>
      <c r="I6" s="649"/>
      <c r="J6" s="640"/>
      <c r="K6" s="644"/>
      <c r="L6" s="645"/>
      <c r="M6" s="646"/>
    </row>
    <row r="7" spans="1:13">
      <c r="A7" s="635"/>
      <c r="B7" s="650"/>
      <c r="C7" s="651"/>
      <c r="D7" s="651"/>
      <c r="E7" s="651"/>
      <c r="F7" s="651"/>
      <c r="G7" s="651"/>
      <c r="H7" s="651"/>
      <c r="I7" s="652"/>
      <c r="J7" s="639" t="s">
        <v>20</v>
      </c>
      <c r="K7" s="639">
        <v>1</v>
      </c>
      <c r="L7" s="639" t="s">
        <v>21</v>
      </c>
      <c r="M7" s="629">
        <v>1</v>
      </c>
    </row>
    <row r="8" spans="1:13">
      <c r="A8" s="635"/>
      <c r="B8" s="650"/>
      <c r="C8" s="651"/>
      <c r="D8" s="651"/>
      <c r="E8" s="651"/>
      <c r="F8" s="651"/>
      <c r="G8" s="651"/>
      <c r="H8" s="651"/>
      <c r="I8" s="652"/>
      <c r="J8" s="653"/>
      <c r="K8" s="653"/>
      <c r="L8" s="653"/>
      <c r="M8" s="630"/>
    </row>
    <row r="9" spans="1:13" ht="13.8">
      <c r="A9" s="635"/>
      <c r="B9" s="631" t="s">
        <v>22</v>
      </c>
      <c r="C9" s="632"/>
      <c r="D9" s="632"/>
      <c r="E9" s="632"/>
      <c r="F9" s="632"/>
      <c r="G9" s="632"/>
      <c r="H9" s="632"/>
      <c r="I9" s="633"/>
      <c r="J9" s="653"/>
      <c r="K9" s="653"/>
      <c r="L9" s="653"/>
      <c r="M9" s="630"/>
    </row>
    <row r="10" spans="1:13" ht="14.4" thickBot="1">
      <c r="A10" s="21"/>
      <c r="B10" s="22"/>
      <c r="C10" s="22"/>
      <c r="D10" s="22"/>
      <c r="E10" s="22"/>
      <c r="F10" s="22"/>
      <c r="G10" s="22"/>
      <c r="H10" s="22"/>
      <c r="I10" s="22"/>
      <c r="J10" s="22"/>
      <c r="K10" s="23"/>
      <c r="L10" s="23"/>
      <c r="M10" s="24"/>
    </row>
    <row r="11" spans="1:13" ht="14.4" thickBot="1">
      <c r="A11" s="40"/>
      <c r="B11" s="41"/>
      <c r="C11" s="41"/>
      <c r="D11" s="41"/>
      <c r="E11" s="41"/>
      <c r="F11" s="41"/>
      <c r="G11" s="20"/>
      <c r="H11" s="20"/>
      <c r="I11" s="41"/>
      <c r="J11" s="41"/>
      <c r="K11" s="41"/>
      <c r="L11" s="41"/>
      <c r="M11" s="42"/>
    </row>
    <row r="12" spans="1:13" ht="13.8">
      <c r="A12" s="728"/>
      <c r="B12" s="729"/>
      <c r="C12" s="729"/>
      <c r="D12" s="729"/>
      <c r="E12" s="729"/>
      <c r="F12" s="729"/>
      <c r="G12" s="729"/>
      <c r="H12" s="729"/>
      <c r="I12" s="729"/>
      <c r="J12" s="729"/>
      <c r="K12" s="729"/>
      <c r="L12" s="729"/>
      <c r="M12" s="730"/>
    </row>
    <row r="13" spans="1:13" ht="14.4" thickBot="1">
      <c r="A13" s="43"/>
      <c r="B13" s="20"/>
      <c r="C13" s="20"/>
      <c r="D13" s="20"/>
      <c r="E13" s="20"/>
      <c r="F13" s="20"/>
      <c r="G13" s="20"/>
      <c r="H13" s="20"/>
      <c r="I13" s="20"/>
      <c r="J13" s="20"/>
      <c r="K13" s="20"/>
      <c r="L13" s="20"/>
      <c r="M13" s="44"/>
    </row>
    <row r="14" spans="1:13" ht="13.8">
      <c r="A14" s="45" t="s">
        <v>30</v>
      </c>
      <c r="B14" s="612" t="s">
        <v>6</v>
      </c>
      <c r="C14" s="613"/>
      <c r="D14" s="613"/>
      <c r="E14" s="613"/>
      <c r="F14" s="613"/>
      <c r="G14" s="613"/>
      <c r="H14" s="613"/>
      <c r="I14" s="613"/>
      <c r="J14" s="614"/>
      <c r="K14" s="566" t="s">
        <v>31</v>
      </c>
      <c r="L14" s="615"/>
      <c r="M14" s="45" t="s">
        <v>8</v>
      </c>
    </row>
    <row r="15" spans="1:13" ht="43.95" customHeight="1" thickBot="1">
      <c r="A15" s="46">
        <v>4</v>
      </c>
      <c r="B15" s="616" t="s">
        <v>214</v>
      </c>
      <c r="C15" s="617"/>
      <c r="D15" s="617"/>
      <c r="E15" s="617"/>
      <c r="F15" s="617"/>
      <c r="G15" s="617"/>
      <c r="H15" s="617"/>
      <c r="I15" s="617"/>
      <c r="J15" s="618"/>
      <c r="K15" s="619" t="s">
        <v>75</v>
      </c>
      <c r="L15" s="620"/>
      <c r="M15" s="47">
        <v>1</v>
      </c>
    </row>
    <row r="16" spans="1:13">
      <c r="A16" s="552" t="s">
        <v>32</v>
      </c>
      <c r="B16" s="553"/>
      <c r="C16" s="553"/>
      <c r="D16" s="553"/>
      <c r="E16" s="553"/>
      <c r="F16" s="553"/>
      <c r="G16" s="553"/>
      <c r="H16" s="553"/>
      <c r="I16" s="553"/>
      <c r="J16" s="553"/>
      <c r="K16" s="553"/>
      <c r="L16" s="553"/>
      <c r="M16" s="554"/>
    </row>
    <row r="17" spans="1:13">
      <c r="A17" s="555"/>
      <c r="B17" s="556"/>
      <c r="C17" s="556"/>
      <c r="D17" s="556"/>
      <c r="E17" s="556"/>
      <c r="F17" s="556"/>
      <c r="G17" s="556"/>
      <c r="H17" s="556"/>
      <c r="I17" s="556"/>
      <c r="J17" s="556"/>
      <c r="K17" s="556"/>
      <c r="L17" s="556"/>
      <c r="M17" s="557"/>
    </row>
    <row r="18" spans="1:13" ht="13.8" thickBot="1">
      <c r="A18" s="558"/>
      <c r="B18" s="559"/>
      <c r="C18" s="559"/>
      <c r="D18" s="559"/>
      <c r="E18" s="559"/>
      <c r="F18" s="559"/>
      <c r="G18" s="559"/>
      <c r="H18" s="559"/>
      <c r="I18" s="559"/>
      <c r="J18" s="559"/>
      <c r="K18" s="559"/>
      <c r="L18" s="559"/>
      <c r="M18" s="560"/>
    </row>
    <row r="19" spans="1:13" ht="13.8">
      <c r="A19" s="583" t="s">
        <v>6</v>
      </c>
      <c r="B19" s="621"/>
      <c r="C19" s="621"/>
      <c r="D19" s="621"/>
      <c r="E19" s="725"/>
      <c r="F19" s="605" t="s">
        <v>31</v>
      </c>
      <c r="G19" s="621"/>
      <c r="H19" s="622" t="s">
        <v>33</v>
      </c>
      <c r="I19" s="623"/>
      <c r="J19" s="48" t="s">
        <v>34</v>
      </c>
      <c r="K19" s="605" t="s">
        <v>35</v>
      </c>
      <c r="L19" s="604"/>
      <c r="M19" s="49" t="s">
        <v>36</v>
      </c>
    </row>
    <row r="20" spans="1:13" ht="13.8">
      <c r="A20" s="117" t="s">
        <v>105</v>
      </c>
      <c r="B20" s="52"/>
      <c r="C20" s="52"/>
      <c r="D20" s="52"/>
      <c r="E20" s="53"/>
      <c r="F20" s="712" t="s">
        <v>93</v>
      </c>
      <c r="G20" s="713"/>
      <c r="H20" s="54"/>
      <c r="I20" s="53"/>
      <c r="J20" s="106">
        <f>31560*1.07</f>
        <v>33769.200000000004</v>
      </c>
      <c r="K20" s="160">
        <v>15</v>
      </c>
      <c r="L20" s="162"/>
      <c r="M20" s="106">
        <f>J20/K20</f>
        <v>2251.2800000000002</v>
      </c>
    </row>
    <row r="21" spans="1:13" ht="13.8">
      <c r="A21" s="118" t="s">
        <v>83</v>
      </c>
      <c r="B21" s="52"/>
      <c r="C21" s="52"/>
      <c r="D21" s="52"/>
      <c r="E21" s="53"/>
      <c r="F21" s="712" t="s">
        <v>147</v>
      </c>
      <c r="G21" s="713"/>
      <c r="H21" s="54"/>
      <c r="I21" s="53"/>
      <c r="J21" s="106">
        <f>M49*10%</f>
        <v>478.76520000000005</v>
      </c>
      <c r="K21" s="160">
        <v>1</v>
      </c>
      <c r="L21" s="162"/>
      <c r="M21" s="106">
        <f t="shared" ref="M21:M23" si="0">J21/K21</f>
        <v>478.76520000000005</v>
      </c>
    </row>
    <row r="22" spans="1:13" ht="13.8">
      <c r="A22" s="118" t="s">
        <v>148</v>
      </c>
      <c r="B22" s="52"/>
      <c r="C22" s="52"/>
      <c r="D22" s="52"/>
      <c r="E22" s="53"/>
      <c r="F22" s="338" t="s">
        <v>149</v>
      </c>
      <c r="G22" s="339"/>
      <c r="H22" s="54"/>
      <c r="I22" s="53"/>
      <c r="J22" s="106">
        <f>30000*1.07</f>
        <v>32100.000000000004</v>
      </c>
      <c r="K22" s="160">
        <v>15</v>
      </c>
      <c r="L22" s="162"/>
      <c r="M22" s="106">
        <f>J22/K22</f>
        <v>2140.0000000000005</v>
      </c>
    </row>
    <row r="23" spans="1:13" ht="13.8">
      <c r="A23" s="117" t="s">
        <v>84</v>
      </c>
      <c r="B23" s="52"/>
      <c r="C23" s="52"/>
      <c r="D23" s="52"/>
      <c r="E23" s="53"/>
      <c r="F23" s="606" t="s">
        <v>94</v>
      </c>
      <c r="G23" s="607"/>
      <c r="H23" s="54"/>
      <c r="I23" s="53"/>
      <c r="J23" s="106">
        <f>70*1.07</f>
        <v>74.900000000000006</v>
      </c>
      <c r="K23" s="160">
        <v>1</v>
      </c>
      <c r="L23" s="168"/>
      <c r="M23" s="106">
        <f t="shared" si="0"/>
        <v>74.900000000000006</v>
      </c>
    </row>
    <row r="24" spans="1:13" ht="14.4" thickBot="1">
      <c r="A24" s="117"/>
      <c r="B24" s="38"/>
      <c r="C24" s="38"/>
      <c r="D24" s="38"/>
      <c r="E24" s="167"/>
      <c r="F24" s="606"/>
      <c r="G24" s="607"/>
      <c r="H24" s="608"/>
      <c r="I24" s="609"/>
      <c r="J24" s="107"/>
      <c r="K24" s="160"/>
      <c r="L24" s="168"/>
      <c r="M24" s="106"/>
    </row>
    <row r="25" spans="1:13" ht="14.4" thickBot="1">
      <c r="A25" s="575" t="s">
        <v>37</v>
      </c>
      <c r="B25" s="576"/>
      <c r="C25" s="576"/>
      <c r="D25" s="576"/>
      <c r="E25" s="576"/>
      <c r="F25" s="576"/>
      <c r="G25" s="576"/>
      <c r="H25" s="576"/>
      <c r="I25" s="576"/>
      <c r="J25" s="576"/>
      <c r="K25" s="576"/>
      <c r="L25" s="577"/>
      <c r="M25" s="123">
        <f>SUM(M20:M24)</f>
        <v>4944.9452000000001</v>
      </c>
    </row>
    <row r="26" spans="1:13">
      <c r="A26" s="552" t="s">
        <v>38</v>
      </c>
      <c r="B26" s="553"/>
      <c r="C26" s="553"/>
      <c r="D26" s="553"/>
      <c r="E26" s="553"/>
      <c r="F26" s="553"/>
      <c r="G26" s="553"/>
      <c r="H26" s="553"/>
      <c r="I26" s="553"/>
      <c r="J26" s="553"/>
      <c r="K26" s="553"/>
      <c r="L26" s="553"/>
      <c r="M26" s="554"/>
    </row>
    <row r="27" spans="1:13">
      <c r="A27" s="555"/>
      <c r="B27" s="556"/>
      <c r="C27" s="556"/>
      <c r="D27" s="556"/>
      <c r="E27" s="556"/>
      <c r="F27" s="556"/>
      <c r="G27" s="556"/>
      <c r="H27" s="556"/>
      <c r="I27" s="556"/>
      <c r="J27" s="556"/>
      <c r="K27" s="556"/>
      <c r="L27" s="556"/>
      <c r="M27" s="557"/>
    </row>
    <row r="28" spans="1:13" ht="13.8" thickBot="1">
      <c r="A28" s="558"/>
      <c r="B28" s="559"/>
      <c r="C28" s="559"/>
      <c r="D28" s="559"/>
      <c r="E28" s="559"/>
      <c r="F28" s="559"/>
      <c r="G28" s="559"/>
      <c r="H28" s="559"/>
      <c r="I28" s="559"/>
      <c r="J28" s="559"/>
      <c r="K28" s="559"/>
      <c r="L28" s="559"/>
      <c r="M28" s="560"/>
    </row>
    <row r="29" spans="1:13" ht="13.8">
      <c r="A29" s="583" t="s">
        <v>6</v>
      </c>
      <c r="B29" s="584"/>
      <c r="C29" s="584"/>
      <c r="D29" s="584"/>
      <c r="E29" s="584"/>
      <c r="F29" s="584"/>
      <c r="G29" s="584"/>
      <c r="H29" s="604"/>
      <c r="I29" s="166" t="s">
        <v>31</v>
      </c>
      <c r="J29" s="48" t="s">
        <v>8</v>
      </c>
      <c r="K29" s="605" t="s">
        <v>39</v>
      </c>
      <c r="L29" s="604"/>
      <c r="M29" s="49" t="s">
        <v>36</v>
      </c>
    </row>
    <row r="30" spans="1:13" ht="14.4" thickBot="1">
      <c r="A30" s="121" t="s">
        <v>103</v>
      </c>
      <c r="B30" s="102"/>
      <c r="C30" s="103"/>
      <c r="D30" s="103"/>
      <c r="E30" s="103"/>
      <c r="F30" s="103"/>
      <c r="G30" s="103"/>
      <c r="H30" s="104"/>
      <c r="I30" s="161" t="s">
        <v>94</v>
      </c>
      <c r="J30" s="127">
        <v>0.129</v>
      </c>
      <c r="K30" s="316">
        <f>147280*1.07</f>
        <v>157589.6</v>
      </c>
      <c r="L30" s="317"/>
      <c r="M30" s="122">
        <f>J30*K30</f>
        <v>20329.058400000002</v>
      </c>
    </row>
    <row r="31" spans="1:13" ht="13.8">
      <c r="A31" s="150" t="s">
        <v>88</v>
      </c>
      <c r="B31" s="151"/>
      <c r="C31" s="151"/>
      <c r="D31" s="151"/>
      <c r="E31" s="151"/>
      <c r="F31" s="151"/>
      <c r="G31" s="151"/>
      <c r="H31" s="152"/>
      <c r="I31" s="105" t="s">
        <v>94</v>
      </c>
      <c r="J31" s="153">
        <v>6.5000000000000002E-2</v>
      </c>
      <c r="K31" s="351">
        <f>47340*1.07</f>
        <v>50653.8</v>
      </c>
      <c r="L31" s="315"/>
      <c r="M31" s="154">
        <f>J31*K31</f>
        <v>3292.4970000000003</v>
      </c>
    </row>
    <row r="32" spans="1:13" ht="13.8">
      <c r="A32" s="757" t="s">
        <v>213</v>
      </c>
      <c r="B32" s="758"/>
      <c r="C32" s="758"/>
      <c r="D32" s="758"/>
      <c r="E32" s="758"/>
      <c r="F32" s="758"/>
      <c r="G32" s="758"/>
      <c r="H32" s="759"/>
      <c r="I32" s="137" t="s">
        <v>92</v>
      </c>
      <c r="J32" s="127">
        <v>0.6</v>
      </c>
      <c r="K32" s="760">
        <f>8000*1.07</f>
        <v>8560</v>
      </c>
      <c r="L32" s="761"/>
      <c r="M32" s="106">
        <f>K32*J32</f>
        <v>5136</v>
      </c>
    </row>
    <row r="33" spans="1:13" ht="14.4" thickBot="1">
      <c r="A33" s="563" t="s">
        <v>37</v>
      </c>
      <c r="B33" s="564"/>
      <c r="C33" s="564"/>
      <c r="D33" s="564"/>
      <c r="E33" s="564"/>
      <c r="F33" s="564"/>
      <c r="G33" s="564"/>
      <c r="H33" s="564"/>
      <c r="I33" s="564"/>
      <c r="J33" s="564"/>
      <c r="K33" s="564"/>
      <c r="L33" s="565"/>
      <c r="M33" s="122">
        <f>SUM(M30:M32)</f>
        <v>28757.555400000001</v>
      </c>
    </row>
    <row r="34" spans="1:13">
      <c r="A34" s="552" t="s">
        <v>40</v>
      </c>
      <c r="B34" s="553"/>
      <c r="C34" s="553"/>
      <c r="D34" s="553"/>
      <c r="E34" s="553"/>
      <c r="F34" s="553"/>
      <c r="G34" s="553"/>
      <c r="H34" s="553"/>
      <c r="I34" s="553"/>
      <c r="J34" s="553"/>
      <c r="K34" s="553"/>
      <c r="L34" s="553"/>
      <c r="M34" s="554"/>
    </row>
    <row r="35" spans="1:13">
      <c r="A35" s="555"/>
      <c r="B35" s="556"/>
      <c r="C35" s="556"/>
      <c r="D35" s="556"/>
      <c r="E35" s="556"/>
      <c r="F35" s="556"/>
      <c r="G35" s="556"/>
      <c r="H35" s="556"/>
      <c r="I35" s="556"/>
      <c r="J35" s="556"/>
      <c r="K35" s="556"/>
      <c r="L35" s="556"/>
      <c r="M35" s="557"/>
    </row>
    <row r="36" spans="1:13" ht="13.8" thickBot="1">
      <c r="A36" s="558"/>
      <c r="B36" s="559"/>
      <c r="C36" s="559"/>
      <c r="D36" s="559"/>
      <c r="E36" s="559"/>
      <c r="F36" s="559"/>
      <c r="G36" s="559"/>
      <c r="H36" s="559"/>
      <c r="I36" s="559"/>
      <c r="J36" s="559"/>
      <c r="K36" s="559"/>
      <c r="L36" s="559"/>
      <c r="M36" s="560"/>
    </row>
    <row r="37" spans="1:13" ht="16.2">
      <c r="A37" s="735" t="s">
        <v>41</v>
      </c>
      <c r="B37" s="736"/>
      <c r="C37" s="736"/>
      <c r="D37" s="736"/>
      <c r="E37" s="736"/>
      <c r="F37" s="736"/>
      <c r="G37" s="737"/>
      <c r="H37" s="48" t="s">
        <v>42</v>
      </c>
      <c r="I37" s="159" t="s">
        <v>43</v>
      </c>
      <c r="J37" s="58" t="s">
        <v>69</v>
      </c>
      <c r="K37" s="605" t="s">
        <v>44</v>
      </c>
      <c r="L37" s="604"/>
      <c r="M37" s="49" t="s">
        <v>36</v>
      </c>
    </row>
    <row r="38" spans="1:13" ht="13.8">
      <c r="A38" s="121"/>
      <c r="B38" s="77"/>
      <c r="C38" s="77"/>
      <c r="D38" s="77"/>
      <c r="E38" s="77"/>
      <c r="F38" s="77"/>
      <c r="G38" s="77"/>
      <c r="H38" s="59"/>
      <c r="I38" s="60"/>
      <c r="J38" s="59"/>
      <c r="K38" s="573"/>
      <c r="L38" s="574"/>
      <c r="M38" s="50"/>
    </row>
    <row r="39" spans="1:13" ht="14.4" thickBot="1">
      <c r="A39" s="121"/>
      <c r="B39" s="38"/>
      <c r="C39" s="38"/>
      <c r="D39" s="38"/>
      <c r="E39" s="38"/>
      <c r="F39" s="38"/>
      <c r="G39" s="38"/>
      <c r="H39" s="61"/>
      <c r="I39" s="62"/>
      <c r="J39" s="61"/>
      <c r="K39" s="561"/>
      <c r="L39" s="562"/>
      <c r="M39" s="63"/>
    </row>
    <row r="40" spans="1:13" ht="14.4" thickBot="1">
      <c r="A40" s="575" t="s">
        <v>37</v>
      </c>
      <c r="B40" s="576"/>
      <c r="C40" s="576"/>
      <c r="D40" s="576"/>
      <c r="E40" s="576"/>
      <c r="F40" s="576"/>
      <c r="G40" s="576"/>
      <c r="H40" s="576"/>
      <c r="I40" s="576"/>
      <c r="J40" s="576"/>
      <c r="K40" s="576"/>
      <c r="L40" s="577"/>
      <c r="M40" s="55"/>
    </row>
    <row r="41" spans="1:13">
      <c r="A41" s="552" t="s">
        <v>45</v>
      </c>
      <c r="B41" s="553"/>
      <c r="C41" s="553"/>
      <c r="D41" s="553"/>
      <c r="E41" s="553"/>
      <c r="F41" s="553"/>
      <c r="G41" s="553"/>
      <c r="H41" s="553"/>
      <c r="I41" s="553"/>
      <c r="J41" s="553"/>
      <c r="K41" s="553"/>
      <c r="L41" s="553"/>
      <c r="M41" s="554"/>
    </row>
    <row r="42" spans="1:13">
      <c r="A42" s="555"/>
      <c r="B42" s="556"/>
      <c r="C42" s="556"/>
      <c r="D42" s="556"/>
      <c r="E42" s="556"/>
      <c r="F42" s="556"/>
      <c r="G42" s="556"/>
      <c r="H42" s="556"/>
      <c r="I42" s="556"/>
      <c r="J42" s="556"/>
      <c r="K42" s="556"/>
      <c r="L42" s="556"/>
      <c r="M42" s="557"/>
    </row>
    <row r="43" spans="1:13" ht="13.8" thickBot="1">
      <c r="A43" s="558"/>
      <c r="B43" s="559"/>
      <c r="C43" s="559"/>
      <c r="D43" s="559"/>
      <c r="E43" s="559"/>
      <c r="F43" s="559"/>
      <c r="G43" s="559"/>
      <c r="H43" s="559"/>
      <c r="I43" s="559"/>
      <c r="J43" s="559"/>
      <c r="K43" s="559"/>
      <c r="L43" s="559"/>
      <c r="M43" s="560"/>
    </row>
    <row r="44" spans="1:13" s="284" customFormat="1" ht="30" customHeight="1">
      <c r="A44" s="566" t="s">
        <v>46</v>
      </c>
      <c r="B44" s="567"/>
      <c r="C44" s="567"/>
      <c r="D44" s="567"/>
      <c r="E44" s="567"/>
      <c r="F44" s="567"/>
      <c r="G44" s="568"/>
      <c r="H44" s="289" t="s">
        <v>47</v>
      </c>
      <c r="I44" s="290" t="s">
        <v>48</v>
      </c>
      <c r="J44" s="291" t="s">
        <v>49</v>
      </c>
      <c r="K44" s="569" t="s">
        <v>35</v>
      </c>
      <c r="L44" s="570"/>
      <c r="M44" s="292" t="s">
        <v>36</v>
      </c>
    </row>
    <row r="45" spans="1:13" ht="13.8">
      <c r="A45" s="108" t="s">
        <v>77</v>
      </c>
      <c r="B45" s="77"/>
      <c r="C45" s="66"/>
      <c r="D45" s="66"/>
      <c r="E45" s="66"/>
      <c r="F45" s="66"/>
      <c r="G45" s="66"/>
      <c r="H45" s="111">
        <f>52600*1.23</f>
        <v>64698</v>
      </c>
      <c r="I45" s="112">
        <v>1.85</v>
      </c>
      <c r="J45" s="111">
        <f>I45*H45</f>
        <v>119691.3</v>
      </c>
      <c r="K45" s="571">
        <v>100</v>
      </c>
      <c r="L45" s="572"/>
      <c r="M45" s="113">
        <f>J45/K45</f>
        <v>1196.913</v>
      </c>
    </row>
    <row r="46" spans="1:13" ht="13.8">
      <c r="A46" s="108" t="s">
        <v>78</v>
      </c>
      <c r="B46" s="66"/>
      <c r="C46" s="66"/>
      <c r="D46" s="66"/>
      <c r="E46" s="66"/>
      <c r="F46" s="66"/>
      <c r="G46" s="66"/>
      <c r="H46" s="111">
        <f>52600*1.23</f>
        <v>64698</v>
      </c>
      <c r="I46" s="112">
        <v>1.85</v>
      </c>
      <c r="J46" s="111">
        <f t="shared" ref="J46:J47" si="1">H46*I46</f>
        <v>119691.3</v>
      </c>
      <c r="K46" s="571">
        <v>100</v>
      </c>
      <c r="L46" s="572"/>
      <c r="M46" s="113">
        <f>J46/K46</f>
        <v>1196.913</v>
      </c>
    </row>
    <row r="47" spans="1:13" ht="13.8">
      <c r="A47" s="108" t="s">
        <v>79</v>
      </c>
      <c r="B47" s="77"/>
      <c r="C47" s="77"/>
      <c r="D47" s="77"/>
      <c r="E47" s="77"/>
      <c r="F47" s="77"/>
      <c r="G47" s="168"/>
      <c r="H47" s="111">
        <f>105200*1.23</f>
        <v>129396</v>
      </c>
      <c r="I47" s="112">
        <v>1.85</v>
      </c>
      <c r="J47" s="111">
        <f t="shared" si="1"/>
        <v>239382.6</v>
      </c>
      <c r="K47" s="573">
        <v>100</v>
      </c>
      <c r="L47" s="574"/>
      <c r="M47" s="113">
        <f>J47/K47</f>
        <v>2393.826</v>
      </c>
    </row>
    <row r="48" spans="1:13" ht="14.4" thickBot="1">
      <c r="A48" s="108"/>
      <c r="B48" s="38"/>
      <c r="C48" s="38"/>
      <c r="D48" s="38"/>
      <c r="E48" s="38"/>
      <c r="F48" s="38"/>
      <c r="G48" s="38"/>
      <c r="H48" s="111"/>
      <c r="I48" s="112"/>
      <c r="J48" s="111"/>
      <c r="K48" s="573"/>
      <c r="L48" s="574"/>
      <c r="M48" s="113"/>
    </row>
    <row r="49" spans="1:14" ht="14.4" thickBot="1">
      <c r="A49" s="575" t="s">
        <v>37</v>
      </c>
      <c r="B49" s="576"/>
      <c r="C49" s="576"/>
      <c r="D49" s="576"/>
      <c r="E49" s="576"/>
      <c r="F49" s="576"/>
      <c r="G49" s="576"/>
      <c r="H49" s="576"/>
      <c r="I49" s="576"/>
      <c r="J49" s="576"/>
      <c r="K49" s="576"/>
      <c r="L49" s="577"/>
      <c r="M49" s="114">
        <f>SUM(M45:M48)</f>
        <v>4787.652</v>
      </c>
    </row>
    <row r="50" spans="1:14" ht="14.4" thickBot="1">
      <c r="A50" s="43"/>
      <c r="B50" s="20"/>
      <c r="C50" s="20"/>
      <c r="D50" s="20"/>
      <c r="E50" s="20"/>
      <c r="F50" s="20"/>
      <c r="G50" s="20"/>
      <c r="H50" s="20"/>
      <c r="I50" s="20"/>
      <c r="J50" s="20"/>
      <c r="K50" s="20"/>
      <c r="L50" s="20"/>
      <c r="M50" s="44"/>
    </row>
    <row r="51" spans="1:14" ht="15" customHeight="1" thickBot="1">
      <c r="A51" s="578" t="s">
        <v>50</v>
      </c>
      <c r="B51" s="579"/>
      <c r="C51" s="579"/>
      <c r="D51" s="579"/>
      <c r="E51" s="579"/>
      <c r="F51" s="579"/>
      <c r="G51" s="579"/>
      <c r="H51" s="579"/>
      <c r="I51" s="579"/>
      <c r="J51" s="579"/>
      <c r="K51" s="579"/>
      <c r="L51" s="580"/>
      <c r="M51" s="115">
        <f>ROUND((M25+M33+M49),0)</f>
        <v>38490</v>
      </c>
    </row>
    <row r="52" spans="1:14">
      <c r="A52" s="552" t="s">
        <v>51</v>
      </c>
      <c r="B52" s="553"/>
      <c r="C52" s="553"/>
      <c r="D52" s="553"/>
      <c r="E52" s="553"/>
      <c r="F52" s="553"/>
      <c r="G52" s="553"/>
      <c r="H52" s="553"/>
      <c r="I52" s="553"/>
      <c r="J52" s="553"/>
      <c r="K52" s="553"/>
      <c r="L52" s="553"/>
      <c r="M52" s="554"/>
    </row>
    <row r="53" spans="1:14">
      <c r="A53" s="555"/>
      <c r="B53" s="556"/>
      <c r="C53" s="556"/>
      <c r="D53" s="556"/>
      <c r="E53" s="556"/>
      <c r="F53" s="556"/>
      <c r="G53" s="556"/>
      <c r="H53" s="556"/>
      <c r="I53" s="556"/>
      <c r="J53" s="556"/>
      <c r="K53" s="556"/>
      <c r="L53" s="556"/>
      <c r="M53" s="557"/>
    </row>
    <row r="54" spans="1:14" ht="13.8" thickBot="1">
      <c r="A54" s="558"/>
      <c r="B54" s="559"/>
      <c r="C54" s="559"/>
      <c r="D54" s="559"/>
      <c r="E54" s="559"/>
      <c r="F54" s="559"/>
      <c r="G54" s="559"/>
      <c r="H54" s="559"/>
      <c r="I54" s="559"/>
      <c r="J54" s="559"/>
      <c r="K54" s="559"/>
      <c r="L54" s="559"/>
      <c r="M54" s="560"/>
    </row>
    <row r="55" spans="1:14" ht="13.8">
      <c r="A55" s="583" t="s">
        <v>52</v>
      </c>
      <c r="B55" s="584"/>
      <c r="C55" s="584"/>
      <c r="D55" s="584"/>
      <c r="E55" s="584"/>
      <c r="F55" s="584"/>
      <c r="G55" s="584"/>
      <c r="H55" s="159"/>
      <c r="I55" s="165"/>
      <c r="J55" s="64" t="s">
        <v>53</v>
      </c>
      <c r="K55" s="585" t="s">
        <v>54</v>
      </c>
      <c r="L55" s="586"/>
      <c r="M55" s="65"/>
    </row>
    <row r="56" spans="1:14" ht="13.8">
      <c r="A56" s="587" t="s">
        <v>55</v>
      </c>
      <c r="B56" s="588"/>
      <c r="C56" s="588"/>
      <c r="D56" s="588"/>
      <c r="E56" s="588"/>
      <c r="F56" s="588"/>
      <c r="G56" s="588"/>
      <c r="H56" s="67"/>
      <c r="I56" s="68"/>
      <c r="J56" s="69">
        <v>0.2</v>
      </c>
      <c r="K56" s="581">
        <f>M51*J56</f>
        <v>7698</v>
      </c>
      <c r="L56" s="582"/>
      <c r="M56" s="70"/>
    </row>
    <row r="57" spans="1:14" ht="13.8">
      <c r="A57" s="51" t="s">
        <v>56</v>
      </c>
      <c r="B57" s="52"/>
      <c r="C57" s="52"/>
      <c r="D57" s="52"/>
      <c r="E57" s="52"/>
      <c r="F57" s="52"/>
      <c r="G57" s="52"/>
      <c r="H57" s="67"/>
      <c r="I57" s="68"/>
      <c r="J57" s="69">
        <v>0.01</v>
      </c>
      <c r="K57" s="581">
        <f>M51*J57</f>
        <v>384.90000000000003</v>
      </c>
      <c r="L57" s="582"/>
      <c r="M57" s="70"/>
    </row>
    <row r="58" spans="1:14" ht="14.4" thickBot="1">
      <c r="A58" s="37" t="s">
        <v>57</v>
      </c>
      <c r="B58" s="38"/>
      <c r="C58" s="38"/>
      <c r="D58" s="38"/>
      <c r="E58" s="38"/>
      <c r="F58" s="38"/>
      <c r="G58" s="38"/>
      <c r="H58" s="71"/>
      <c r="I58" s="72"/>
      <c r="J58" s="69">
        <v>0.04</v>
      </c>
      <c r="K58" s="581">
        <f>M51*J58</f>
        <v>1539.6000000000001</v>
      </c>
      <c r="L58" s="582"/>
      <c r="M58" s="70"/>
    </row>
    <row r="59" spans="1:14" ht="14.4" thickBot="1">
      <c r="A59" s="575" t="s">
        <v>37</v>
      </c>
      <c r="B59" s="576"/>
      <c r="C59" s="576"/>
      <c r="D59" s="576"/>
      <c r="E59" s="576"/>
      <c r="F59" s="576"/>
      <c r="G59" s="576"/>
      <c r="H59" s="576"/>
      <c r="I59" s="576"/>
      <c r="J59" s="576"/>
      <c r="K59" s="576"/>
      <c r="L59" s="577"/>
      <c r="M59" s="114">
        <f>SUM(K56:L58)</f>
        <v>9622.5</v>
      </c>
    </row>
    <row r="60" spans="1:14" ht="14.4" thickBot="1">
      <c r="A60" s="43"/>
      <c r="B60" s="20"/>
      <c r="C60" s="20"/>
      <c r="D60" s="20"/>
      <c r="E60" s="20"/>
      <c r="F60" s="20"/>
      <c r="G60" s="20"/>
      <c r="H60" s="20"/>
      <c r="I60" s="20"/>
      <c r="J60" s="20"/>
      <c r="K60" s="20"/>
      <c r="L60" s="20"/>
      <c r="M60" s="44"/>
    </row>
    <row r="61" spans="1:14" s="284" customFormat="1" ht="36.6" customHeight="1" thickBot="1">
      <c r="A61" s="595" t="s">
        <v>58</v>
      </c>
      <c r="B61" s="596"/>
      <c r="C61" s="596"/>
      <c r="D61" s="596"/>
      <c r="E61" s="596"/>
      <c r="F61" s="596"/>
      <c r="G61" s="596"/>
      <c r="H61" s="596"/>
      <c r="I61" s="596"/>
      <c r="J61" s="596"/>
      <c r="K61" s="596"/>
      <c r="L61" s="597"/>
      <c r="M61" s="312">
        <f>ROUND((M51+M59),0)</f>
        <v>48113</v>
      </c>
      <c r="N61" s="293"/>
    </row>
  </sheetData>
  <mergeCells count="61">
    <mergeCell ref="K7:K9"/>
    <mergeCell ref="L7:L9"/>
    <mergeCell ref="M7:M9"/>
    <mergeCell ref="B9:I9"/>
    <mergeCell ref="A12:M12"/>
    <mergeCell ref="A3:A9"/>
    <mergeCell ref="B3:I3"/>
    <mergeCell ref="B4:I4"/>
    <mergeCell ref="B5:I5"/>
    <mergeCell ref="J5:J6"/>
    <mergeCell ref="K5:M6"/>
    <mergeCell ref="B6:I6"/>
    <mergeCell ref="B7:I8"/>
    <mergeCell ref="J7:J9"/>
    <mergeCell ref="K3:M4"/>
    <mergeCell ref="J3:J4"/>
    <mergeCell ref="A33:L33"/>
    <mergeCell ref="A25:L25"/>
    <mergeCell ref="B14:J14"/>
    <mergeCell ref="K14:L14"/>
    <mergeCell ref="B15:J15"/>
    <mergeCell ref="K15:L15"/>
    <mergeCell ref="A16:M18"/>
    <mergeCell ref="A19:E19"/>
    <mergeCell ref="F19:G19"/>
    <mergeCell ref="H19:I19"/>
    <mergeCell ref="K19:L19"/>
    <mergeCell ref="F20:G20"/>
    <mergeCell ref="F21:G21"/>
    <mergeCell ref="F23:G23"/>
    <mergeCell ref="F24:G24"/>
    <mergeCell ref="H24:I24"/>
    <mergeCell ref="A26:M28"/>
    <mergeCell ref="A29:H29"/>
    <mergeCell ref="K29:L29"/>
    <mergeCell ref="A32:H32"/>
    <mergeCell ref="K32:L32"/>
    <mergeCell ref="K58:L58"/>
    <mergeCell ref="A59:L59"/>
    <mergeCell ref="A61:L61"/>
    <mergeCell ref="K48:L48"/>
    <mergeCell ref="A49:L49"/>
    <mergeCell ref="A51:L51"/>
    <mergeCell ref="A52:M54"/>
    <mergeCell ref="A55:G55"/>
    <mergeCell ref="K55:L55"/>
    <mergeCell ref="A56:G56"/>
    <mergeCell ref="K56:L56"/>
    <mergeCell ref="K57:L57"/>
    <mergeCell ref="K47:L47"/>
    <mergeCell ref="A34:M36"/>
    <mergeCell ref="A37:G37"/>
    <mergeCell ref="K37:L37"/>
    <mergeCell ref="K38:L38"/>
    <mergeCell ref="K39:L39"/>
    <mergeCell ref="A41:M43"/>
    <mergeCell ref="A44:G44"/>
    <mergeCell ref="K44:L44"/>
    <mergeCell ref="K45:L45"/>
    <mergeCell ref="K46:L46"/>
    <mergeCell ref="A40:L40"/>
  </mergeCells>
  <pageMargins left="0.25" right="0.25" top="0.75" bottom="0.75" header="0.3" footer="0.3"/>
  <pageSetup scale="52" fitToHeight="0"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2:M97"/>
  <sheetViews>
    <sheetView view="pageBreakPreview" topLeftCell="A54" zoomScale="90" zoomScaleNormal="100" zoomScaleSheetLayoutView="90" workbookViewId="0">
      <selection activeCell="A71" sqref="A71:L71"/>
    </sheetView>
  </sheetViews>
  <sheetFormatPr baseColWidth="10" defaultRowHeight="13.2"/>
  <cols>
    <col min="5" max="5" width="17.44140625" customWidth="1"/>
    <col min="6" max="6" width="18" customWidth="1"/>
    <col min="7" max="8" width="17.88671875" customWidth="1"/>
    <col min="9" max="9" width="22.44140625" customWidth="1"/>
    <col min="10" max="10" width="21.5546875" customWidth="1"/>
    <col min="13" max="13" width="18.44140625" customWidth="1"/>
  </cols>
  <sheetData>
    <row r="2" spans="1:13" ht="13.8" thickBot="1"/>
    <row r="3" spans="1:13" ht="13.8">
      <c r="A3" s="634"/>
      <c r="B3" s="636"/>
      <c r="C3" s="637"/>
      <c r="D3" s="637"/>
      <c r="E3" s="637"/>
      <c r="F3" s="637"/>
      <c r="G3" s="637"/>
      <c r="H3" s="637"/>
      <c r="I3" s="638"/>
      <c r="J3" s="658" t="s">
        <v>23</v>
      </c>
      <c r="K3" s="654"/>
      <c r="L3" s="654"/>
      <c r="M3" s="655"/>
    </row>
    <row r="4" spans="1:13" ht="13.8">
      <c r="A4" s="635"/>
      <c r="B4" s="631" t="s">
        <v>80</v>
      </c>
      <c r="C4" s="632"/>
      <c r="D4" s="632"/>
      <c r="E4" s="632"/>
      <c r="F4" s="632"/>
      <c r="G4" s="632"/>
      <c r="H4" s="632"/>
      <c r="I4" s="633"/>
      <c r="J4" s="659"/>
      <c r="K4" s="656"/>
      <c r="L4" s="656"/>
      <c r="M4" s="657"/>
    </row>
    <row r="5" spans="1:13" ht="13.8">
      <c r="A5" s="635"/>
      <c r="B5" s="631"/>
      <c r="C5" s="632"/>
      <c r="D5" s="632"/>
      <c r="E5" s="632"/>
      <c r="F5" s="632"/>
      <c r="G5" s="632"/>
      <c r="H5" s="632"/>
      <c r="I5" s="633"/>
      <c r="J5" s="639" t="s">
        <v>19</v>
      </c>
      <c r="K5" s="641"/>
      <c r="L5" s="642"/>
      <c r="M5" s="643"/>
    </row>
    <row r="6" spans="1:13" ht="13.8">
      <c r="A6" s="635"/>
      <c r="B6" s="647" t="s">
        <v>81</v>
      </c>
      <c r="C6" s="648"/>
      <c r="D6" s="648"/>
      <c r="E6" s="648"/>
      <c r="F6" s="648"/>
      <c r="G6" s="648"/>
      <c r="H6" s="648"/>
      <c r="I6" s="649"/>
      <c r="J6" s="640"/>
      <c r="K6" s="644"/>
      <c r="L6" s="645"/>
      <c r="M6" s="646"/>
    </row>
    <row r="7" spans="1:13" ht="13.2" customHeight="1">
      <c r="A7" s="635"/>
      <c r="B7" s="650"/>
      <c r="C7" s="651"/>
      <c r="D7" s="651"/>
      <c r="E7" s="651"/>
      <c r="F7" s="651"/>
      <c r="G7" s="651"/>
      <c r="H7" s="651"/>
      <c r="I7" s="652"/>
      <c r="J7" s="639" t="s">
        <v>20</v>
      </c>
      <c r="K7" s="639">
        <v>1</v>
      </c>
      <c r="L7" s="639" t="s">
        <v>21</v>
      </c>
      <c r="M7" s="629">
        <v>1</v>
      </c>
    </row>
    <row r="8" spans="1:13" ht="13.2" customHeight="1">
      <c r="A8" s="635"/>
      <c r="B8" s="650"/>
      <c r="C8" s="651"/>
      <c r="D8" s="651"/>
      <c r="E8" s="651"/>
      <c r="F8" s="651"/>
      <c r="G8" s="651"/>
      <c r="H8" s="651"/>
      <c r="I8" s="652"/>
      <c r="J8" s="653"/>
      <c r="K8" s="653"/>
      <c r="L8" s="653"/>
      <c r="M8" s="630"/>
    </row>
    <row r="9" spans="1:13" ht="14.4" thickBot="1">
      <c r="A9" s="635"/>
      <c r="B9" s="631" t="s">
        <v>22</v>
      </c>
      <c r="C9" s="632"/>
      <c r="D9" s="632"/>
      <c r="E9" s="632"/>
      <c r="F9" s="632"/>
      <c r="G9" s="632"/>
      <c r="H9" s="632"/>
      <c r="I9" s="633"/>
      <c r="J9" s="653"/>
      <c r="K9" s="653"/>
      <c r="L9" s="653"/>
      <c r="M9" s="630"/>
    </row>
    <row r="10" spans="1:13" ht="14.4" thickBot="1">
      <c r="A10" s="40"/>
      <c r="B10" s="41"/>
      <c r="C10" s="41"/>
      <c r="D10" s="41"/>
      <c r="E10" s="41"/>
      <c r="F10" s="41"/>
      <c r="G10" s="20"/>
      <c r="H10" s="20"/>
      <c r="I10" s="41"/>
      <c r="J10" s="41"/>
      <c r="K10" s="41"/>
      <c r="L10" s="41"/>
      <c r="M10" s="42"/>
    </row>
    <row r="11" spans="1:13" ht="13.8">
      <c r="A11" s="728" t="s">
        <v>29</v>
      </c>
      <c r="B11" s="729"/>
      <c r="C11" s="729"/>
      <c r="D11" s="729"/>
      <c r="E11" s="729"/>
      <c r="F11" s="729"/>
      <c r="G11" s="729"/>
      <c r="H11" s="729"/>
      <c r="I11" s="729"/>
      <c r="J11" s="729"/>
      <c r="K11" s="729"/>
      <c r="L11" s="729"/>
      <c r="M11" s="730"/>
    </row>
    <row r="12" spans="1:13" ht="14.4" thickBot="1">
      <c r="A12" s="43"/>
      <c r="B12" s="20"/>
      <c r="C12" s="20"/>
      <c r="D12" s="20"/>
      <c r="E12" s="20"/>
      <c r="F12" s="20"/>
      <c r="G12" s="20"/>
      <c r="H12" s="20"/>
      <c r="I12" s="20"/>
      <c r="J12" s="20"/>
      <c r="K12" s="20"/>
      <c r="L12" s="20"/>
      <c r="M12" s="44"/>
    </row>
    <row r="13" spans="1:13" ht="13.8">
      <c r="A13" s="45" t="s">
        <v>30</v>
      </c>
      <c r="B13" s="612" t="s">
        <v>6</v>
      </c>
      <c r="C13" s="613"/>
      <c r="D13" s="613"/>
      <c r="E13" s="613"/>
      <c r="F13" s="613"/>
      <c r="G13" s="613"/>
      <c r="H13" s="613"/>
      <c r="I13" s="613"/>
      <c r="J13" s="614"/>
      <c r="K13" s="566" t="s">
        <v>31</v>
      </c>
      <c r="L13" s="615"/>
      <c r="M13" s="45" t="s">
        <v>8</v>
      </c>
    </row>
    <row r="14" spans="1:13" ht="47.4" customHeight="1" thickBot="1">
      <c r="A14" s="46">
        <v>5</v>
      </c>
      <c r="B14" s="616" t="s">
        <v>211</v>
      </c>
      <c r="C14" s="617"/>
      <c r="D14" s="617"/>
      <c r="E14" s="617"/>
      <c r="F14" s="617"/>
      <c r="G14" s="617"/>
      <c r="H14" s="617"/>
      <c r="I14" s="617"/>
      <c r="J14" s="618"/>
      <c r="K14" s="619" t="s">
        <v>72</v>
      </c>
      <c r="L14" s="620"/>
      <c r="M14" s="47">
        <v>1</v>
      </c>
    </row>
    <row r="15" spans="1:13">
      <c r="A15" s="552" t="s">
        <v>32</v>
      </c>
      <c r="B15" s="553"/>
      <c r="C15" s="553"/>
      <c r="D15" s="553"/>
      <c r="E15" s="553"/>
      <c r="F15" s="553"/>
      <c r="G15" s="553"/>
      <c r="H15" s="553"/>
      <c r="I15" s="553"/>
      <c r="J15" s="553"/>
      <c r="K15" s="553"/>
      <c r="L15" s="553"/>
      <c r="M15" s="554"/>
    </row>
    <row r="16" spans="1:13">
      <c r="A16" s="555"/>
      <c r="B16" s="556"/>
      <c r="C16" s="556"/>
      <c r="D16" s="556"/>
      <c r="E16" s="556"/>
      <c r="F16" s="556"/>
      <c r="G16" s="556"/>
      <c r="H16" s="556"/>
      <c r="I16" s="556"/>
      <c r="J16" s="556"/>
      <c r="K16" s="556"/>
      <c r="L16" s="556"/>
      <c r="M16" s="557"/>
    </row>
    <row r="17" spans="1:13" ht="13.8" thickBot="1">
      <c r="A17" s="558"/>
      <c r="B17" s="559"/>
      <c r="C17" s="559"/>
      <c r="D17" s="559"/>
      <c r="E17" s="559"/>
      <c r="F17" s="559"/>
      <c r="G17" s="559"/>
      <c r="H17" s="559"/>
      <c r="I17" s="559"/>
      <c r="J17" s="559"/>
      <c r="K17" s="559"/>
      <c r="L17" s="559"/>
      <c r="M17" s="560"/>
    </row>
    <row r="18" spans="1:13" ht="13.8">
      <c r="A18" s="583" t="s">
        <v>6</v>
      </c>
      <c r="B18" s="584"/>
      <c r="C18" s="584"/>
      <c r="D18" s="584"/>
      <c r="E18" s="604"/>
      <c r="F18" s="605" t="s">
        <v>31</v>
      </c>
      <c r="G18" s="621"/>
      <c r="H18" s="622" t="s">
        <v>33</v>
      </c>
      <c r="I18" s="623"/>
      <c r="J18" s="48" t="s">
        <v>34</v>
      </c>
      <c r="K18" s="605" t="s">
        <v>35</v>
      </c>
      <c r="L18" s="604"/>
      <c r="M18" s="49" t="s">
        <v>36</v>
      </c>
    </row>
    <row r="19" spans="1:13" ht="13.8">
      <c r="A19" s="310" t="s">
        <v>96</v>
      </c>
      <c r="B19" s="311"/>
      <c r="C19" s="311"/>
      <c r="D19" s="311"/>
      <c r="E19" s="311"/>
      <c r="F19" s="765" t="s">
        <v>93</v>
      </c>
      <c r="G19" s="766"/>
      <c r="H19" s="54"/>
      <c r="I19" s="53"/>
      <c r="J19" s="128">
        <f>25000*1.07</f>
        <v>26750</v>
      </c>
      <c r="K19" s="160">
        <v>2.5</v>
      </c>
      <c r="L19" s="162"/>
      <c r="M19" s="106">
        <f>J19/K19</f>
        <v>10700</v>
      </c>
    </row>
    <row r="20" spans="1:13" ht="13.8">
      <c r="A20" s="170" t="s">
        <v>150</v>
      </c>
      <c r="B20" s="171"/>
      <c r="C20" s="171"/>
      <c r="D20" s="171"/>
      <c r="E20" s="142"/>
      <c r="F20" s="627" t="s">
        <v>145</v>
      </c>
      <c r="G20" s="627"/>
      <c r="H20" s="54"/>
      <c r="I20" s="53"/>
      <c r="J20" s="128">
        <f>70*1.07</f>
        <v>74.900000000000006</v>
      </c>
      <c r="K20" s="160">
        <v>1</v>
      </c>
      <c r="L20" s="162"/>
      <c r="M20" s="106">
        <f>J20*K20</f>
        <v>74.900000000000006</v>
      </c>
    </row>
    <row r="21" spans="1:13" ht="13.8">
      <c r="A21" s="610" t="s">
        <v>97</v>
      </c>
      <c r="B21" s="611"/>
      <c r="C21" s="611"/>
      <c r="D21" s="144"/>
      <c r="E21" s="145"/>
      <c r="F21" s="145" t="s">
        <v>147</v>
      </c>
      <c r="G21" s="146"/>
      <c r="H21" s="54"/>
      <c r="I21" s="53"/>
      <c r="J21" s="128"/>
      <c r="K21" s="331"/>
      <c r="L21" s="321"/>
      <c r="M21" s="337">
        <f>M61*10%</f>
        <v>2957.0791764705887</v>
      </c>
    </row>
    <row r="22" spans="1:13" ht="13.8">
      <c r="A22" s="624"/>
      <c r="B22" s="625"/>
      <c r="C22" s="625"/>
      <c r="D22" s="625"/>
      <c r="E22" s="625"/>
      <c r="F22" s="625"/>
      <c r="G22" s="626"/>
      <c r="H22" s="54"/>
      <c r="I22" s="53"/>
      <c r="J22" s="128"/>
      <c r="K22" s="160"/>
      <c r="L22" s="162"/>
      <c r="M22" s="106"/>
    </row>
    <row r="23" spans="1:13" ht="13.8">
      <c r="A23" s="170"/>
      <c r="B23" s="171"/>
      <c r="C23" s="171"/>
      <c r="D23" s="171"/>
      <c r="E23" s="142"/>
      <c r="F23" s="142"/>
      <c r="G23" s="143"/>
      <c r="H23" s="54"/>
      <c r="I23" s="53"/>
      <c r="J23" s="128"/>
      <c r="K23" s="160"/>
      <c r="L23" s="162"/>
      <c r="M23" s="106"/>
    </row>
    <row r="24" spans="1:13" ht="13.8">
      <c r="A24" s="610"/>
      <c r="B24" s="611"/>
      <c r="C24" s="611"/>
      <c r="D24" s="144"/>
      <c r="E24" s="145"/>
      <c r="F24" s="145"/>
      <c r="G24" s="146"/>
      <c r="H24" s="54"/>
      <c r="I24" s="53"/>
      <c r="J24" s="128"/>
      <c r="K24" s="160"/>
      <c r="L24" s="162"/>
      <c r="M24" s="106"/>
    </row>
    <row r="25" spans="1:13" ht="13.8">
      <c r="A25" s="624"/>
      <c r="B25" s="625"/>
      <c r="C25" s="625"/>
      <c r="D25" s="625"/>
      <c r="E25" s="625"/>
      <c r="F25" s="625"/>
      <c r="G25" s="626"/>
      <c r="H25" s="54"/>
      <c r="I25" s="53"/>
      <c r="J25" s="128"/>
      <c r="K25" s="160"/>
      <c r="L25" s="162"/>
      <c r="M25" s="106"/>
    </row>
    <row r="26" spans="1:13" ht="13.8">
      <c r="A26" s="170"/>
      <c r="B26" s="171"/>
      <c r="C26" s="171"/>
      <c r="D26" s="171"/>
      <c r="E26" s="142"/>
      <c r="F26" s="142"/>
      <c r="G26" s="143"/>
      <c r="H26" s="54"/>
      <c r="I26" s="53"/>
      <c r="J26" s="106"/>
      <c r="K26" s="160"/>
      <c r="L26" s="162"/>
      <c r="M26" s="106"/>
    </row>
    <row r="27" spans="1:13" ht="13.8">
      <c r="A27" s="610"/>
      <c r="B27" s="611"/>
      <c r="C27" s="611"/>
      <c r="D27" s="144"/>
      <c r="E27" s="145"/>
      <c r="F27" s="145"/>
      <c r="G27" s="146"/>
      <c r="H27" s="54"/>
      <c r="I27" s="53"/>
      <c r="J27" s="106"/>
      <c r="K27" s="160"/>
      <c r="L27" s="168"/>
      <c r="M27" s="106"/>
    </row>
    <row r="28" spans="1:13" ht="14.4" thickBot="1">
      <c r="A28" s="117"/>
      <c r="B28" s="38"/>
      <c r="C28" s="38"/>
      <c r="D28" s="38"/>
      <c r="E28" s="167"/>
      <c r="F28" s="606"/>
      <c r="G28" s="607"/>
      <c r="H28" s="608"/>
      <c r="I28" s="609"/>
      <c r="J28" s="107"/>
      <c r="K28" s="160"/>
      <c r="L28" s="168"/>
      <c r="M28" s="106"/>
    </row>
    <row r="29" spans="1:13" ht="14.4" thickBot="1">
      <c r="A29" s="575" t="s">
        <v>37</v>
      </c>
      <c r="B29" s="576"/>
      <c r="C29" s="576"/>
      <c r="D29" s="576"/>
      <c r="E29" s="576"/>
      <c r="F29" s="576"/>
      <c r="G29" s="576"/>
      <c r="H29" s="576"/>
      <c r="I29" s="576"/>
      <c r="J29" s="576"/>
      <c r="K29" s="576"/>
      <c r="L29" s="577"/>
      <c r="M29" s="123">
        <f>SUM(M19:M28)</f>
        <v>13731.979176470588</v>
      </c>
    </row>
    <row r="30" spans="1:13">
      <c r="A30" s="552" t="s">
        <v>38</v>
      </c>
      <c r="B30" s="553"/>
      <c r="C30" s="553"/>
      <c r="D30" s="553"/>
      <c r="E30" s="553"/>
      <c r="F30" s="553"/>
      <c r="G30" s="553"/>
      <c r="H30" s="553"/>
      <c r="I30" s="553"/>
      <c r="J30" s="553"/>
      <c r="K30" s="553"/>
      <c r="L30" s="553"/>
      <c r="M30" s="554"/>
    </row>
    <row r="31" spans="1:13">
      <c r="A31" s="555"/>
      <c r="B31" s="556"/>
      <c r="C31" s="556"/>
      <c r="D31" s="556"/>
      <c r="E31" s="556"/>
      <c r="F31" s="556"/>
      <c r="G31" s="556"/>
      <c r="H31" s="556"/>
      <c r="I31" s="556"/>
      <c r="J31" s="556"/>
      <c r="K31" s="556"/>
      <c r="L31" s="556"/>
      <c r="M31" s="557"/>
    </row>
    <row r="32" spans="1:13" ht="13.8" thickBot="1">
      <c r="A32" s="558"/>
      <c r="B32" s="559"/>
      <c r="C32" s="559"/>
      <c r="D32" s="559"/>
      <c r="E32" s="559"/>
      <c r="F32" s="559"/>
      <c r="G32" s="559"/>
      <c r="H32" s="559"/>
      <c r="I32" s="559"/>
      <c r="J32" s="559"/>
      <c r="K32" s="559"/>
      <c r="L32" s="559"/>
      <c r="M32" s="560"/>
    </row>
    <row r="33" spans="1:13" ht="13.8">
      <c r="A33" s="583" t="s">
        <v>6</v>
      </c>
      <c r="B33" s="584"/>
      <c r="C33" s="584"/>
      <c r="D33" s="584"/>
      <c r="E33" s="584"/>
      <c r="F33" s="584"/>
      <c r="G33" s="584"/>
      <c r="H33" s="604"/>
      <c r="I33" s="166" t="s">
        <v>31</v>
      </c>
      <c r="J33" s="48" t="s">
        <v>8</v>
      </c>
      <c r="K33" s="605" t="s">
        <v>39</v>
      </c>
      <c r="L33" s="604"/>
      <c r="M33" s="49" t="s">
        <v>36</v>
      </c>
    </row>
    <row r="34" spans="1:13" ht="14.4" thickBot="1">
      <c r="A34" s="147" t="s">
        <v>206</v>
      </c>
      <c r="B34" s="108"/>
      <c r="C34" s="169"/>
      <c r="D34" s="77"/>
      <c r="E34" s="77"/>
      <c r="F34" s="77"/>
      <c r="G34" s="77"/>
      <c r="H34" s="168"/>
      <c r="I34" s="132" t="s">
        <v>72</v>
      </c>
      <c r="J34" s="127">
        <v>1</v>
      </c>
      <c r="K34" s="139">
        <f>157800*1.07</f>
        <v>168846</v>
      </c>
      <c r="L34" s="140"/>
      <c r="M34" s="122">
        <f>J34*K34</f>
        <v>168846</v>
      </c>
    </row>
    <row r="35" spans="1:13" ht="14.4" thickBot="1">
      <c r="A35" s="148" t="s">
        <v>224</v>
      </c>
      <c r="B35" s="108"/>
      <c r="C35" s="169"/>
      <c r="D35" s="77"/>
      <c r="E35" s="77"/>
      <c r="F35" s="77"/>
      <c r="G35" s="77"/>
      <c r="H35" s="168"/>
      <c r="I35" s="132" t="s">
        <v>72</v>
      </c>
      <c r="J35" s="133">
        <v>1</v>
      </c>
      <c r="K35" s="139">
        <f>241960*1.07</f>
        <v>258897.2</v>
      </c>
      <c r="L35" s="140"/>
      <c r="M35" s="122">
        <f t="shared" ref="M35:M36" si="0">J35*K35</f>
        <v>258897.2</v>
      </c>
    </row>
    <row r="36" spans="1:13" ht="14.4" thickBot="1">
      <c r="A36" s="147" t="s">
        <v>98</v>
      </c>
      <c r="B36" s="108"/>
      <c r="C36" s="710"/>
      <c r="D36" s="599"/>
      <c r="E36" s="599"/>
      <c r="F36" s="599"/>
      <c r="G36" s="599"/>
      <c r="H36" s="711"/>
      <c r="I36" s="132" t="s">
        <v>95</v>
      </c>
      <c r="J36" s="133">
        <v>0.04</v>
      </c>
      <c r="K36" s="139">
        <f>420800*1.07</f>
        <v>450256</v>
      </c>
      <c r="L36" s="140"/>
      <c r="M36" s="122">
        <f t="shared" si="0"/>
        <v>18010.240000000002</v>
      </c>
    </row>
    <row r="37" spans="1:13" ht="14.4" thickBot="1">
      <c r="A37" s="134"/>
      <c r="B37" s="62"/>
      <c r="C37" s="62"/>
      <c r="D37" s="62"/>
      <c r="E37" s="62"/>
      <c r="F37" s="62"/>
      <c r="G37" s="62"/>
      <c r="H37" s="135"/>
      <c r="I37" s="105"/>
      <c r="J37" s="57"/>
      <c r="K37" s="125"/>
      <c r="L37" s="126"/>
      <c r="M37" s="107"/>
    </row>
    <row r="38" spans="1:13" ht="14.4" thickBot="1">
      <c r="A38" s="575" t="s">
        <v>37</v>
      </c>
      <c r="B38" s="576"/>
      <c r="C38" s="576"/>
      <c r="D38" s="576"/>
      <c r="E38" s="576"/>
      <c r="F38" s="576"/>
      <c r="G38" s="576"/>
      <c r="H38" s="576"/>
      <c r="I38" s="576"/>
      <c r="J38" s="576"/>
      <c r="K38" s="576"/>
      <c r="L38" s="577"/>
      <c r="M38" s="122">
        <f>SUM(M34:M37)</f>
        <v>445753.44</v>
      </c>
    </row>
    <row r="39" spans="1:13">
      <c r="A39" s="552" t="s">
        <v>40</v>
      </c>
      <c r="B39" s="553"/>
      <c r="C39" s="553"/>
      <c r="D39" s="553"/>
      <c r="E39" s="553"/>
      <c r="F39" s="553"/>
      <c r="G39" s="553"/>
      <c r="H39" s="553"/>
      <c r="I39" s="553"/>
      <c r="J39" s="553"/>
      <c r="K39" s="553"/>
      <c r="L39" s="553"/>
      <c r="M39" s="554"/>
    </row>
    <row r="40" spans="1:13">
      <c r="A40" s="555"/>
      <c r="B40" s="556"/>
      <c r="C40" s="556"/>
      <c r="D40" s="556"/>
      <c r="E40" s="556"/>
      <c r="F40" s="556"/>
      <c r="G40" s="556"/>
      <c r="H40" s="556"/>
      <c r="I40" s="556"/>
      <c r="J40" s="556"/>
      <c r="K40" s="556"/>
      <c r="L40" s="556"/>
      <c r="M40" s="557"/>
    </row>
    <row r="41" spans="1:13" ht="13.8" thickBot="1">
      <c r="A41" s="558"/>
      <c r="B41" s="559"/>
      <c r="C41" s="559"/>
      <c r="D41" s="559"/>
      <c r="E41" s="559"/>
      <c r="F41" s="559"/>
      <c r="G41" s="559"/>
      <c r="H41" s="559"/>
      <c r="I41" s="559"/>
      <c r="J41" s="559"/>
      <c r="K41" s="559"/>
      <c r="L41" s="559"/>
      <c r="M41" s="560"/>
    </row>
    <row r="42" spans="1:13" ht="13.8">
      <c r="A42" s="583" t="s">
        <v>41</v>
      </c>
      <c r="B42" s="584"/>
      <c r="C42" s="584"/>
      <c r="D42" s="584"/>
      <c r="E42" s="584"/>
      <c r="F42" s="584"/>
      <c r="G42" s="604"/>
      <c r="H42" s="48" t="s">
        <v>31</v>
      </c>
      <c r="I42" s="159" t="s">
        <v>43</v>
      </c>
      <c r="J42" s="58"/>
      <c r="K42" s="605" t="s">
        <v>44</v>
      </c>
      <c r="L42" s="604"/>
      <c r="M42" s="49" t="s">
        <v>36</v>
      </c>
    </row>
    <row r="43" spans="1:13" ht="13.8">
      <c r="A43" s="136"/>
      <c r="B43" s="108"/>
      <c r="C43" s="108"/>
      <c r="D43" s="108"/>
      <c r="E43" s="108"/>
      <c r="F43" s="108"/>
      <c r="G43" s="108"/>
      <c r="H43" s="138"/>
      <c r="I43" s="60"/>
      <c r="J43" s="59"/>
      <c r="K43" s="573"/>
      <c r="L43" s="574"/>
      <c r="M43" s="50"/>
    </row>
    <row r="44" spans="1:13" ht="13.8">
      <c r="A44" s="136"/>
      <c r="B44" s="108"/>
      <c r="C44" s="108"/>
      <c r="D44" s="108"/>
      <c r="E44" s="108"/>
      <c r="F44" s="108"/>
      <c r="G44" s="108"/>
      <c r="H44" s="138"/>
      <c r="I44" s="164"/>
      <c r="J44" s="59"/>
      <c r="K44" s="129"/>
      <c r="L44" s="130"/>
      <c r="M44" s="131"/>
    </row>
    <row r="45" spans="1:13" ht="13.8">
      <c r="A45" s="136"/>
      <c r="B45" s="108"/>
      <c r="C45" s="108"/>
      <c r="D45" s="108"/>
      <c r="E45" s="108"/>
      <c r="F45" s="108"/>
      <c r="G45" s="108"/>
      <c r="H45" s="138"/>
      <c r="I45" s="164"/>
      <c r="J45" s="59"/>
      <c r="K45" s="129"/>
      <c r="L45" s="130"/>
      <c r="M45" s="131"/>
    </row>
    <row r="46" spans="1:13" ht="13.8">
      <c r="A46" s="136"/>
      <c r="B46" s="108"/>
      <c r="C46" s="108"/>
      <c r="D46" s="108"/>
      <c r="E46" s="108"/>
      <c r="F46" s="108"/>
      <c r="G46" s="108"/>
      <c r="H46" s="138"/>
      <c r="I46" s="164"/>
      <c r="J46" s="59"/>
      <c r="K46" s="129"/>
      <c r="L46" s="130"/>
      <c r="M46" s="131"/>
    </row>
    <row r="47" spans="1:13" ht="13.8">
      <c r="A47" s="136"/>
      <c r="B47" s="108"/>
      <c r="C47" s="108"/>
      <c r="D47" s="108"/>
      <c r="E47" s="108"/>
      <c r="F47" s="108"/>
      <c r="G47" s="108"/>
      <c r="H47" s="138"/>
      <c r="I47" s="164"/>
      <c r="J47" s="59"/>
      <c r="K47" s="129"/>
      <c r="L47" s="130"/>
      <c r="M47" s="131"/>
    </row>
    <row r="48" spans="1:13" ht="13.8">
      <c r="A48" s="136"/>
      <c r="B48" s="108"/>
      <c r="C48" s="108"/>
      <c r="D48" s="108"/>
      <c r="E48" s="108"/>
      <c r="F48" s="108"/>
      <c r="G48" s="108"/>
      <c r="H48" s="138"/>
      <c r="I48" s="164"/>
      <c r="J48" s="59"/>
      <c r="K48" s="129"/>
      <c r="L48" s="130"/>
      <c r="M48" s="131"/>
    </row>
    <row r="49" spans="1:13" ht="13.8">
      <c r="A49" s="136"/>
      <c r="B49" s="108"/>
      <c r="C49" s="108"/>
      <c r="D49" s="108"/>
      <c r="E49" s="108"/>
      <c r="F49" s="108"/>
      <c r="G49" s="108"/>
      <c r="H49" s="138"/>
      <c r="I49" s="164"/>
      <c r="J49" s="59"/>
      <c r="K49" s="129"/>
      <c r="L49" s="130"/>
      <c r="M49" s="131"/>
    </row>
    <row r="50" spans="1:13" ht="13.8">
      <c r="A50" s="136"/>
      <c r="B50" s="108"/>
      <c r="C50" s="108"/>
      <c r="D50" s="108"/>
      <c r="E50" s="108"/>
      <c r="F50" s="108"/>
      <c r="G50" s="108"/>
      <c r="H50" s="138"/>
      <c r="I50" s="164"/>
      <c r="J50" s="59"/>
      <c r="K50" s="129"/>
      <c r="L50" s="130"/>
      <c r="M50" s="131"/>
    </row>
    <row r="51" spans="1:13" ht="14.4" thickBot="1">
      <c r="A51" s="136"/>
      <c r="B51" s="108"/>
      <c r="C51" s="108"/>
      <c r="D51" s="108"/>
      <c r="E51" s="108"/>
      <c r="F51" s="108"/>
      <c r="G51" s="108"/>
      <c r="H51" s="138"/>
      <c r="I51" s="62"/>
      <c r="J51" s="61"/>
      <c r="K51" s="561"/>
      <c r="L51" s="562"/>
      <c r="M51" s="63"/>
    </row>
    <row r="52" spans="1:13" ht="14.4" thickBot="1">
      <c r="A52" s="563" t="s">
        <v>37</v>
      </c>
      <c r="B52" s="564"/>
      <c r="C52" s="564"/>
      <c r="D52" s="564"/>
      <c r="E52" s="564"/>
      <c r="F52" s="564"/>
      <c r="G52" s="564"/>
      <c r="H52" s="564"/>
      <c r="I52" s="564"/>
      <c r="J52" s="564"/>
      <c r="K52" s="564"/>
      <c r="L52" s="565"/>
      <c r="M52" s="55"/>
    </row>
    <row r="53" spans="1:13">
      <c r="A53" s="552" t="s">
        <v>45</v>
      </c>
      <c r="B53" s="553"/>
      <c r="C53" s="553"/>
      <c r="D53" s="553"/>
      <c r="E53" s="553"/>
      <c r="F53" s="553"/>
      <c r="G53" s="553"/>
      <c r="H53" s="553"/>
      <c r="I53" s="553"/>
      <c r="J53" s="553"/>
      <c r="K53" s="553"/>
      <c r="L53" s="553"/>
      <c r="M53" s="554"/>
    </row>
    <row r="54" spans="1:13">
      <c r="A54" s="555"/>
      <c r="B54" s="556"/>
      <c r="C54" s="556"/>
      <c r="D54" s="556"/>
      <c r="E54" s="556"/>
      <c r="F54" s="556"/>
      <c r="G54" s="556"/>
      <c r="H54" s="556"/>
      <c r="I54" s="556"/>
      <c r="J54" s="556"/>
      <c r="K54" s="556"/>
      <c r="L54" s="556"/>
      <c r="M54" s="557"/>
    </row>
    <row r="55" spans="1:13" ht="13.8" thickBot="1">
      <c r="A55" s="558"/>
      <c r="B55" s="559"/>
      <c r="C55" s="559"/>
      <c r="D55" s="559"/>
      <c r="E55" s="559"/>
      <c r="F55" s="559"/>
      <c r="G55" s="559"/>
      <c r="H55" s="559"/>
      <c r="I55" s="559"/>
      <c r="J55" s="559"/>
      <c r="K55" s="559"/>
      <c r="L55" s="559"/>
      <c r="M55" s="560"/>
    </row>
    <row r="56" spans="1:13" ht="13.8">
      <c r="A56" s="583" t="s">
        <v>46</v>
      </c>
      <c r="B56" s="584"/>
      <c r="C56" s="584"/>
      <c r="D56" s="584"/>
      <c r="E56" s="584"/>
      <c r="F56" s="584"/>
      <c r="G56" s="604"/>
      <c r="H56" s="109" t="s">
        <v>47</v>
      </c>
      <c r="I56" s="110" t="s">
        <v>48</v>
      </c>
      <c r="J56" s="64" t="s">
        <v>49</v>
      </c>
      <c r="K56" s="585" t="s">
        <v>35</v>
      </c>
      <c r="L56" s="586"/>
      <c r="M56" s="65" t="s">
        <v>36</v>
      </c>
    </row>
    <row r="57" spans="1:13" ht="13.8">
      <c r="A57" s="141" t="s">
        <v>99</v>
      </c>
      <c r="B57" s="77"/>
      <c r="C57" s="66"/>
      <c r="D57" s="66"/>
      <c r="E57" s="66"/>
      <c r="F57" s="66"/>
      <c r="G57" s="66"/>
      <c r="H57" s="149">
        <f>63120*1.23</f>
        <v>77637.600000000006</v>
      </c>
      <c r="I57" s="112">
        <v>1.85</v>
      </c>
      <c r="J57" s="111">
        <f>H57*I57</f>
        <v>143629.56000000003</v>
      </c>
      <c r="K57" s="571">
        <v>17</v>
      </c>
      <c r="L57" s="572"/>
      <c r="M57" s="113">
        <f>J57/K57</f>
        <v>8448.7976470588255</v>
      </c>
    </row>
    <row r="58" spans="1:13" ht="13.8">
      <c r="A58" s="141" t="s">
        <v>101</v>
      </c>
      <c r="B58" s="66"/>
      <c r="C58" s="66"/>
      <c r="D58" s="66"/>
      <c r="E58" s="66"/>
      <c r="F58" s="66"/>
      <c r="G58" s="66"/>
      <c r="H58" s="149">
        <f>157800*1.23</f>
        <v>194094</v>
      </c>
      <c r="I58" s="112">
        <v>1.85</v>
      </c>
      <c r="J58" s="111">
        <f>H58*I58</f>
        <v>359073.9</v>
      </c>
      <c r="K58" s="571">
        <v>17</v>
      </c>
      <c r="L58" s="572"/>
      <c r="M58" s="113">
        <f>J58/K58</f>
        <v>21121.99411764706</v>
      </c>
    </row>
    <row r="59" spans="1:13" ht="13.8">
      <c r="A59" s="108"/>
      <c r="B59" s="77"/>
      <c r="C59" s="77"/>
      <c r="D59" s="77"/>
      <c r="E59" s="77"/>
      <c r="F59" s="77"/>
      <c r="G59" s="168"/>
      <c r="H59" s="111"/>
      <c r="I59" s="112"/>
      <c r="J59" s="111"/>
      <c r="K59" s="573"/>
      <c r="L59" s="574"/>
      <c r="M59" s="113"/>
    </row>
    <row r="60" spans="1:13" ht="14.4" thickBot="1">
      <c r="A60" s="108"/>
      <c r="B60" s="38"/>
      <c r="C60" s="38"/>
      <c r="D60" s="38"/>
      <c r="E60" s="38"/>
      <c r="F60" s="38"/>
      <c r="G60" s="38"/>
      <c r="H60" s="111"/>
      <c r="I60" s="112"/>
      <c r="J60" s="111"/>
      <c r="K60" s="573"/>
      <c r="L60" s="574"/>
      <c r="M60" s="113"/>
    </row>
    <row r="61" spans="1:13" ht="14.4" thickBot="1">
      <c r="A61" s="575" t="s">
        <v>37</v>
      </c>
      <c r="B61" s="576"/>
      <c r="C61" s="576"/>
      <c r="D61" s="576"/>
      <c r="E61" s="576"/>
      <c r="F61" s="576"/>
      <c r="G61" s="576"/>
      <c r="H61" s="576"/>
      <c r="I61" s="576"/>
      <c r="J61" s="576"/>
      <c r="K61" s="576"/>
      <c r="L61" s="577"/>
      <c r="M61" s="274">
        <f>SUM(M57:M60)</f>
        <v>29570.791764705886</v>
      </c>
    </row>
    <row r="62" spans="1:13" ht="14.4" thickBot="1">
      <c r="A62" s="43"/>
      <c r="B62" s="20"/>
      <c r="C62" s="20"/>
      <c r="D62" s="20"/>
      <c r="E62" s="20"/>
      <c r="F62" s="20"/>
      <c r="G62" s="20"/>
      <c r="H62" s="20"/>
      <c r="I62" s="20"/>
      <c r="J62" s="20"/>
      <c r="K62" s="20"/>
      <c r="L62" s="20"/>
      <c r="M62" s="44"/>
    </row>
    <row r="63" spans="1:13" ht="14.4" thickBot="1">
      <c r="A63" s="578" t="s">
        <v>50</v>
      </c>
      <c r="B63" s="579"/>
      <c r="C63" s="579"/>
      <c r="D63" s="579"/>
      <c r="E63" s="579"/>
      <c r="F63" s="579"/>
      <c r="G63" s="579"/>
      <c r="H63" s="579"/>
      <c r="I63" s="579"/>
      <c r="J63" s="579"/>
      <c r="K63" s="579"/>
      <c r="L63" s="580"/>
      <c r="M63" s="273">
        <f>ROUND((M29+M38+M61),0)</f>
        <v>489056</v>
      </c>
    </row>
    <row r="64" spans="1:13">
      <c r="A64" s="552" t="s">
        <v>51</v>
      </c>
      <c r="B64" s="553"/>
      <c r="C64" s="553"/>
      <c r="D64" s="553"/>
      <c r="E64" s="553"/>
      <c r="F64" s="553"/>
      <c r="G64" s="553"/>
      <c r="H64" s="553"/>
      <c r="I64" s="553"/>
      <c r="J64" s="553"/>
      <c r="K64" s="553"/>
      <c r="L64" s="553"/>
      <c r="M64" s="554"/>
    </row>
    <row r="65" spans="1:13">
      <c r="A65" s="555"/>
      <c r="B65" s="556"/>
      <c r="C65" s="556"/>
      <c r="D65" s="556"/>
      <c r="E65" s="556"/>
      <c r="F65" s="556"/>
      <c r="G65" s="556"/>
      <c r="H65" s="556"/>
      <c r="I65" s="556"/>
      <c r="J65" s="556"/>
      <c r="K65" s="556"/>
      <c r="L65" s="556"/>
      <c r="M65" s="557"/>
    </row>
    <row r="66" spans="1:13" ht="13.8" thickBot="1">
      <c r="A66" s="558"/>
      <c r="B66" s="559"/>
      <c r="C66" s="559"/>
      <c r="D66" s="559"/>
      <c r="E66" s="559"/>
      <c r="F66" s="559"/>
      <c r="G66" s="559"/>
      <c r="H66" s="559"/>
      <c r="I66" s="559"/>
      <c r="J66" s="559"/>
      <c r="K66" s="559"/>
      <c r="L66" s="559"/>
      <c r="M66" s="560"/>
    </row>
    <row r="67" spans="1:13" ht="13.8">
      <c r="A67" s="583" t="s">
        <v>52</v>
      </c>
      <c r="B67" s="584"/>
      <c r="C67" s="584"/>
      <c r="D67" s="584"/>
      <c r="E67" s="584"/>
      <c r="F67" s="584"/>
      <c r="G67" s="584"/>
      <c r="H67" s="159"/>
      <c r="I67" s="165"/>
      <c r="J67" s="64" t="s">
        <v>53</v>
      </c>
      <c r="K67" s="585" t="s">
        <v>54</v>
      </c>
      <c r="L67" s="586"/>
      <c r="M67" s="65"/>
    </row>
    <row r="68" spans="1:13" ht="13.8">
      <c r="A68" s="587" t="s">
        <v>55</v>
      </c>
      <c r="B68" s="588"/>
      <c r="C68" s="588"/>
      <c r="D68" s="588"/>
      <c r="E68" s="588"/>
      <c r="F68" s="588"/>
      <c r="G68" s="588"/>
      <c r="H68" s="67"/>
      <c r="I68" s="68"/>
      <c r="J68" s="69">
        <v>0.2</v>
      </c>
      <c r="K68" s="581">
        <f>M63*J68</f>
        <v>97811.200000000012</v>
      </c>
      <c r="L68" s="582"/>
      <c r="M68" s="70"/>
    </row>
    <row r="69" spans="1:13" ht="13.8">
      <c r="A69" s="51" t="s">
        <v>56</v>
      </c>
      <c r="B69" s="52"/>
      <c r="C69" s="52"/>
      <c r="D69" s="52"/>
      <c r="E69" s="52"/>
      <c r="F69" s="52"/>
      <c r="G69" s="52"/>
      <c r="H69" s="67"/>
      <c r="I69" s="68"/>
      <c r="J69" s="69">
        <v>0.01</v>
      </c>
      <c r="K69" s="581">
        <f>M63*J69</f>
        <v>4890.5600000000004</v>
      </c>
      <c r="L69" s="582"/>
      <c r="M69" s="70"/>
    </row>
    <row r="70" spans="1:13" ht="14.4" thickBot="1">
      <c r="A70" s="37" t="s">
        <v>57</v>
      </c>
      <c r="B70" s="38"/>
      <c r="C70" s="38"/>
      <c r="D70" s="38"/>
      <c r="E70" s="38"/>
      <c r="F70" s="38"/>
      <c r="G70" s="38"/>
      <c r="H70" s="71"/>
      <c r="I70" s="72"/>
      <c r="J70" s="69">
        <v>0.04</v>
      </c>
      <c r="K70" s="581">
        <f>M63*J70</f>
        <v>19562.240000000002</v>
      </c>
      <c r="L70" s="582"/>
      <c r="M70" s="70"/>
    </row>
    <row r="71" spans="1:13" ht="14.4" thickBot="1">
      <c r="A71" s="575" t="s">
        <v>37</v>
      </c>
      <c r="B71" s="576"/>
      <c r="C71" s="576"/>
      <c r="D71" s="576"/>
      <c r="E71" s="576"/>
      <c r="F71" s="576"/>
      <c r="G71" s="576"/>
      <c r="H71" s="576"/>
      <c r="I71" s="576"/>
      <c r="J71" s="576"/>
      <c r="K71" s="576"/>
      <c r="L71" s="577"/>
      <c r="M71" s="114">
        <f>SUM(K68:L70)</f>
        <v>122264.00000000001</v>
      </c>
    </row>
    <row r="72" spans="1:13" ht="14.4" thickBot="1">
      <c r="A72" s="43"/>
      <c r="B72" s="20"/>
      <c r="C72" s="20"/>
      <c r="D72" s="20"/>
      <c r="E72" s="20"/>
      <c r="F72" s="20"/>
      <c r="G72" s="20"/>
      <c r="H72" s="20"/>
      <c r="I72" s="20"/>
      <c r="J72" s="20"/>
      <c r="K72" s="20"/>
      <c r="L72" s="20"/>
      <c r="M72" s="44"/>
    </row>
    <row r="73" spans="1:13" s="294" customFormat="1" ht="25.95" customHeight="1" thickBot="1">
      <c r="A73" s="762" t="s">
        <v>58</v>
      </c>
      <c r="B73" s="763"/>
      <c r="C73" s="763"/>
      <c r="D73" s="763"/>
      <c r="E73" s="763"/>
      <c r="F73" s="763"/>
      <c r="G73" s="763"/>
      <c r="H73" s="763"/>
      <c r="I73" s="763"/>
      <c r="J73" s="763"/>
      <c r="K73" s="763"/>
      <c r="L73" s="764"/>
      <c r="M73" s="313">
        <f>ROUND((M63+M71),0)</f>
        <v>611320</v>
      </c>
    </row>
    <row r="74" spans="1:13" ht="13.8">
      <c r="A74" s="40"/>
      <c r="B74" s="41"/>
      <c r="C74" s="41"/>
      <c r="D74" s="41"/>
      <c r="E74" s="41"/>
      <c r="F74" s="41"/>
      <c r="G74" s="41"/>
      <c r="H74" s="41"/>
      <c r="I74" s="41"/>
      <c r="J74" s="41"/>
      <c r="K74" s="41"/>
      <c r="L74" s="41"/>
      <c r="M74" s="42"/>
    </row>
    <row r="75" spans="1:13" ht="13.8">
      <c r="A75" s="43"/>
      <c r="B75" s="20"/>
      <c r="C75" s="20"/>
      <c r="D75" s="20"/>
      <c r="E75" s="20"/>
      <c r="F75" s="20"/>
      <c r="G75" s="20"/>
      <c r="H75" s="20"/>
      <c r="I75" s="20"/>
      <c r="J75" s="20"/>
      <c r="K75" s="20"/>
      <c r="L75" s="20"/>
      <c r="M75" s="44"/>
    </row>
    <row r="76" spans="1:13" ht="13.8">
      <c r="A76" s="43"/>
      <c r="B76" s="20"/>
      <c r="C76" s="20"/>
      <c r="D76" s="20"/>
      <c r="E76" s="20"/>
      <c r="F76" s="20"/>
      <c r="G76" s="20"/>
      <c r="H76" s="20"/>
      <c r="I76" s="20"/>
      <c r="J76" s="20"/>
      <c r="K76" s="20"/>
      <c r="L76" s="20"/>
      <c r="M76" s="44"/>
    </row>
    <row r="77" spans="1:13" ht="13.8">
      <c r="A77" s="43"/>
      <c r="B77" s="20"/>
      <c r="C77" s="20"/>
      <c r="D77" s="20"/>
      <c r="E77" s="20"/>
      <c r="F77" s="73" t="s">
        <v>59</v>
      </c>
      <c r="G77" s="73"/>
      <c r="H77" s="73"/>
      <c r="I77" s="73"/>
      <c r="J77" s="20"/>
      <c r="K77" s="20"/>
      <c r="L77" s="20"/>
      <c r="M77" s="44"/>
    </row>
    <row r="78" spans="1:13" ht="13.8">
      <c r="A78" s="43"/>
      <c r="B78" s="20"/>
      <c r="C78" s="20"/>
      <c r="D78" s="20"/>
      <c r="E78" s="20"/>
      <c r="F78" s="73" t="s">
        <v>60</v>
      </c>
      <c r="G78" s="20"/>
      <c r="H78" s="20"/>
      <c r="I78" s="20"/>
      <c r="J78" s="20"/>
      <c r="K78" s="20"/>
      <c r="L78" s="20"/>
      <c r="M78" s="44"/>
    </row>
    <row r="79" spans="1:13" ht="13.8">
      <c r="A79" s="43"/>
      <c r="B79" s="20"/>
      <c r="C79" s="20"/>
      <c r="D79" s="20"/>
      <c r="E79" s="20"/>
      <c r="F79" s="73" t="s">
        <v>61</v>
      </c>
      <c r="G79" s="20"/>
      <c r="H79" s="20"/>
      <c r="I79" s="20"/>
      <c r="J79" s="20"/>
      <c r="K79" s="20"/>
      <c r="L79" s="20"/>
      <c r="M79" s="44"/>
    </row>
    <row r="80" spans="1:13" ht="13.8">
      <c r="A80" s="29"/>
      <c r="B80" s="74"/>
      <c r="C80" s="74"/>
      <c r="D80" s="74"/>
      <c r="E80" s="74"/>
      <c r="F80" s="73" t="s">
        <v>62</v>
      </c>
      <c r="G80" s="74"/>
      <c r="H80" s="74"/>
      <c r="I80" s="74"/>
      <c r="J80" s="74"/>
      <c r="K80" s="74"/>
      <c r="L80" s="74"/>
      <c r="M80" s="75"/>
    </row>
    <row r="81" spans="1:13" ht="13.8">
      <c r="A81" s="43"/>
      <c r="B81" s="20"/>
      <c r="C81" s="20"/>
      <c r="D81" s="20"/>
      <c r="E81" s="20"/>
      <c r="F81" s="20" t="s">
        <v>63</v>
      </c>
      <c r="G81" s="20"/>
      <c r="H81" s="20"/>
      <c r="I81" s="20"/>
      <c r="J81" s="20"/>
      <c r="K81" s="20"/>
      <c r="L81" s="20"/>
      <c r="M81" s="44"/>
    </row>
    <row r="82" spans="1:13" ht="13.8">
      <c r="A82" s="76" t="s">
        <v>64</v>
      </c>
      <c r="B82" s="77"/>
      <c r="C82" s="77"/>
      <c r="D82" s="77"/>
      <c r="E82" s="77"/>
      <c r="F82" s="77"/>
      <c r="G82" s="77"/>
      <c r="H82" s="77"/>
      <c r="I82" s="77"/>
      <c r="J82" s="77"/>
      <c r="K82" s="77"/>
      <c r="L82" s="77"/>
      <c r="M82" s="78"/>
    </row>
    <row r="83" spans="1:13" ht="13.8">
      <c r="A83" s="598"/>
      <c r="B83" s="599"/>
      <c r="C83" s="599"/>
      <c r="D83" s="599"/>
      <c r="E83" s="599"/>
      <c r="F83" s="599"/>
      <c r="G83" s="599"/>
      <c r="H83" s="599"/>
      <c r="I83" s="599"/>
      <c r="J83" s="599"/>
      <c r="K83" s="599"/>
      <c r="L83" s="599"/>
      <c r="M83" s="600"/>
    </row>
    <row r="84" spans="1:13" ht="13.8">
      <c r="A84" s="598"/>
      <c r="B84" s="599"/>
      <c r="C84" s="599"/>
      <c r="D84" s="599"/>
      <c r="E84" s="599"/>
      <c r="F84" s="599"/>
      <c r="G84" s="599"/>
      <c r="H84" s="599"/>
      <c r="I84" s="599"/>
      <c r="J84" s="599"/>
      <c r="K84" s="599"/>
      <c r="L84" s="599"/>
      <c r="M84" s="600"/>
    </row>
    <row r="85" spans="1:13" ht="13.8">
      <c r="A85" s="29"/>
      <c r="B85" s="74"/>
      <c r="C85" s="74"/>
      <c r="D85" s="74"/>
      <c r="E85" s="74"/>
      <c r="F85" s="74"/>
      <c r="G85" s="74"/>
      <c r="H85" s="74"/>
      <c r="I85" s="74"/>
      <c r="J85" s="74"/>
      <c r="K85" s="74"/>
      <c r="L85" s="74"/>
      <c r="M85" s="75"/>
    </row>
    <row r="86" spans="1:13" ht="13.8">
      <c r="A86" s="79" t="s">
        <v>65</v>
      </c>
      <c r="B86" s="74"/>
      <c r="C86" s="74"/>
      <c r="D86" s="74"/>
      <c r="E86" s="74"/>
      <c r="F86" s="74"/>
      <c r="G86" s="74"/>
      <c r="H86" s="74"/>
      <c r="I86" s="74"/>
      <c r="J86" s="74"/>
      <c r="K86" s="74"/>
      <c r="L86" s="74"/>
      <c r="M86" s="75"/>
    </row>
    <row r="87" spans="1:13">
      <c r="A87" s="601" t="s">
        <v>66</v>
      </c>
      <c r="B87" s="602"/>
      <c r="C87" s="602"/>
      <c r="D87" s="602"/>
      <c r="E87" s="602"/>
      <c r="F87" s="602"/>
      <c r="G87" s="602"/>
      <c r="H87" s="602"/>
      <c r="I87" s="602"/>
      <c r="J87" s="602"/>
      <c r="K87" s="602"/>
      <c r="L87" s="602"/>
      <c r="M87" s="603"/>
    </row>
    <row r="88" spans="1:13">
      <c r="A88" s="601"/>
      <c r="B88" s="602"/>
      <c r="C88" s="602"/>
      <c r="D88" s="602"/>
      <c r="E88" s="602"/>
      <c r="F88" s="602"/>
      <c r="G88" s="602"/>
      <c r="H88" s="602"/>
      <c r="I88" s="602"/>
      <c r="J88" s="602"/>
      <c r="K88" s="602"/>
      <c r="L88" s="602"/>
      <c r="M88" s="603"/>
    </row>
    <row r="89" spans="1:13">
      <c r="A89" s="601" t="s">
        <v>67</v>
      </c>
      <c r="B89" s="602"/>
      <c r="C89" s="602"/>
      <c r="D89" s="602"/>
      <c r="E89" s="602"/>
      <c r="F89" s="602"/>
      <c r="G89" s="602"/>
      <c r="H89" s="602"/>
      <c r="I89" s="602"/>
      <c r="J89" s="602"/>
      <c r="K89" s="602"/>
      <c r="L89" s="602"/>
      <c r="M89" s="603"/>
    </row>
    <row r="90" spans="1:13">
      <c r="A90" s="601"/>
      <c r="B90" s="602"/>
      <c r="C90" s="602"/>
      <c r="D90" s="602"/>
      <c r="E90" s="602"/>
      <c r="F90" s="602"/>
      <c r="G90" s="602"/>
      <c r="H90" s="602"/>
      <c r="I90" s="602"/>
      <c r="J90" s="602"/>
      <c r="K90" s="602"/>
      <c r="L90" s="602"/>
      <c r="M90" s="603"/>
    </row>
    <row r="91" spans="1:13" ht="13.8">
      <c r="A91" s="29"/>
      <c r="B91" s="74"/>
      <c r="C91" s="74"/>
      <c r="D91" s="74"/>
      <c r="E91" s="74"/>
      <c r="F91" s="74"/>
      <c r="G91" s="74"/>
      <c r="H91" s="74"/>
      <c r="I91" s="74"/>
      <c r="J91" s="74"/>
      <c r="K91" s="74"/>
      <c r="L91" s="74"/>
      <c r="M91" s="75"/>
    </row>
    <row r="92" spans="1:13" ht="13.8">
      <c r="A92" s="43"/>
      <c r="B92" s="20"/>
      <c r="C92" s="20"/>
      <c r="D92" s="20"/>
      <c r="E92" s="20"/>
      <c r="F92" s="73" t="s">
        <v>59</v>
      </c>
      <c r="G92" s="20"/>
      <c r="H92" s="20"/>
      <c r="I92" s="20"/>
      <c r="J92" s="20"/>
      <c r="K92" s="20"/>
      <c r="L92" s="20"/>
      <c r="M92" s="44"/>
    </row>
    <row r="93" spans="1:13" ht="13.8">
      <c r="A93" s="43"/>
      <c r="B93" s="20"/>
      <c r="C93" s="20"/>
      <c r="D93" s="20"/>
      <c r="E93" s="20"/>
      <c r="F93" s="20" t="s">
        <v>60</v>
      </c>
      <c r="G93" s="52"/>
      <c r="H93" s="52"/>
      <c r="I93" s="52"/>
      <c r="J93" s="20"/>
      <c r="K93" s="20"/>
      <c r="L93" s="20"/>
      <c r="M93" s="44"/>
    </row>
    <row r="94" spans="1:13" ht="13.8">
      <c r="A94" s="43"/>
      <c r="B94" s="20"/>
      <c r="C94" s="20"/>
      <c r="D94" s="20"/>
      <c r="E94" s="20"/>
      <c r="F94" s="20" t="s">
        <v>68</v>
      </c>
      <c r="G94" s="163"/>
      <c r="H94" s="163"/>
      <c r="I94" s="163"/>
      <c r="J94" s="20"/>
      <c r="K94" s="20"/>
      <c r="L94" s="20"/>
      <c r="M94" s="44"/>
    </row>
    <row r="95" spans="1:13" ht="13.8">
      <c r="A95" s="80"/>
      <c r="B95" s="74"/>
      <c r="C95" s="74"/>
      <c r="D95" s="74"/>
      <c r="E95" s="74"/>
      <c r="F95" s="20" t="s">
        <v>62</v>
      </c>
      <c r="G95" s="20"/>
      <c r="H95" s="20"/>
      <c r="I95" s="20"/>
      <c r="J95" s="74"/>
      <c r="K95" s="74"/>
      <c r="L95" s="74"/>
      <c r="M95" s="75"/>
    </row>
    <row r="96" spans="1:13" ht="13.8">
      <c r="A96" s="80"/>
      <c r="B96" s="163"/>
      <c r="C96" s="163"/>
      <c r="D96" s="20"/>
      <c r="E96" s="20"/>
      <c r="F96" s="20"/>
      <c r="G96" s="20"/>
      <c r="H96" s="20"/>
      <c r="I96" s="589"/>
      <c r="J96" s="589"/>
      <c r="K96" s="589"/>
      <c r="L96" s="589"/>
      <c r="M96" s="590"/>
    </row>
    <row r="97" spans="1:13" ht="14.4" thickBot="1">
      <c r="A97" s="593"/>
      <c r="B97" s="594"/>
      <c r="C97" s="594"/>
      <c r="D97" s="62"/>
      <c r="E97" s="62"/>
      <c r="F97" s="62"/>
      <c r="G97" s="62"/>
      <c r="H97" s="62"/>
      <c r="I97" s="591"/>
      <c r="J97" s="591"/>
      <c r="K97" s="591"/>
      <c r="L97" s="591"/>
      <c r="M97" s="592"/>
    </row>
  </sheetData>
  <mergeCells count="70">
    <mergeCell ref="K7:K9"/>
    <mergeCell ref="L7:L9"/>
    <mergeCell ref="M7:M9"/>
    <mergeCell ref="B9:I9"/>
    <mergeCell ref="A11:M11"/>
    <mergeCell ref="A3:A9"/>
    <mergeCell ref="B3:I3"/>
    <mergeCell ref="B4:I4"/>
    <mergeCell ref="B5:I5"/>
    <mergeCell ref="J5:J6"/>
    <mergeCell ref="K5:M6"/>
    <mergeCell ref="B6:I6"/>
    <mergeCell ref="B7:I8"/>
    <mergeCell ref="J7:J9"/>
    <mergeCell ref="K3:M4"/>
    <mergeCell ref="J3:J4"/>
    <mergeCell ref="A27:C27"/>
    <mergeCell ref="B13:J13"/>
    <mergeCell ref="K13:L13"/>
    <mergeCell ref="B14:J14"/>
    <mergeCell ref="K14:L14"/>
    <mergeCell ref="A15:M17"/>
    <mergeCell ref="A18:E18"/>
    <mergeCell ref="F18:G18"/>
    <mergeCell ref="H18:I18"/>
    <mergeCell ref="K18:L18"/>
    <mergeCell ref="A21:C21"/>
    <mergeCell ref="A22:G22"/>
    <mergeCell ref="A24:C24"/>
    <mergeCell ref="A25:G25"/>
    <mergeCell ref="F20:G20"/>
    <mergeCell ref="F19:G19"/>
    <mergeCell ref="K43:L43"/>
    <mergeCell ref="F28:G28"/>
    <mergeCell ref="H28:I28"/>
    <mergeCell ref="A29:L29"/>
    <mergeCell ref="A30:M32"/>
    <mergeCell ref="A33:H33"/>
    <mergeCell ref="K33:L33"/>
    <mergeCell ref="C36:H36"/>
    <mergeCell ref="A38:L38"/>
    <mergeCell ref="A39:M41"/>
    <mergeCell ref="A42:G42"/>
    <mergeCell ref="K42:L42"/>
    <mergeCell ref="I96:M97"/>
    <mergeCell ref="A97:C97"/>
    <mergeCell ref="A71:L71"/>
    <mergeCell ref="A73:L73"/>
    <mergeCell ref="A83:M83"/>
    <mergeCell ref="A84:M84"/>
    <mergeCell ref="A87:M88"/>
    <mergeCell ref="A89:M90"/>
    <mergeCell ref="K70:L70"/>
    <mergeCell ref="A67:G67"/>
    <mergeCell ref="K67:L67"/>
    <mergeCell ref="A68:G68"/>
    <mergeCell ref="K68:L68"/>
    <mergeCell ref="K69:L69"/>
    <mergeCell ref="A64:M66"/>
    <mergeCell ref="K51:L51"/>
    <mergeCell ref="A52:L52"/>
    <mergeCell ref="A53:M55"/>
    <mergeCell ref="A56:G56"/>
    <mergeCell ref="K56:L56"/>
    <mergeCell ref="K57:L57"/>
    <mergeCell ref="K58:L58"/>
    <mergeCell ref="K59:L59"/>
    <mergeCell ref="K60:L60"/>
    <mergeCell ref="A61:L61"/>
    <mergeCell ref="A63:L63"/>
  </mergeCells>
  <pageMargins left="0.25" right="0.25" top="0.75" bottom="0.75" header="0.3" footer="0.3"/>
  <pageSetup scale="50" fitToHeight="0" orientation="portrait" horizontalDpi="1200" verticalDpi="1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2:M95"/>
  <sheetViews>
    <sheetView view="pageBreakPreview" topLeftCell="A54" zoomScale="85" zoomScaleNormal="100" zoomScaleSheetLayoutView="85" workbookViewId="0">
      <selection activeCell="A69" sqref="A69:L69"/>
    </sheetView>
  </sheetViews>
  <sheetFormatPr baseColWidth="10" defaultRowHeight="13.2"/>
  <cols>
    <col min="5" max="5" width="17.44140625" customWidth="1"/>
    <col min="6" max="6" width="18" customWidth="1"/>
    <col min="7" max="7" width="15.6640625" customWidth="1"/>
    <col min="8" max="8" width="16.44140625" customWidth="1"/>
    <col min="9" max="9" width="21.88671875" customWidth="1"/>
    <col min="10" max="10" width="20.44140625" customWidth="1"/>
    <col min="11" max="11" width="11.5546875" style="285" customWidth="1"/>
    <col min="12" max="12" width="11.5546875" style="285"/>
    <col min="13" max="13" width="23.44140625" style="294" customWidth="1"/>
  </cols>
  <sheetData>
    <row r="2" spans="1:13" ht="13.8" thickBot="1"/>
    <row r="3" spans="1:13" ht="13.8">
      <c r="A3" s="634"/>
      <c r="B3" s="636"/>
      <c r="C3" s="637"/>
      <c r="D3" s="637"/>
      <c r="E3" s="637"/>
      <c r="F3" s="637"/>
      <c r="G3" s="637"/>
      <c r="H3" s="637"/>
      <c r="I3" s="638"/>
      <c r="J3" s="658" t="s">
        <v>23</v>
      </c>
      <c r="K3" s="654"/>
      <c r="L3" s="654"/>
      <c r="M3" s="655"/>
    </row>
    <row r="4" spans="1:13" ht="13.8">
      <c r="A4" s="635"/>
      <c r="B4" s="631" t="s">
        <v>80</v>
      </c>
      <c r="C4" s="632"/>
      <c r="D4" s="632"/>
      <c r="E4" s="632"/>
      <c r="F4" s="632"/>
      <c r="G4" s="632"/>
      <c r="H4" s="632"/>
      <c r="I4" s="633"/>
      <c r="J4" s="659"/>
      <c r="K4" s="656"/>
      <c r="L4" s="656"/>
      <c r="M4" s="657"/>
    </row>
    <row r="5" spans="1:13" ht="13.8">
      <c r="A5" s="635"/>
      <c r="B5" s="631"/>
      <c r="C5" s="632"/>
      <c r="D5" s="632"/>
      <c r="E5" s="632"/>
      <c r="F5" s="632"/>
      <c r="G5" s="632"/>
      <c r="H5" s="632"/>
      <c r="I5" s="633"/>
      <c r="J5" s="639" t="s">
        <v>19</v>
      </c>
      <c r="K5" s="641"/>
      <c r="L5" s="642"/>
      <c r="M5" s="643"/>
    </row>
    <row r="6" spans="1:13" ht="13.8">
      <c r="A6" s="635"/>
      <c r="B6" s="647" t="s">
        <v>81</v>
      </c>
      <c r="C6" s="648"/>
      <c r="D6" s="648"/>
      <c r="E6" s="648"/>
      <c r="F6" s="648"/>
      <c r="G6" s="648"/>
      <c r="H6" s="648"/>
      <c r="I6" s="649"/>
      <c r="J6" s="640"/>
      <c r="K6" s="644"/>
      <c r="L6" s="645"/>
      <c r="M6" s="646"/>
    </row>
    <row r="7" spans="1:13">
      <c r="A7" s="635"/>
      <c r="B7" s="650"/>
      <c r="C7" s="651"/>
      <c r="D7" s="651"/>
      <c r="E7" s="651"/>
      <c r="F7" s="651"/>
      <c r="G7" s="651"/>
      <c r="H7" s="651"/>
      <c r="I7" s="652"/>
      <c r="J7" s="639" t="s">
        <v>20</v>
      </c>
      <c r="K7" s="639">
        <v>1</v>
      </c>
      <c r="L7" s="639" t="s">
        <v>21</v>
      </c>
      <c r="M7" s="629">
        <v>1</v>
      </c>
    </row>
    <row r="8" spans="1:13">
      <c r="A8" s="635"/>
      <c r="B8" s="650"/>
      <c r="C8" s="651"/>
      <c r="D8" s="651"/>
      <c r="E8" s="651"/>
      <c r="F8" s="651"/>
      <c r="G8" s="651"/>
      <c r="H8" s="651"/>
      <c r="I8" s="652"/>
      <c r="J8" s="653"/>
      <c r="K8" s="653"/>
      <c r="L8" s="653"/>
      <c r="M8" s="630"/>
    </row>
    <row r="9" spans="1:13" ht="14.4" thickBot="1">
      <c r="A9" s="635"/>
      <c r="B9" s="631" t="s">
        <v>22</v>
      </c>
      <c r="C9" s="632"/>
      <c r="D9" s="632"/>
      <c r="E9" s="632"/>
      <c r="F9" s="632"/>
      <c r="G9" s="632"/>
      <c r="H9" s="632"/>
      <c r="I9" s="633"/>
      <c r="J9" s="653"/>
      <c r="K9" s="653"/>
      <c r="L9" s="653"/>
      <c r="M9" s="630"/>
    </row>
    <row r="10" spans="1:13" ht="13.8">
      <c r="A10" s="45" t="s">
        <v>30</v>
      </c>
      <c r="B10" s="612" t="s">
        <v>6</v>
      </c>
      <c r="C10" s="613"/>
      <c r="D10" s="613"/>
      <c r="E10" s="613"/>
      <c r="F10" s="613"/>
      <c r="G10" s="613"/>
      <c r="H10" s="613"/>
      <c r="I10" s="613"/>
      <c r="J10" s="614"/>
      <c r="K10" s="566" t="s">
        <v>31</v>
      </c>
      <c r="L10" s="615"/>
      <c r="M10" s="45" t="s">
        <v>8</v>
      </c>
    </row>
    <row r="11" spans="1:13" ht="47.4" customHeight="1" thickBot="1">
      <c r="A11" s="46">
        <v>6</v>
      </c>
      <c r="B11" s="616" t="s">
        <v>212</v>
      </c>
      <c r="C11" s="617"/>
      <c r="D11" s="617"/>
      <c r="E11" s="617"/>
      <c r="F11" s="617"/>
      <c r="G11" s="617"/>
      <c r="H11" s="617"/>
      <c r="I11" s="617"/>
      <c r="J11" s="618"/>
      <c r="K11" s="619" t="s">
        <v>72</v>
      </c>
      <c r="L11" s="620"/>
      <c r="M11" s="47">
        <v>1</v>
      </c>
    </row>
    <row r="12" spans="1:13">
      <c r="A12" s="552" t="s">
        <v>32</v>
      </c>
      <c r="B12" s="553"/>
      <c r="C12" s="553"/>
      <c r="D12" s="553"/>
      <c r="E12" s="553"/>
      <c r="F12" s="553"/>
      <c r="G12" s="553"/>
      <c r="H12" s="553"/>
      <c r="I12" s="553"/>
      <c r="J12" s="553"/>
      <c r="K12" s="553"/>
      <c r="L12" s="553"/>
      <c r="M12" s="554"/>
    </row>
    <row r="13" spans="1:13">
      <c r="A13" s="555"/>
      <c r="B13" s="556"/>
      <c r="C13" s="556"/>
      <c r="D13" s="556"/>
      <c r="E13" s="556"/>
      <c r="F13" s="556"/>
      <c r="G13" s="556"/>
      <c r="H13" s="556"/>
      <c r="I13" s="556"/>
      <c r="J13" s="556"/>
      <c r="K13" s="556"/>
      <c r="L13" s="556"/>
      <c r="M13" s="557"/>
    </row>
    <row r="14" spans="1:13" ht="13.8" thickBot="1">
      <c r="A14" s="558"/>
      <c r="B14" s="559"/>
      <c r="C14" s="559"/>
      <c r="D14" s="559"/>
      <c r="E14" s="559"/>
      <c r="F14" s="559"/>
      <c r="G14" s="559"/>
      <c r="H14" s="559"/>
      <c r="I14" s="559"/>
      <c r="J14" s="559"/>
      <c r="K14" s="559"/>
      <c r="L14" s="559"/>
      <c r="M14" s="560"/>
    </row>
    <row r="15" spans="1:13" ht="13.8">
      <c r="A15" s="583" t="s">
        <v>6</v>
      </c>
      <c r="B15" s="584"/>
      <c r="C15" s="584"/>
      <c r="D15" s="584"/>
      <c r="E15" s="604"/>
      <c r="F15" s="605" t="s">
        <v>31</v>
      </c>
      <c r="G15" s="621"/>
      <c r="H15" s="622" t="s">
        <v>33</v>
      </c>
      <c r="I15" s="623"/>
      <c r="J15" s="48" t="s">
        <v>34</v>
      </c>
      <c r="K15" s="605" t="s">
        <v>35</v>
      </c>
      <c r="L15" s="604"/>
      <c r="M15" s="295" t="s">
        <v>36</v>
      </c>
    </row>
    <row r="16" spans="1:13" ht="13.8">
      <c r="A16" s="310" t="s">
        <v>96</v>
      </c>
      <c r="B16" s="311"/>
      <c r="C16" s="311"/>
      <c r="D16" s="311"/>
      <c r="E16" s="311"/>
      <c r="F16" s="628" t="s">
        <v>93</v>
      </c>
      <c r="G16" s="628"/>
      <c r="H16" s="54"/>
      <c r="I16" s="53"/>
      <c r="J16" s="128">
        <f>25000*1.07</f>
        <v>26750</v>
      </c>
      <c r="K16" s="160">
        <v>2.5</v>
      </c>
      <c r="L16" s="162"/>
      <c r="M16" s="296">
        <f>J16/K16</f>
        <v>10700</v>
      </c>
    </row>
    <row r="17" spans="1:13" ht="13.8">
      <c r="A17" s="170" t="s">
        <v>150</v>
      </c>
      <c r="B17" s="171"/>
      <c r="C17" s="171"/>
      <c r="D17" s="171"/>
      <c r="E17" s="142"/>
      <c r="F17" s="627" t="s">
        <v>145</v>
      </c>
      <c r="G17" s="627"/>
      <c r="H17" s="54"/>
      <c r="I17" s="53"/>
      <c r="J17" s="128">
        <f>70*1.07</f>
        <v>74.900000000000006</v>
      </c>
      <c r="K17" s="160">
        <v>1</v>
      </c>
      <c r="L17" s="162"/>
      <c r="M17" s="296">
        <f>J17*K17</f>
        <v>74.900000000000006</v>
      </c>
    </row>
    <row r="18" spans="1:13" ht="13.8">
      <c r="A18" s="610" t="s">
        <v>97</v>
      </c>
      <c r="B18" s="611"/>
      <c r="C18" s="611"/>
      <c r="D18" s="144"/>
      <c r="E18" s="145"/>
      <c r="F18" s="145" t="s">
        <v>147</v>
      </c>
      <c r="G18" s="146"/>
      <c r="H18" s="54"/>
      <c r="I18" s="53"/>
      <c r="J18" s="128"/>
      <c r="K18" s="331">
        <v>0.01</v>
      </c>
      <c r="L18" s="321"/>
      <c r="M18" s="332">
        <f>M59*10%</f>
        <v>2957.0791764705887</v>
      </c>
    </row>
    <row r="19" spans="1:13" ht="13.8">
      <c r="A19" s="624"/>
      <c r="B19" s="625"/>
      <c r="C19" s="625"/>
      <c r="D19" s="625"/>
      <c r="E19" s="625"/>
      <c r="F19" s="625"/>
      <c r="G19" s="626"/>
      <c r="H19" s="54"/>
      <c r="I19" s="53"/>
      <c r="J19" s="128"/>
      <c r="K19" s="160"/>
      <c r="L19" s="162"/>
      <c r="M19" s="296"/>
    </row>
    <row r="20" spans="1:13" ht="13.8">
      <c r="A20" s="170"/>
      <c r="B20" s="171"/>
      <c r="C20" s="171"/>
      <c r="D20" s="171"/>
      <c r="E20" s="142"/>
      <c r="F20" s="142"/>
      <c r="G20" s="143"/>
      <c r="H20" s="54"/>
      <c r="I20" s="53"/>
      <c r="J20" s="128"/>
      <c r="K20" s="160"/>
      <c r="L20" s="162"/>
      <c r="M20" s="296"/>
    </row>
    <row r="21" spans="1:13" ht="13.8">
      <c r="A21" s="610"/>
      <c r="B21" s="611"/>
      <c r="C21" s="611"/>
      <c r="D21" s="144"/>
      <c r="E21" s="145"/>
      <c r="F21" s="145"/>
      <c r="G21" s="146"/>
      <c r="H21" s="54"/>
      <c r="I21" s="53"/>
      <c r="J21" s="128"/>
      <c r="K21" s="160"/>
      <c r="L21" s="162"/>
      <c r="M21" s="296"/>
    </row>
    <row r="22" spans="1:13" ht="13.8">
      <c r="A22" s="624"/>
      <c r="B22" s="625"/>
      <c r="C22" s="625"/>
      <c r="D22" s="625"/>
      <c r="E22" s="625"/>
      <c r="F22" s="625"/>
      <c r="G22" s="626"/>
      <c r="H22" s="54"/>
      <c r="I22" s="53"/>
      <c r="J22" s="128"/>
      <c r="K22" s="160"/>
      <c r="L22" s="162"/>
      <c r="M22" s="296"/>
    </row>
    <row r="23" spans="1:13" ht="13.8">
      <c r="A23" s="170"/>
      <c r="B23" s="171"/>
      <c r="C23" s="171"/>
      <c r="D23" s="171"/>
      <c r="E23" s="142"/>
      <c r="F23" s="142"/>
      <c r="G23" s="143"/>
      <c r="H23" s="54"/>
      <c r="I23" s="53"/>
      <c r="J23" s="106"/>
      <c r="K23" s="160"/>
      <c r="L23" s="162"/>
      <c r="M23" s="296"/>
    </row>
    <row r="24" spans="1:13" ht="13.8">
      <c r="A24" s="610"/>
      <c r="B24" s="611"/>
      <c r="C24" s="611"/>
      <c r="D24" s="144"/>
      <c r="E24" s="145"/>
      <c r="F24" s="145"/>
      <c r="G24" s="146"/>
      <c r="H24" s="54"/>
      <c r="I24" s="53"/>
      <c r="J24" s="106"/>
      <c r="K24" s="160"/>
      <c r="L24" s="162"/>
      <c r="M24" s="296"/>
    </row>
    <row r="25" spans="1:13" ht="14.4" thickBot="1">
      <c r="A25" s="117"/>
      <c r="B25" s="38"/>
      <c r="C25" s="38"/>
      <c r="D25" s="38"/>
      <c r="E25" s="167"/>
      <c r="F25" s="606"/>
      <c r="G25" s="607"/>
      <c r="H25" s="608"/>
      <c r="I25" s="609"/>
      <c r="J25" s="107"/>
      <c r="K25" s="160"/>
      <c r="L25" s="162"/>
      <c r="M25" s="296"/>
    </row>
    <row r="26" spans="1:13" ht="14.4" thickBot="1">
      <c r="A26" s="575" t="s">
        <v>37</v>
      </c>
      <c r="B26" s="576"/>
      <c r="C26" s="576"/>
      <c r="D26" s="576"/>
      <c r="E26" s="576"/>
      <c r="F26" s="576"/>
      <c r="G26" s="576"/>
      <c r="H26" s="576"/>
      <c r="I26" s="576"/>
      <c r="J26" s="576"/>
      <c r="K26" s="576"/>
      <c r="L26" s="577"/>
      <c r="M26" s="297">
        <f>SUM(M16:M25)</f>
        <v>13731.979176470588</v>
      </c>
    </row>
    <row r="27" spans="1:13">
      <c r="A27" s="552" t="s">
        <v>38</v>
      </c>
      <c r="B27" s="553"/>
      <c r="C27" s="553"/>
      <c r="D27" s="553"/>
      <c r="E27" s="553"/>
      <c r="F27" s="553"/>
      <c r="G27" s="553"/>
      <c r="H27" s="553"/>
      <c r="I27" s="553"/>
      <c r="J27" s="553"/>
      <c r="K27" s="553"/>
      <c r="L27" s="553"/>
      <c r="M27" s="554"/>
    </row>
    <row r="28" spans="1:13">
      <c r="A28" s="555"/>
      <c r="B28" s="556"/>
      <c r="C28" s="556"/>
      <c r="D28" s="556"/>
      <c r="E28" s="556"/>
      <c r="F28" s="556"/>
      <c r="G28" s="556"/>
      <c r="H28" s="556"/>
      <c r="I28" s="556"/>
      <c r="J28" s="556"/>
      <c r="K28" s="556"/>
      <c r="L28" s="556"/>
      <c r="M28" s="557"/>
    </row>
    <row r="29" spans="1:13" ht="13.8" thickBot="1">
      <c r="A29" s="558"/>
      <c r="B29" s="559"/>
      <c r="C29" s="559"/>
      <c r="D29" s="559"/>
      <c r="E29" s="559"/>
      <c r="F29" s="559"/>
      <c r="G29" s="559"/>
      <c r="H29" s="559"/>
      <c r="I29" s="559"/>
      <c r="J29" s="559"/>
      <c r="K29" s="559"/>
      <c r="L29" s="559"/>
      <c r="M29" s="560"/>
    </row>
    <row r="30" spans="1:13" ht="13.8">
      <c r="A30" s="583" t="s">
        <v>6</v>
      </c>
      <c r="B30" s="584"/>
      <c r="C30" s="584"/>
      <c r="D30" s="584"/>
      <c r="E30" s="584"/>
      <c r="F30" s="584"/>
      <c r="G30" s="584"/>
      <c r="H30" s="604"/>
      <c r="I30" s="166" t="s">
        <v>31</v>
      </c>
      <c r="J30" s="48" t="s">
        <v>8</v>
      </c>
      <c r="K30" s="605" t="s">
        <v>39</v>
      </c>
      <c r="L30" s="604"/>
      <c r="M30" s="295" t="s">
        <v>36</v>
      </c>
    </row>
    <row r="31" spans="1:13" ht="14.4" thickBot="1">
      <c r="A31" s="147" t="s">
        <v>207</v>
      </c>
      <c r="B31" s="108"/>
      <c r="C31" s="169"/>
      <c r="D31" s="77"/>
      <c r="E31" s="77"/>
      <c r="F31" s="77"/>
      <c r="G31" s="77"/>
      <c r="H31" s="168"/>
      <c r="I31" s="132" t="s">
        <v>72</v>
      </c>
      <c r="J31" s="127">
        <v>1</v>
      </c>
      <c r="K31" s="660">
        <f>157800*1.07</f>
        <v>168846</v>
      </c>
      <c r="L31" s="661"/>
      <c r="M31" s="298">
        <f>J31*K31</f>
        <v>168846</v>
      </c>
    </row>
    <row r="32" spans="1:13" ht="14.4" thickBot="1">
      <c r="A32" s="148" t="s">
        <v>225</v>
      </c>
      <c r="B32" s="108"/>
      <c r="C32" s="169"/>
      <c r="D32" s="77"/>
      <c r="E32" s="77"/>
      <c r="F32" s="77"/>
      <c r="G32" s="77"/>
      <c r="H32" s="168"/>
      <c r="I32" s="132" t="s">
        <v>72</v>
      </c>
      <c r="J32" s="133">
        <v>2</v>
      </c>
      <c r="K32" s="660">
        <f>241960*1.07</f>
        <v>258897.2</v>
      </c>
      <c r="L32" s="661"/>
      <c r="M32" s="298">
        <f>J32*K32</f>
        <v>517794.4</v>
      </c>
    </row>
    <row r="33" spans="1:13" ht="14.4" thickBot="1">
      <c r="A33" s="333"/>
      <c r="B33" s="136"/>
      <c r="C33" s="334"/>
      <c r="D33" s="326"/>
      <c r="E33" s="326"/>
      <c r="F33" s="326"/>
      <c r="G33" s="326"/>
      <c r="H33" s="327"/>
      <c r="I33" s="132"/>
      <c r="J33" s="335"/>
      <c r="K33" s="662"/>
      <c r="L33" s="663"/>
      <c r="M33" s="336"/>
    </row>
    <row r="34" spans="1:13" ht="14.4" thickBot="1">
      <c r="A34" s="147" t="s">
        <v>98</v>
      </c>
      <c r="B34" s="108"/>
      <c r="C34" s="169"/>
      <c r="D34" s="77"/>
      <c r="E34" s="77"/>
      <c r="F34" s="77"/>
      <c r="G34" s="77"/>
      <c r="H34" s="168"/>
      <c r="I34" s="132" t="s">
        <v>95</v>
      </c>
      <c r="J34" s="133">
        <v>0.04</v>
      </c>
      <c r="K34" s="664">
        <f>420800*1.07</f>
        <v>450256</v>
      </c>
      <c r="L34" s="665"/>
      <c r="M34" s="298">
        <f>J34*K34</f>
        <v>18010.240000000002</v>
      </c>
    </row>
    <row r="35" spans="1:13" ht="14.4" thickBot="1">
      <c r="A35" s="134"/>
      <c r="B35" s="62"/>
      <c r="C35" s="62"/>
      <c r="D35" s="62"/>
      <c r="E35" s="62"/>
      <c r="F35" s="62"/>
      <c r="G35" s="62"/>
      <c r="H35" s="135"/>
      <c r="I35" s="105"/>
      <c r="J35" s="57"/>
      <c r="K35" s="280"/>
      <c r="L35" s="281"/>
      <c r="M35" s="299"/>
    </row>
    <row r="36" spans="1:13" ht="14.4" thickBot="1">
      <c r="A36" s="575" t="s">
        <v>37</v>
      </c>
      <c r="B36" s="576"/>
      <c r="C36" s="576"/>
      <c r="D36" s="576"/>
      <c r="E36" s="576"/>
      <c r="F36" s="576"/>
      <c r="G36" s="576"/>
      <c r="H36" s="576"/>
      <c r="I36" s="576"/>
      <c r="J36" s="576"/>
      <c r="K36" s="576"/>
      <c r="L36" s="577"/>
      <c r="M36" s="298">
        <f>SUM(M31:M35)</f>
        <v>704650.64</v>
      </c>
    </row>
    <row r="37" spans="1:13">
      <c r="A37" s="552" t="s">
        <v>40</v>
      </c>
      <c r="B37" s="553"/>
      <c r="C37" s="553"/>
      <c r="D37" s="553"/>
      <c r="E37" s="553"/>
      <c r="F37" s="553"/>
      <c r="G37" s="553"/>
      <c r="H37" s="553"/>
      <c r="I37" s="553"/>
      <c r="J37" s="553"/>
      <c r="K37" s="553"/>
      <c r="L37" s="553"/>
      <c r="M37" s="554"/>
    </row>
    <row r="38" spans="1:13">
      <c r="A38" s="555"/>
      <c r="B38" s="556"/>
      <c r="C38" s="556"/>
      <c r="D38" s="556"/>
      <c r="E38" s="556"/>
      <c r="F38" s="556"/>
      <c r="G38" s="556"/>
      <c r="H38" s="556"/>
      <c r="I38" s="556"/>
      <c r="J38" s="556"/>
      <c r="K38" s="556"/>
      <c r="L38" s="556"/>
      <c r="M38" s="557"/>
    </row>
    <row r="39" spans="1:13" ht="13.8" thickBot="1">
      <c r="A39" s="558"/>
      <c r="B39" s="559"/>
      <c r="C39" s="559"/>
      <c r="D39" s="559"/>
      <c r="E39" s="559"/>
      <c r="F39" s="559"/>
      <c r="G39" s="559"/>
      <c r="H39" s="559"/>
      <c r="I39" s="559"/>
      <c r="J39" s="559"/>
      <c r="K39" s="559"/>
      <c r="L39" s="559"/>
      <c r="M39" s="560"/>
    </row>
    <row r="40" spans="1:13" ht="13.8">
      <c r="A40" s="583" t="s">
        <v>41</v>
      </c>
      <c r="B40" s="584"/>
      <c r="C40" s="584"/>
      <c r="D40" s="584"/>
      <c r="E40" s="584"/>
      <c r="F40" s="584"/>
      <c r="G40" s="604"/>
      <c r="H40" s="48" t="s">
        <v>31</v>
      </c>
      <c r="I40" s="159" t="s">
        <v>43</v>
      </c>
      <c r="J40" s="58"/>
      <c r="K40" s="605" t="s">
        <v>44</v>
      </c>
      <c r="L40" s="604"/>
      <c r="M40" s="295" t="s">
        <v>36</v>
      </c>
    </row>
    <row r="41" spans="1:13" ht="13.8">
      <c r="A41" s="136"/>
      <c r="B41" s="108"/>
      <c r="C41" s="108"/>
      <c r="D41" s="108"/>
      <c r="E41" s="108"/>
      <c r="F41" s="108"/>
      <c r="G41" s="108"/>
      <c r="H41" s="138"/>
      <c r="I41" s="60"/>
      <c r="J41" s="59"/>
      <c r="K41" s="573"/>
      <c r="L41" s="574"/>
      <c r="M41" s="300"/>
    </row>
    <row r="42" spans="1:13" ht="13.8">
      <c r="A42" s="136"/>
      <c r="B42" s="108"/>
      <c r="C42" s="108"/>
      <c r="D42" s="108"/>
      <c r="E42" s="108"/>
      <c r="F42" s="108"/>
      <c r="G42" s="108"/>
      <c r="H42" s="138"/>
      <c r="I42" s="164"/>
      <c r="J42" s="59"/>
      <c r="K42" s="129"/>
      <c r="L42" s="130"/>
      <c r="M42" s="301"/>
    </row>
    <row r="43" spans="1:13" ht="13.8">
      <c r="A43" s="136"/>
      <c r="B43" s="108"/>
      <c r="C43" s="108"/>
      <c r="D43" s="108"/>
      <c r="E43" s="108"/>
      <c r="F43" s="108"/>
      <c r="G43" s="108"/>
      <c r="H43" s="138"/>
      <c r="I43" s="164"/>
      <c r="J43" s="59"/>
      <c r="K43" s="129"/>
      <c r="L43" s="130"/>
      <c r="M43" s="301"/>
    </row>
    <row r="44" spans="1:13" ht="13.8">
      <c r="A44" s="136"/>
      <c r="B44" s="108"/>
      <c r="C44" s="108"/>
      <c r="D44" s="108"/>
      <c r="E44" s="108"/>
      <c r="F44" s="108"/>
      <c r="G44" s="108"/>
      <c r="H44" s="138"/>
      <c r="I44" s="164"/>
      <c r="J44" s="59"/>
      <c r="K44" s="129"/>
      <c r="L44" s="130"/>
      <c r="M44" s="301"/>
    </row>
    <row r="45" spans="1:13" ht="13.8">
      <c r="A45" s="136"/>
      <c r="B45" s="108"/>
      <c r="C45" s="108"/>
      <c r="D45" s="108"/>
      <c r="E45" s="108"/>
      <c r="F45" s="108"/>
      <c r="G45" s="108"/>
      <c r="H45" s="138"/>
      <c r="I45" s="164"/>
      <c r="J45" s="59"/>
      <c r="K45" s="129"/>
      <c r="L45" s="130"/>
      <c r="M45" s="301"/>
    </row>
    <row r="46" spans="1:13" ht="13.8">
      <c r="A46" s="136"/>
      <c r="B46" s="108"/>
      <c r="C46" s="108"/>
      <c r="D46" s="108"/>
      <c r="E46" s="108"/>
      <c r="F46" s="108"/>
      <c r="G46" s="108"/>
      <c r="H46" s="138"/>
      <c r="I46" s="164"/>
      <c r="J46" s="59"/>
      <c r="K46" s="129"/>
      <c r="L46" s="130"/>
      <c r="M46" s="301"/>
    </row>
    <row r="47" spans="1:13" ht="13.8">
      <c r="A47" s="136"/>
      <c r="B47" s="108"/>
      <c r="C47" s="108"/>
      <c r="D47" s="108"/>
      <c r="E47" s="108"/>
      <c r="F47" s="108"/>
      <c r="G47" s="108"/>
      <c r="H47" s="138"/>
      <c r="I47" s="164"/>
      <c r="J47" s="59"/>
      <c r="K47" s="129"/>
      <c r="L47" s="130"/>
      <c r="M47" s="301"/>
    </row>
    <row r="48" spans="1:13" ht="13.8">
      <c r="A48" s="136"/>
      <c r="B48" s="108"/>
      <c r="C48" s="108"/>
      <c r="D48" s="108"/>
      <c r="E48" s="108"/>
      <c r="F48" s="108"/>
      <c r="G48" s="108"/>
      <c r="H48" s="138"/>
      <c r="I48" s="164"/>
      <c r="J48" s="59"/>
      <c r="K48" s="129"/>
      <c r="L48" s="130"/>
      <c r="M48" s="301"/>
    </row>
    <row r="49" spans="1:13" ht="14.4" thickBot="1">
      <c r="A49" s="136"/>
      <c r="B49" s="108"/>
      <c r="C49" s="108"/>
      <c r="D49" s="108"/>
      <c r="E49" s="108"/>
      <c r="F49" s="108"/>
      <c r="G49" s="108"/>
      <c r="H49" s="138"/>
      <c r="I49" s="62"/>
      <c r="J49" s="61"/>
      <c r="K49" s="561"/>
      <c r="L49" s="562"/>
      <c r="M49" s="302"/>
    </row>
    <row r="50" spans="1:13" ht="14.4" thickBot="1">
      <c r="A50" s="563" t="s">
        <v>37</v>
      </c>
      <c r="B50" s="564"/>
      <c r="C50" s="564"/>
      <c r="D50" s="564"/>
      <c r="E50" s="564"/>
      <c r="F50" s="564"/>
      <c r="G50" s="564"/>
      <c r="H50" s="564"/>
      <c r="I50" s="564"/>
      <c r="J50" s="564"/>
      <c r="K50" s="564"/>
      <c r="L50" s="565"/>
      <c r="M50" s="303"/>
    </row>
    <row r="51" spans="1:13">
      <c r="A51" s="552" t="s">
        <v>45</v>
      </c>
      <c r="B51" s="553"/>
      <c r="C51" s="553"/>
      <c r="D51" s="553"/>
      <c r="E51" s="553"/>
      <c r="F51" s="553"/>
      <c r="G51" s="553"/>
      <c r="H51" s="553"/>
      <c r="I51" s="553"/>
      <c r="J51" s="553"/>
      <c r="K51" s="553"/>
      <c r="L51" s="553"/>
      <c r="M51" s="554"/>
    </row>
    <row r="52" spans="1:13">
      <c r="A52" s="555"/>
      <c r="B52" s="556"/>
      <c r="C52" s="556"/>
      <c r="D52" s="556"/>
      <c r="E52" s="556"/>
      <c r="F52" s="556"/>
      <c r="G52" s="556"/>
      <c r="H52" s="556"/>
      <c r="I52" s="556"/>
      <c r="J52" s="556"/>
      <c r="K52" s="556"/>
      <c r="L52" s="556"/>
      <c r="M52" s="557"/>
    </row>
    <row r="53" spans="1:13" ht="13.8" thickBot="1">
      <c r="A53" s="558"/>
      <c r="B53" s="559"/>
      <c r="C53" s="559"/>
      <c r="D53" s="559"/>
      <c r="E53" s="559"/>
      <c r="F53" s="559"/>
      <c r="G53" s="559"/>
      <c r="H53" s="559"/>
      <c r="I53" s="559"/>
      <c r="J53" s="559"/>
      <c r="K53" s="559"/>
      <c r="L53" s="559"/>
      <c r="M53" s="560"/>
    </row>
    <row r="54" spans="1:13" s="284" customFormat="1" ht="37.950000000000003" customHeight="1">
      <c r="A54" s="566" t="s">
        <v>46</v>
      </c>
      <c r="B54" s="567"/>
      <c r="C54" s="567"/>
      <c r="D54" s="567"/>
      <c r="E54" s="567"/>
      <c r="F54" s="567"/>
      <c r="G54" s="568"/>
      <c r="H54" s="289" t="s">
        <v>47</v>
      </c>
      <c r="I54" s="290" t="s">
        <v>48</v>
      </c>
      <c r="J54" s="291" t="s">
        <v>49</v>
      </c>
      <c r="K54" s="569" t="s">
        <v>35</v>
      </c>
      <c r="L54" s="570"/>
      <c r="M54" s="292" t="s">
        <v>36</v>
      </c>
    </row>
    <row r="55" spans="1:13" ht="13.8">
      <c r="A55" s="141" t="s">
        <v>99</v>
      </c>
      <c r="B55" s="77"/>
      <c r="C55" s="66"/>
      <c r="D55" s="66"/>
      <c r="E55" s="66"/>
      <c r="F55" s="66"/>
      <c r="G55" s="66"/>
      <c r="H55" s="149">
        <f>63120*1.23</f>
        <v>77637.600000000006</v>
      </c>
      <c r="I55" s="112">
        <v>1.85</v>
      </c>
      <c r="J55" s="111">
        <f>H55*I55</f>
        <v>143629.56000000003</v>
      </c>
      <c r="K55" s="571">
        <v>17</v>
      </c>
      <c r="L55" s="572"/>
      <c r="M55" s="297">
        <f>J55/K55</f>
        <v>8448.7976470588255</v>
      </c>
    </row>
    <row r="56" spans="1:13" ht="13.8">
      <c r="A56" s="141" t="s">
        <v>101</v>
      </c>
      <c r="B56" s="66"/>
      <c r="C56" s="66"/>
      <c r="D56" s="66"/>
      <c r="E56" s="66"/>
      <c r="F56" s="66"/>
      <c r="G56" s="66"/>
      <c r="H56" s="149">
        <f>157800*1.23</f>
        <v>194094</v>
      </c>
      <c r="I56" s="112">
        <v>1.85</v>
      </c>
      <c r="J56" s="111">
        <f>H56*I56</f>
        <v>359073.9</v>
      </c>
      <c r="K56" s="571">
        <v>17</v>
      </c>
      <c r="L56" s="572"/>
      <c r="M56" s="297">
        <f>J56/K56</f>
        <v>21121.99411764706</v>
      </c>
    </row>
    <row r="57" spans="1:13" ht="13.8">
      <c r="A57" s="108"/>
      <c r="B57" s="77"/>
      <c r="C57" s="77"/>
      <c r="D57" s="77"/>
      <c r="E57" s="77"/>
      <c r="F57" s="77"/>
      <c r="G57" s="168"/>
      <c r="H57" s="111"/>
      <c r="I57" s="112"/>
      <c r="J57" s="111"/>
      <c r="K57" s="573"/>
      <c r="L57" s="574"/>
      <c r="M57" s="297"/>
    </row>
    <row r="58" spans="1:13" ht="14.4" thickBot="1">
      <c r="A58" s="108"/>
      <c r="B58" s="38"/>
      <c r="C58" s="38"/>
      <c r="D58" s="38"/>
      <c r="E58" s="38"/>
      <c r="F58" s="38"/>
      <c r="G58" s="38"/>
      <c r="H58" s="111"/>
      <c r="I58" s="112"/>
      <c r="J58" s="111"/>
      <c r="K58" s="573"/>
      <c r="L58" s="574"/>
      <c r="M58" s="297"/>
    </row>
    <row r="59" spans="1:13" ht="14.4" thickBot="1">
      <c r="A59" s="575" t="s">
        <v>37</v>
      </c>
      <c r="B59" s="576"/>
      <c r="C59" s="576"/>
      <c r="D59" s="576"/>
      <c r="E59" s="576"/>
      <c r="F59" s="576"/>
      <c r="G59" s="576"/>
      <c r="H59" s="576"/>
      <c r="I59" s="576"/>
      <c r="J59" s="576"/>
      <c r="K59" s="576"/>
      <c r="L59" s="577"/>
      <c r="M59" s="304">
        <f>SUM(M55:M58)</f>
        <v>29570.791764705886</v>
      </c>
    </row>
    <row r="60" spans="1:13" ht="14.4" thickBot="1">
      <c r="A60" s="43"/>
      <c r="B60" s="20"/>
      <c r="C60" s="20"/>
      <c r="D60" s="20"/>
      <c r="E60" s="20"/>
      <c r="F60" s="20"/>
      <c r="G60" s="20"/>
      <c r="H60" s="20"/>
      <c r="I60" s="20"/>
      <c r="J60" s="20"/>
      <c r="K60" s="74"/>
      <c r="L60" s="74"/>
      <c r="M60" s="305"/>
    </row>
    <row r="61" spans="1:13" ht="14.4" thickBot="1">
      <c r="A61" s="578" t="s">
        <v>50</v>
      </c>
      <c r="B61" s="579"/>
      <c r="C61" s="579"/>
      <c r="D61" s="579"/>
      <c r="E61" s="579"/>
      <c r="F61" s="579"/>
      <c r="G61" s="579"/>
      <c r="H61" s="579"/>
      <c r="I61" s="579"/>
      <c r="J61" s="579"/>
      <c r="K61" s="579"/>
      <c r="L61" s="580"/>
      <c r="M61" s="306">
        <f>ROUND((M26+M36+M59),0)</f>
        <v>747953</v>
      </c>
    </row>
    <row r="62" spans="1:13">
      <c r="A62" s="552" t="s">
        <v>51</v>
      </c>
      <c r="B62" s="553"/>
      <c r="C62" s="553"/>
      <c r="D62" s="553"/>
      <c r="E62" s="553"/>
      <c r="F62" s="553"/>
      <c r="G62" s="553"/>
      <c r="H62" s="553"/>
      <c r="I62" s="553"/>
      <c r="J62" s="553"/>
      <c r="K62" s="553"/>
      <c r="L62" s="553"/>
      <c r="M62" s="554"/>
    </row>
    <row r="63" spans="1:13">
      <c r="A63" s="555"/>
      <c r="B63" s="556"/>
      <c r="C63" s="556"/>
      <c r="D63" s="556"/>
      <c r="E63" s="556"/>
      <c r="F63" s="556"/>
      <c r="G63" s="556"/>
      <c r="H63" s="556"/>
      <c r="I63" s="556"/>
      <c r="J63" s="556"/>
      <c r="K63" s="556"/>
      <c r="L63" s="556"/>
      <c r="M63" s="557"/>
    </row>
    <row r="64" spans="1:13" ht="13.8" thickBot="1">
      <c r="A64" s="558"/>
      <c r="B64" s="559"/>
      <c r="C64" s="559"/>
      <c r="D64" s="559"/>
      <c r="E64" s="559"/>
      <c r="F64" s="559"/>
      <c r="G64" s="559"/>
      <c r="H64" s="559"/>
      <c r="I64" s="559"/>
      <c r="J64" s="559"/>
      <c r="K64" s="559"/>
      <c r="L64" s="559"/>
      <c r="M64" s="560"/>
    </row>
    <row r="65" spans="1:13" ht="13.8">
      <c r="A65" s="583" t="s">
        <v>52</v>
      </c>
      <c r="B65" s="584"/>
      <c r="C65" s="584"/>
      <c r="D65" s="584"/>
      <c r="E65" s="584"/>
      <c r="F65" s="584"/>
      <c r="G65" s="584"/>
      <c r="H65" s="159"/>
      <c r="I65" s="165"/>
      <c r="J65" s="64" t="s">
        <v>53</v>
      </c>
      <c r="K65" s="585" t="s">
        <v>54</v>
      </c>
      <c r="L65" s="586"/>
      <c r="M65" s="292"/>
    </row>
    <row r="66" spans="1:13" ht="13.8">
      <c r="A66" s="587" t="s">
        <v>55</v>
      </c>
      <c r="B66" s="588"/>
      <c r="C66" s="588"/>
      <c r="D66" s="588"/>
      <c r="E66" s="588"/>
      <c r="F66" s="588"/>
      <c r="G66" s="588"/>
      <c r="H66" s="67"/>
      <c r="I66" s="68"/>
      <c r="J66" s="69">
        <v>0.2</v>
      </c>
      <c r="K66" s="581">
        <f>M61*J66</f>
        <v>149590.6</v>
      </c>
      <c r="L66" s="582"/>
      <c r="M66" s="307"/>
    </row>
    <row r="67" spans="1:13" ht="13.8">
      <c r="A67" s="51" t="s">
        <v>56</v>
      </c>
      <c r="B67" s="52"/>
      <c r="C67" s="52"/>
      <c r="D67" s="52"/>
      <c r="E67" s="52"/>
      <c r="F67" s="52"/>
      <c r="G67" s="52"/>
      <c r="H67" s="67"/>
      <c r="I67" s="68"/>
      <c r="J67" s="69">
        <v>0.01</v>
      </c>
      <c r="K67" s="581">
        <f>M61*J67</f>
        <v>7479.53</v>
      </c>
      <c r="L67" s="582"/>
      <c r="M67" s="307"/>
    </row>
    <row r="68" spans="1:13" ht="14.4" thickBot="1">
      <c r="A68" s="37" t="s">
        <v>57</v>
      </c>
      <c r="B68" s="38"/>
      <c r="C68" s="38"/>
      <c r="D68" s="38"/>
      <c r="E68" s="38"/>
      <c r="F68" s="38"/>
      <c r="G68" s="38"/>
      <c r="H68" s="71"/>
      <c r="I68" s="72"/>
      <c r="J68" s="69">
        <v>0.04</v>
      </c>
      <c r="K68" s="581">
        <f>M61*J68</f>
        <v>29918.12</v>
      </c>
      <c r="L68" s="582"/>
      <c r="M68" s="307"/>
    </row>
    <row r="69" spans="1:13" ht="14.4" thickBot="1">
      <c r="A69" s="575" t="s">
        <v>37</v>
      </c>
      <c r="B69" s="576"/>
      <c r="C69" s="576"/>
      <c r="D69" s="576"/>
      <c r="E69" s="576"/>
      <c r="F69" s="576"/>
      <c r="G69" s="576"/>
      <c r="H69" s="576"/>
      <c r="I69" s="576"/>
      <c r="J69" s="576"/>
      <c r="K69" s="576"/>
      <c r="L69" s="577"/>
      <c r="M69" s="304">
        <f>SUM(K66:L68)</f>
        <v>186988.25</v>
      </c>
    </row>
    <row r="70" spans="1:13" ht="14.4" thickBot="1">
      <c r="A70" s="43"/>
      <c r="B70" s="20"/>
      <c r="C70" s="20"/>
      <c r="D70" s="20"/>
      <c r="E70" s="20"/>
      <c r="F70" s="20"/>
      <c r="G70" s="20"/>
      <c r="H70" s="20"/>
      <c r="I70" s="20"/>
      <c r="J70" s="20"/>
      <c r="K70" s="74"/>
      <c r="L70" s="74"/>
      <c r="M70" s="305"/>
    </row>
    <row r="71" spans="1:13" s="284" customFormat="1" ht="39.6" customHeight="1" thickBot="1">
      <c r="A71" s="595" t="s">
        <v>58</v>
      </c>
      <c r="B71" s="596"/>
      <c r="C71" s="596"/>
      <c r="D71" s="596"/>
      <c r="E71" s="596"/>
      <c r="F71" s="596"/>
      <c r="G71" s="596"/>
      <c r="H71" s="596"/>
      <c r="I71" s="596"/>
      <c r="J71" s="596"/>
      <c r="K71" s="596"/>
      <c r="L71" s="597"/>
      <c r="M71" s="313">
        <f>ROUND((M61+M69),0)</f>
        <v>934941</v>
      </c>
    </row>
    <row r="72" spans="1:13" ht="13.8">
      <c r="A72" s="40"/>
      <c r="B72" s="41"/>
      <c r="C72" s="41"/>
      <c r="D72" s="41"/>
      <c r="E72" s="41"/>
      <c r="F72" s="41"/>
      <c r="G72" s="41"/>
      <c r="H72" s="41"/>
      <c r="I72" s="41"/>
      <c r="J72" s="41"/>
      <c r="K72" s="288"/>
      <c r="L72" s="288"/>
      <c r="M72" s="308"/>
    </row>
    <row r="73" spans="1:13" ht="13.8">
      <c r="A73" s="43"/>
      <c r="B73" s="20"/>
      <c r="C73" s="20"/>
      <c r="D73" s="20"/>
      <c r="E73" s="20"/>
      <c r="F73" s="20"/>
      <c r="G73" s="20"/>
      <c r="H73" s="20"/>
      <c r="I73" s="20"/>
      <c r="J73" s="20"/>
      <c r="K73" s="74"/>
      <c r="L73" s="74"/>
      <c r="M73" s="305"/>
    </row>
    <row r="74" spans="1:13" ht="13.8">
      <c r="A74" s="43"/>
      <c r="B74" s="20"/>
      <c r="C74" s="20"/>
      <c r="D74" s="20"/>
      <c r="E74" s="20"/>
      <c r="F74" s="20"/>
      <c r="G74" s="20"/>
      <c r="H74" s="20"/>
      <c r="I74" s="20"/>
      <c r="J74" s="20"/>
      <c r="K74" s="74"/>
      <c r="L74" s="74"/>
      <c r="M74" s="305"/>
    </row>
    <row r="75" spans="1:13" ht="13.8">
      <c r="A75" s="43"/>
      <c r="B75" s="20"/>
      <c r="C75" s="20"/>
      <c r="D75" s="20"/>
      <c r="E75" s="20"/>
      <c r="F75" s="73" t="s">
        <v>59</v>
      </c>
      <c r="G75" s="73"/>
      <c r="H75" s="73"/>
      <c r="I75" s="73"/>
      <c r="J75" s="20"/>
      <c r="K75" s="74"/>
      <c r="L75" s="74"/>
      <c r="M75" s="305"/>
    </row>
    <row r="76" spans="1:13" ht="13.8">
      <c r="A76" s="43"/>
      <c r="B76" s="20"/>
      <c r="C76" s="20"/>
      <c r="D76" s="20"/>
      <c r="E76" s="20"/>
      <c r="F76" s="73" t="s">
        <v>60</v>
      </c>
      <c r="G76" s="20"/>
      <c r="H76" s="20"/>
      <c r="I76" s="20"/>
      <c r="J76" s="20"/>
      <c r="K76" s="74"/>
      <c r="L76" s="74"/>
      <c r="M76" s="305"/>
    </row>
    <row r="77" spans="1:13" ht="13.8">
      <c r="A77" s="43"/>
      <c r="B77" s="20"/>
      <c r="C77" s="20"/>
      <c r="D77" s="20"/>
      <c r="E77" s="20"/>
      <c r="F77" s="73" t="s">
        <v>61</v>
      </c>
      <c r="G77" s="20"/>
      <c r="H77" s="20"/>
      <c r="I77" s="20"/>
      <c r="J77" s="20"/>
      <c r="K77" s="74"/>
      <c r="L77" s="74"/>
      <c r="M77" s="305"/>
    </row>
    <row r="78" spans="1:13" ht="13.8">
      <c r="A78" s="29"/>
      <c r="B78" s="74"/>
      <c r="C78" s="74"/>
      <c r="D78" s="74"/>
      <c r="E78" s="74"/>
      <c r="F78" s="73" t="s">
        <v>62</v>
      </c>
      <c r="G78" s="74"/>
      <c r="H78" s="74"/>
      <c r="I78" s="74"/>
      <c r="J78" s="74"/>
      <c r="K78" s="74"/>
      <c r="L78" s="74"/>
      <c r="M78" s="305"/>
    </row>
    <row r="79" spans="1:13" ht="13.8">
      <c r="A79" s="43"/>
      <c r="B79" s="20"/>
      <c r="C79" s="20"/>
      <c r="D79" s="20"/>
      <c r="E79" s="20"/>
      <c r="F79" s="20" t="s">
        <v>63</v>
      </c>
      <c r="G79" s="20"/>
      <c r="H79" s="20"/>
      <c r="I79" s="20"/>
      <c r="J79" s="20"/>
      <c r="K79" s="74"/>
      <c r="L79" s="74"/>
      <c r="M79" s="305"/>
    </row>
    <row r="80" spans="1:13" ht="13.8">
      <c r="A80" s="76" t="s">
        <v>64</v>
      </c>
      <c r="B80" s="77"/>
      <c r="C80" s="77"/>
      <c r="D80" s="77"/>
      <c r="E80" s="77"/>
      <c r="F80" s="77"/>
      <c r="G80" s="77"/>
      <c r="H80" s="77"/>
      <c r="I80" s="77"/>
      <c r="J80" s="77"/>
      <c r="K80" s="161"/>
      <c r="L80" s="161"/>
      <c r="M80" s="309"/>
    </row>
    <row r="81" spans="1:13" ht="13.8">
      <c r="A81" s="598"/>
      <c r="B81" s="599"/>
      <c r="C81" s="599"/>
      <c r="D81" s="599"/>
      <c r="E81" s="599"/>
      <c r="F81" s="599"/>
      <c r="G81" s="599"/>
      <c r="H81" s="599"/>
      <c r="I81" s="599"/>
      <c r="J81" s="599"/>
      <c r="K81" s="599"/>
      <c r="L81" s="599"/>
      <c r="M81" s="600"/>
    </row>
    <row r="82" spans="1:13" ht="13.8">
      <c r="A82" s="598"/>
      <c r="B82" s="599"/>
      <c r="C82" s="599"/>
      <c r="D82" s="599"/>
      <c r="E82" s="599"/>
      <c r="F82" s="599"/>
      <c r="G82" s="599"/>
      <c r="H82" s="599"/>
      <c r="I82" s="599"/>
      <c r="J82" s="599"/>
      <c r="K82" s="599"/>
      <c r="L82" s="599"/>
      <c r="M82" s="600"/>
    </row>
    <row r="83" spans="1:13" ht="13.8">
      <c r="A83" s="29"/>
      <c r="B83" s="74"/>
      <c r="C83" s="74"/>
      <c r="D83" s="74"/>
      <c r="E83" s="74"/>
      <c r="F83" s="74"/>
      <c r="G83" s="74"/>
      <c r="H83" s="74"/>
      <c r="I83" s="74"/>
      <c r="J83" s="74"/>
      <c r="K83" s="74"/>
      <c r="L83" s="74"/>
      <c r="M83" s="305"/>
    </row>
    <row r="84" spans="1:13" ht="13.8">
      <c r="A84" s="79" t="s">
        <v>65</v>
      </c>
      <c r="B84" s="74"/>
      <c r="C84" s="74"/>
      <c r="D84" s="74"/>
      <c r="E84" s="74"/>
      <c r="F84" s="74"/>
      <c r="G84" s="74"/>
      <c r="H84" s="74"/>
      <c r="I84" s="74"/>
      <c r="J84" s="74"/>
      <c r="K84" s="74"/>
      <c r="L84" s="74"/>
      <c r="M84" s="305"/>
    </row>
    <row r="85" spans="1:13">
      <c r="A85" s="601" t="s">
        <v>66</v>
      </c>
      <c r="B85" s="602"/>
      <c r="C85" s="602"/>
      <c r="D85" s="602"/>
      <c r="E85" s="602"/>
      <c r="F85" s="602"/>
      <c r="G85" s="602"/>
      <c r="H85" s="602"/>
      <c r="I85" s="602"/>
      <c r="J85" s="602"/>
      <c r="K85" s="602"/>
      <c r="L85" s="602"/>
      <c r="M85" s="603"/>
    </row>
    <row r="86" spans="1:13">
      <c r="A86" s="601"/>
      <c r="B86" s="602"/>
      <c r="C86" s="602"/>
      <c r="D86" s="602"/>
      <c r="E86" s="602"/>
      <c r="F86" s="602"/>
      <c r="G86" s="602"/>
      <c r="H86" s="602"/>
      <c r="I86" s="602"/>
      <c r="J86" s="602"/>
      <c r="K86" s="602"/>
      <c r="L86" s="602"/>
      <c r="M86" s="603"/>
    </row>
    <row r="87" spans="1:13">
      <c r="A87" s="601" t="s">
        <v>67</v>
      </c>
      <c r="B87" s="602"/>
      <c r="C87" s="602"/>
      <c r="D87" s="602"/>
      <c r="E87" s="602"/>
      <c r="F87" s="602"/>
      <c r="G87" s="602"/>
      <c r="H87" s="602"/>
      <c r="I87" s="602"/>
      <c r="J87" s="602"/>
      <c r="K87" s="602"/>
      <c r="L87" s="602"/>
      <c r="M87" s="603"/>
    </row>
    <row r="88" spans="1:13">
      <c r="A88" s="601"/>
      <c r="B88" s="602"/>
      <c r="C88" s="602"/>
      <c r="D88" s="602"/>
      <c r="E88" s="602"/>
      <c r="F88" s="602"/>
      <c r="G88" s="602"/>
      <c r="H88" s="602"/>
      <c r="I88" s="602"/>
      <c r="J88" s="602"/>
      <c r="K88" s="602"/>
      <c r="L88" s="602"/>
      <c r="M88" s="603"/>
    </row>
    <row r="89" spans="1:13" ht="13.8">
      <c r="A89" s="29"/>
      <c r="B89" s="74"/>
      <c r="C89" s="74"/>
      <c r="D89" s="74"/>
      <c r="E89" s="74"/>
      <c r="F89" s="74"/>
      <c r="G89" s="74"/>
      <c r="H89" s="74"/>
      <c r="I89" s="74"/>
      <c r="J89" s="74"/>
      <c r="K89" s="74"/>
      <c r="L89" s="74"/>
      <c r="M89" s="305"/>
    </row>
    <row r="90" spans="1:13" ht="13.8">
      <c r="A90" s="43"/>
      <c r="B90" s="20"/>
      <c r="C90" s="20"/>
      <c r="D90" s="20"/>
      <c r="E90" s="20"/>
      <c r="F90" s="73" t="s">
        <v>59</v>
      </c>
      <c r="G90" s="20"/>
      <c r="H90" s="20"/>
      <c r="I90" s="20"/>
      <c r="J90" s="20"/>
      <c r="K90" s="74"/>
      <c r="L90" s="74"/>
      <c r="M90" s="305"/>
    </row>
    <row r="91" spans="1:13" ht="13.8">
      <c r="A91" s="43"/>
      <c r="B91" s="20"/>
      <c r="C91" s="20"/>
      <c r="D91" s="20"/>
      <c r="E91" s="20"/>
      <c r="F91" s="20" t="s">
        <v>60</v>
      </c>
      <c r="G91" s="52"/>
      <c r="H91" s="52"/>
      <c r="I91" s="52"/>
      <c r="J91" s="20"/>
      <c r="K91" s="74"/>
      <c r="L91" s="74"/>
      <c r="M91" s="305"/>
    </row>
    <row r="92" spans="1:13" ht="13.8">
      <c r="A92" s="43"/>
      <c r="B92" s="20"/>
      <c r="C92" s="20"/>
      <c r="D92" s="20"/>
      <c r="E92" s="20"/>
      <c r="F92" s="20" t="s">
        <v>68</v>
      </c>
      <c r="G92" s="163"/>
      <c r="H92" s="163"/>
      <c r="I92" s="163"/>
      <c r="J92" s="20"/>
      <c r="K92" s="74"/>
      <c r="L92" s="74"/>
      <c r="M92" s="305"/>
    </row>
    <row r="93" spans="1:13" ht="13.8">
      <c r="A93" s="80"/>
      <c r="B93" s="74"/>
      <c r="C93" s="74"/>
      <c r="D93" s="74"/>
      <c r="E93" s="74"/>
      <c r="F93" s="20" t="s">
        <v>62</v>
      </c>
      <c r="G93" s="20"/>
      <c r="H93" s="20"/>
      <c r="I93" s="20"/>
      <c r="J93" s="74"/>
      <c r="K93" s="74"/>
      <c r="L93" s="74"/>
      <c r="M93" s="305"/>
    </row>
    <row r="94" spans="1:13" ht="13.8">
      <c r="A94" s="80"/>
      <c r="B94" s="163"/>
      <c r="C94" s="163"/>
      <c r="D94" s="20"/>
      <c r="E94" s="20"/>
      <c r="F94" s="20"/>
      <c r="G94" s="20"/>
      <c r="H94" s="20"/>
      <c r="I94" s="589"/>
      <c r="J94" s="589"/>
      <c r="K94" s="589"/>
      <c r="L94" s="589"/>
      <c r="M94" s="590"/>
    </row>
    <row r="95" spans="1:13" ht="14.4" thickBot="1">
      <c r="A95" s="593"/>
      <c r="B95" s="594"/>
      <c r="C95" s="594"/>
      <c r="D95" s="62"/>
      <c r="E95" s="62"/>
      <c r="F95" s="62"/>
      <c r="G95" s="62"/>
      <c r="H95" s="62"/>
      <c r="I95" s="591"/>
      <c r="J95" s="591"/>
      <c r="K95" s="591"/>
      <c r="L95" s="591"/>
      <c r="M95" s="592"/>
    </row>
  </sheetData>
  <mergeCells count="72">
    <mergeCell ref="K31:L31"/>
    <mergeCell ref="K32:L32"/>
    <mergeCell ref="K33:L33"/>
    <mergeCell ref="K34:L34"/>
    <mergeCell ref="K7:K9"/>
    <mergeCell ref="L7:L9"/>
    <mergeCell ref="M7:M9"/>
    <mergeCell ref="B9:I9"/>
    <mergeCell ref="A3:A9"/>
    <mergeCell ref="B3:I3"/>
    <mergeCell ref="B4:I4"/>
    <mergeCell ref="B5:I5"/>
    <mergeCell ref="J5:J6"/>
    <mergeCell ref="K5:M6"/>
    <mergeCell ref="B6:I6"/>
    <mergeCell ref="B7:I8"/>
    <mergeCell ref="J7:J9"/>
    <mergeCell ref="K3:M4"/>
    <mergeCell ref="J3:J4"/>
    <mergeCell ref="A24:C24"/>
    <mergeCell ref="B10:J10"/>
    <mergeCell ref="K10:L10"/>
    <mergeCell ref="B11:J11"/>
    <mergeCell ref="K11:L11"/>
    <mergeCell ref="A12:M14"/>
    <mergeCell ref="A15:E15"/>
    <mergeCell ref="F15:G15"/>
    <mergeCell ref="H15:I15"/>
    <mergeCell ref="K15:L15"/>
    <mergeCell ref="A18:C18"/>
    <mergeCell ref="A19:G19"/>
    <mergeCell ref="A21:C21"/>
    <mergeCell ref="A22:G22"/>
    <mergeCell ref="F17:G17"/>
    <mergeCell ref="F16:G16"/>
    <mergeCell ref="F25:G25"/>
    <mergeCell ref="H25:I25"/>
    <mergeCell ref="A26:L26"/>
    <mergeCell ref="A27:M29"/>
    <mergeCell ref="A30:H30"/>
    <mergeCell ref="K30:L30"/>
    <mergeCell ref="A36:L36"/>
    <mergeCell ref="A37:M39"/>
    <mergeCell ref="A40:G40"/>
    <mergeCell ref="K40:L40"/>
    <mergeCell ref="K41:L41"/>
    <mergeCell ref="I94:M95"/>
    <mergeCell ref="A95:C95"/>
    <mergeCell ref="A69:L69"/>
    <mergeCell ref="A71:L71"/>
    <mergeCell ref="A81:M81"/>
    <mergeCell ref="A82:M82"/>
    <mergeCell ref="A85:M86"/>
    <mergeCell ref="A87:M88"/>
    <mergeCell ref="K68:L68"/>
    <mergeCell ref="A65:G65"/>
    <mergeCell ref="K65:L65"/>
    <mergeCell ref="A66:G66"/>
    <mergeCell ref="K66:L66"/>
    <mergeCell ref="K67:L67"/>
    <mergeCell ref="A62:M64"/>
    <mergeCell ref="K49:L49"/>
    <mergeCell ref="A50:L50"/>
    <mergeCell ref="A51:M53"/>
    <mergeCell ref="A54:G54"/>
    <mergeCell ref="K54:L54"/>
    <mergeCell ref="K55:L55"/>
    <mergeCell ref="K56:L56"/>
    <mergeCell ref="K57:L57"/>
    <mergeCell ref="K58:L58"/>
    <mergeCell ref="A59:L59"/>
    <mergeCell ref="A61:L61"/>
  </mergeCells>
  <pageMargins left="0.25" right="0.25" top="0.75" bottom="0.75" header="0.3" footer="0.3"/>
  <pageSetup scale="50" fitToHeight="0"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G68"/>
  <sheetViews>
    <sheetView view="pageBreakPreview" topLeftCell="A32" zoomScale="85" zoomScaleNormal="100" zoomScaleSheetLayoutView="85" workbookViewId="0">
      <selection activeCell="E45" sqref="E45"/>
    </sheetView>
  </sheetViews>
  <sheetFormatPr baseColWidth="10" defaultRowHeight="13.2"/>
  <cols>
    <col min="1" max="1" width="30.6640625" customWidth="1"/>
    <col min="2" max="2" width="16.5546875" customWidth="1"/>
    <col min="3" max="3" width="17.109375" customWidth="1"/>
    <col min="4" max="4" width="16.33203125" customWidth="1"/>
    <col min="5" max="5" width="20" customWidth="1"/>
    <col min="6" max="6" width="21.109375" customWidth="1"/>
    <col min="7" max="7" width="25.44140625" customWidth="1"/>
  </cols>
  <sheetData>
    <row r="1" spans="1:7" ht="13.8">
      <c r="A1" s="768"/>
      <c r="B1" s="789"/>
      <c r="C1" s="789"/>
      <c r="D1" s="789"/>
      <c r="E1" s="789"/>
      <c r="F1" s="783" t="s">
        <v>23</v>
      </c>
      <c r="G1" s="783"/>
    </row>
    <row r="2" spans="1:7">
      <c r="A2" s="768"/>
      <c r="B2" s="789" t="s">
        <v>80</v>
      </c>
      <c r="C2" s="789"/>
      <c r="D2" s="789"/>
      <c r="E2" s="789"/>
      <c r="F2" s="783"/>
      <c r="G2" s="783"/>
    </row>
    <row r="3" spans="1:7">
      <c r="A3" s="768"/>
      <c r="B3" s="789"/>
      <c r="C3" s="789"/>
      <c r="D3" s="789"/>
      <c r="E3" s="789"/>
      <c r="F3" s="783" t="s">
        <v>19</v>
      </c>
      <c r="G3" s="783"/>
    </row>
    <row r="4" spans="1:7">
      <c r="A4" s="768"/>
      <c r="B4" s="790" t="s">
        <v>81</v>
      </c>
      <c r="C4" s="790"/>
      <c r="D4" s="790"/>
      <c r="E4" s="790"/>
      <c r="F4" s="783"/>
      <c r="G4" s="783"/>
    </row>
    <row r="5" spans="1:7" ht="13.2" customHeight="1">
      <c r="A5" s="768"/>
      <c r="B5" s="790"/>
      <c r="C5" s="790"/>
      <c r="D5" s="790"/>
      <c r="E5" s="790"/>
      <c r="F5" s="784" t="s">
        <v>20</v>
      </c>
      <c r="G5" s="784"/>
    </row>
    <row r="6" spans="1:7" ht="13.2" customHeight="1">
      <c r="A6" s="768"/>
      <c r="B6" s="262"/>
      <c r="C6" s="262"/>
      <c r="D6" s="262"/>
      <c r="E6" s="262"/>
      <c r="F6" s="784"/>
      <c r="G6" s="784"/>
    </row>
    <row r="7" spans="1:7" ht="13.8">
      <c r="A7" s="768"/>
      <c r="B7" s="789" t="s">
        <v>22</v>
      </c>
      <c r="C7" s="789"/>
      <c r="D7" s="789"/>
      <c r="E7" s="789"/>
      <c r="F7" s="789"/>
      <c r="G7" s="789"/>
    </row>
    <row r="8" spans="1:7" ht="15.6" customHeight="1">
      <c r="A8" s="768"/>
      <c r="B8" s="768"/>
      <c r="C8" s="768"/>
      <c r="D8" s="768"/>
      <c r="E8" s="768"/>
      <c r="F8" s="768"/>
      <c r="G8" s="768"/>
    </row>
    <row r="9" spans="1:7" ht="51" customHeight="1">
      <c r="A9" s="255" t="s">
        <v>136</v>
      </c>
      <c r="B9" s="256" t="s">
        <v>15</v>
      </c>
      <c r="C9" s="769" t="s">
        <v>137</v>
      </c>
      <c r="D9" s="769"/>
      <c r="E9" s="769"/>
      <c r="F9" s="769"/>
      <c r="G9" s="770"/>
    </row>
    <row r="10" spans="1:7" ht="13.8">
      <c r="A10" s="195"/>
      <c r="B10" s="196"/>
      <c r="C10" s="196"/>
      <c r="D10" s="196"/>
      <c r="E10" s="197"/>
      <c r="F10" s="196"/>
      <c r="G10" s="254"/>
    </row>
    <row r="11" spans="1:7" ht="14.4" thickBot="1">
      <c r="A11" s="174" t="s">
        <v>32</v>
      </c>
      <c r="B11" s="175"/>
      <c r="C11" s="175"/>
      <c r="D11" s="175"/>
      <c r="E11" s="176"/>
      <c r="F11" s="175"/>
      <c r="G11" s="177"/>
    </row>
    <row r="12" spans="1:7" ht="13.8">
      <c r="A12" s="178" t="s">
        <v>52</v>
      </c>
      <c r="B12" s="179" t="s">
        <v>107</v>
      </c>
      <c r="C12" s="179" t="s">
        <v>151</v>
      </c>
      <c r="D12" s="179" t="s">
        <v>108</v>
      </c>
      <c r="E12" s="180" t="s">
        <v>109</v>
      </c>
      <c r="F12" s="179" t="s">
        <v>110</v>
      </c>
      <c r="G12" s="181"/>
    </row>
    <row r="13" spans="1:7" ht="13.8">
      <c r="A13" s="182" t="s">
        <v>111</v>
      </c>
      <c r="B13" s="183" t="s">
        <v>93</v>
      </c>
      <c r="C13" s="184">
        <f>5000*1.07</f>
        <v>5350</v>
      </c>
      <c r="D13" s="185">
        <v>1</v>
      </c>
      <c r="E13" s="185">
        <v>5</v>
      </c>
      <c r="F13" s="186">
        <f>(C13/E13)</f>
        <v>1070</v>
      </c>
      <c r="G13" s="187"/>
    </row>
    <row r="14" spans="1:7" ht="13.8">
      <c r="A14" s="188" t="s">
        <v>112</v>
      </c>
      <c r="B14" s="183" t="s">
        <v>93</v>
      </c>
      <c r="C14" s="189">
        <f>10000*1.07</f>
        <v>10700</v>
      </c>
      <c r="D14" s="185">
        <v>1</v>
      </c>
      <c r="E14" s="190">
        <v>5</v>
      </c>
      <c r="F14" s="186">
        <f t="shared" ref="F14:F16" si="0">(C14/E14)</f>
        <v>2140</v>
      </c>
      <c r="G14" s="191"/>
    </row>
    <row r="15" spans="1:7" ht="13.8">
      <c r="A15" s="188" t="s">
        <v>113</v>
      </c>
      <c r="B15" s="183" t="s">
        <v>93</v>
      </c>
      <c r="C15" s="189">
        <f>6250*1.07</f>
        <v>6687.5</v>
      </c>
      <c r="D15" s="185">
        <v>1</v>
      </c>
      <c r="E15" s="190">
        <v>5</v>
      </c>
      <c r="F15" s="186">
        <f t="shared" si="0"/>
        <v>1337.5</v>
      </c>
      <c r="G15" s="191"/>
    </row>
    <row r="16" spans="1:7" ht="14.4" thickBot="1">
      <c r="A16" s="328" t="s">
        <v>114</v>
      </c>
      <c r="B16" s="329" t="s">
        <v>93</v>
      </c>
      <c r="C16" s="330">
        <f>30000*1.07</f>
        <v>32100.000000000004</v>
      </c>
      <c r="D16" s="194">
        <v>1</v>
      </c>
      <c r="E16" s="194">
        <v>5</v>
      </c>
      <c r="F16" s="186">
        <f t="shared" si="0"/>
        <v>6420.0000000000009</v>
      </c>
      <c r="G16" s="191"/>
    </row>
    <row r="17" spans="1:7" ht="14.4" thickBot="1">
      <c r="A17" s="195"/>
      <c r="B17" s="196"/>
      <c r="C17" s="197"/>
      <c r="D17" s="197"/>
      <c r="E17" s="197"/>
      <c r="F17" s="198" t="s">
        <v>115</v>
      </c>
      <c r="G17" s="199">
        <f>SUM(F13:F16)</f>
        <v>10967.5</v>
      </c>
    </row>
    <row r="18" spans="1:7" ht="14.4" thickBot="1">
      <c r="A18" s="195" t="s">
        <v>116</v>
      </c>
      <c r="B18" s="196"/>
      <c r="C18" s="196"/>
      <c r="D18" s="196"/>
      <c r="E18" s="197"/>
      <c r="F18" s="200"/>
      <c r="G18" s="201"/>
    </row>
    <row r="19" spans="1:7" ht="14.4" thickBot="1">
      <c r="A19" s="178" t="s">
        <v>52</v>
      </c>
      <c r="B19" s="202" t="s">
        <v>107</v>
      </c>
      <c r="C19" s="202" t="s">
        <v>117</v>
      </c>
      <c r="D19" s="202" t="s">
        <v>108</v>
      </c>
      <c r="E19" s="203" t="s">
        <v>118</v>
      </c>
      <c r="F19" s="204" t="s">
        <v>110</v>
      </c>
      <c r="G19" s="205"/>
    </row>
    <row r="20" spans="1:7" ht="13.8">
      <c r="A20" s="208" t="s">
        <v>120</v>
      </c>
      <c r="B20" s="209" t="s">
        <v>119</v>
      </c>
      <c r="C20" s="206">
        <f>284050*1.07</f>
        <v>303933.5</v>
      </c>
      <c r="D20" s="210">
        <v>0.3</v>
      </c>
      <c r="E20" s="211" t="s">
        <v>118</v>
      </c>
      <c r="F20" s="207">
        <f>C20*D20</f>
        <v>91180.05</v>
      </c>
      <c r="G20" s="212"/>
    </row>
    <row r="21" spans="1:7" ht="13.8">
      <c r="A21" s="213" t="s">
        <v>208</v>
      </c>
      <c r="B21" s="214" t="s">
        <v>95</v>
      </c>
      <c r="C21" s="215">
        <f>93420*1.07</f>
        <v>99959.400000000009</v>
      </c>
      <c r="D21" s="210">
        <v>0.05</v>
      </c>
      <c r="E21" s="211" t="s">
        <v>118</v>
      </c>
      <c r="F21" s="216">
        <f>C21*D21</f>
        <v>4997.9700000000012</v>
      </c>
      <c r="G21" s="217"/>
    </row>
    <row r="22" spans="1:7" ht="13.8">
      <c r="A22" s="182"/>
      <c r="B22" s="183"/>
      <c r="C22" s="218"/>
      <c r="D22" s="185"/>
      <c r="E22" s="211"/>
      <c r="F22" s="219"/>
      <c r="G22" s="220"/>
    </row>
    <row r="23" spans="1:7" ht="14.4" thickBot="1">
      <c r="A23" s="192"/>
      <c r="B23" s="193"/>
      <c r="C23" s="221"/>
      <c r="D23" s="194"/>
      <c r="E23" s="222"/>
      <c r="F23" s="223"/>
      <c r="G23" s="224"/>
    </row>
    <row r="24" spans="1:7" ht="14.4" thickBot="1">
      <c r="A24" s="195"/>
      <c r="B24" s="197"/>
      <c r="C24" s="197"/>
      <c r="D24" s="197"/>
      <c r="E24" s="197"/>
      <c r="F24" s="198" t="s">
        <v>115</v>
      </c>
      <c r="G24" s="199">
        <f>SUM(F20:F23)</f>
        <v>96178.02</v>
      </c>
    </row>
    <row r="25" spans="1:7" ht="14.4" thickBot="1">
      <c r="A25" s="195" t="s">
        <v>40</v>
      </c>
      <c r="B25" s="197"/>
      <c r="C25" s="197"/>
      <c r="D25" s="197"/>
      <c r="E25" s="197"/>
      <c r="F25" s="200"/>
      <c r="G25" s="201"/>
    </row>
    <row r="26" spans="1:7" ht="14.4" thickBot="1">
      <c r="A26" s="178" t="s">
        <v>52</v>
      </c>
      <c r="B26" s="225" t="s">
        <v>107</v>
      </c>
      <c r="C26" s="225" t="s">
        <v>121</v>
      </c>
      <c r="D26" s="225" t="s">
        <v>108</v>
      </c>
      <c r="E26" s="225" t="s">
        <v>109</v>
      </c>
      <c r="F26" s="226" t="s">
        <v>110</v>
      </c>
      <c r="G26" s="227"/>
    </row>
    <row r="27" spans="1:7" ht="13.8">
      <c r="A27" s="228"/>
      <c r="B27" s="229"/>
      <c r="C27" s="230"/>
      <c r="D27" s="229"/>
      <c r="E27" s="229"/>
      <c r="F27" s="231"/>
      <c r="G27" s="232"/>
    </row>
    <row r="28" spans="1:7" ht="13.8">
      <c r="A28" s="233"/>
      <c r="B28" s="234"/>
      <c r="C28" s="235"/>
      <c r="D28" s="234"/>
      <c r="E28" s="234"/>
      <c r="F28" s="236"/>
      <c r="G28" s="237"/>
    </row>
    <row r="29" spans="1:7" ht="14.4" thickBot="1">
      <c r="A29" s="238"/>
      <c r="B29" s="239"/>
      <c r="C29" s="240"/>
      <c r="D29" s="241"/>
      <c r="E29" s="241"/>
      <c r="F29" s="242"/>
      <c r="G29" s="243"/>
    </row>
    <row r="30" spans="1:7" ht="14.4" thickBot="1">
      <c r="A30" s="195"/>
      <c r="B30" s="197"/>
      <c r="C30" s="197"/>
      <c r="D30" s="197"/>
      <c r="E30" s="197"/>
      <c r="F30" s="198" t="s">
        <v>115</v>
      </c>
      <c r="G30" s="199">
        <f>+SUM(F29:F29)</f>
        <v>0</v>
      </c>
    </row>
    <row r="31" spans="1:7" ht="14.4" thickBot="1">
      <c r="A31" s="195" t="s">
        <v>45</v>
      </c>
      <c r="B31" s="197"/>
      <c r="C31" s="197"/>
      <c r="D31" s="197"/>
      <c r="E31" s="197"/>
      <c r="F31" s="200"/>
      <c r="G31" s="201"/>
    </row>
    <row r="32" spans="1:7" ht="14.4" thickBot="1">
      <c r="A32" s="244" t="s">
        <v>52</v>
      </c>
      <c r="B32" s="203" t="s">
        <v>107</v>
      </c>
      <c r="C32" s="203" t="s">
        <v>117</v>
      </c>
      <c r="D32" s="203" t="s">
        <v>128</v>
      </c>
      <c r="E32" s="203" t="s">
        <v>109</v>
      </c>
      <c r="F32" s="204" t="s">
        <v>110</v>
      </c>
      <c r="G32" s="245"/>
    </row>
    <row r="33" spans="1:7" ht="13.8">
      <c r="A33" s="246" t="s">
        <v>129</v>
      </c>
      <c r="B33" s="214" t="s">
        <v>141</v>
      </c>
      <c r="C33" s="218">
        <f>105200*1.23</f>
        <v>129396</v>
      </c>
      <c r="D33" s="185">
        <v>1.85</v>
      </c>
      <c r="E33" s="185">
        <v>5</v>
      </c>
      <c r="F33" s="216">
        <f>(C33*D33)/E33</f>
        <v>47876.520000000004</v>
      </c>
      <c r="G33" s="237"/>
    </row>
    <row r="34" spans="1:7" ht="13.8">
      <c r="A34" s="246" t="s">
        <v>130</v>
      </c>
      <c r="B34" s="214" t="s">
        <v>141</v>
      </c>
      <c r="C34" s="218">
        <f>63120*1.23</f>
        <v>77637.600000000006</v>
      </c>
      <c r="D34" s="185">
        <v>1.85</v>
      </c>
      <c r="E34" s="185">
        <v>5</v>
      </c>
      <c r="F34" s="216">
        <f t="shared" ref="F34" si="1">(C34*D34)/E34</f>
        <v>28725.912000000004</v>
      </c>
      <c r="G34" s="237"/>
    </row>
    <row r="35" spans="1:7" ht="13.8">
      <c r="A35" s="247"/>
      <c r="B35" s="183"/>
      <c r="C35" s="218"/>
      <c r="D35" s="185"/>
      <c r="E35" s="185"/>
      <c r="F35" s="216"/>
      <c r="G35" s="237"/>
    </row>
    <row r="36" spans="1:7" ht="14.4" thickBot="1">
      <c r="A36" s="248"/>
      <c r="B36" s="193"/>
      <c r="C36" s="221"/>
      <c r="D36" s="194"/>
      <c r="E36" s="194"/>
      <c r="F36" s="223"/>
      <c r="G36" s="237"/>
    </row>
    <row r="37" spans="1:7" ht="14.4" thickBot="1">
      <c r="A37" s="195"/>
      <c r="B37" s="197"/>
      <c r="C37" s="197"/>
      <c r="D37" s="197"/>
      <c r="E37" s="197"/>
      <c r="F37" s="198" t="s">
        <v>115</v>
      </c>
      <c r="G37" s="199">
        <f>SUM(F33:F36)</f>
        <v>76602.432000000001</v>
      </c>
    </row>
    <row r="38" spans="1:7" ht="14.4" thickBot="1">
      <c r="A38" s="195"/>
      <c r="B38" s="197"/>
      <c r="C38" s="197"/>
      <c r="D38" s="197"/>
      <c r="E38" s="197"/>
      <c r="F38" s="198"/>
      <c r="G38" s="201"/>
    </row>
    <row r="39" spans="1:7" ht="14.4" thickBot="1">
      <c r="A39" s="195"/>
      <c r="B39" s="197"/>
      <c r="C39" s="249" t="s">
        <v>122</v>
      </c>
      <c r="D39" s="249"/>
      <c r="E39" s="249"/>
      <c r="F39" s="250"/>
      <c r="G39" s="199">
        <f>ROUND((G37+G17+G24+G30),0)</f>
        <v>183748</v>
      </c>
    </row>
    <row r="40" spans="1:7" ht="14.4" thickBot="1">
      <c r="A40" s="195" t="s">
        <v>51</v>
      </c>
      <c r="B40" s="197"/>
      <c r="C40" s="197"/>
      <c r="D40" s="197"/>
      <c r="E40" s="197"/>
      <c r="F40" s="200"/>
      <c r="G40" s="201"/>
    </row>
    <row r="41" spans="1:7" ht="14.4" thickBot="1">
      <c r="A41" s="775" t="s">
        <v>52</v>
      </c>
      <c r="B41" s="776"/>
      <c r="C41" s="776"/>
      <c r="D41" s="251"/>
      <c r="E41" s="203" t="s">
        <v>53</v>
      </c>
      <c r="F41" s="204" t="s">
        <v>54</v>
      </c>
      <c r="G41" s="245"/>
    </row>
    <row r="42" spans="1:7" ht="13.8">
      <c r="A42" s="777" t="s">
        <v>123</v>
      </c>
      <c r="B42" s="778"/>
      <c r="C42" s="778"/>
      <c r="D42" s="779"/>
      <c r="E42" s="267">
        <v>0.2</v>
      </c>
      <c r="F42" s="268">
        <f>G39*E42</f>
        <v>36749.599999999999</v>
      </c>
      <c r="G42" s="252"/>
    </row>
    <row r="43" spans="1:7" ht="13.8">
      <c r="A43" s="780" t="s">
        <v>124</v>
      </c>
      <c r="B43" s="781"/>
      <c r="C43" s="781"/>
      <c r="D43" s="782"/>
      <c r="E43" s="269">
        <v>0.01</v>
      </c>
      <c r="F43" s="270">
        <f>G39*E43</f>
        <v>1837.48</v>
      </c>
      <c r="G43" s="237"/>
    </row>
    <row r="44" spans="1:7" ht="14.4" thickBot="1">
      <c r="A44" s="771" t="s">
        <v>125</v>
      </c>
      <c r="B44" s="772"/>
      <c r="C44" s="772"/>
      <c r="D44" s="773"/>
      <c r="E44" s="271">
        <v>0.04</v>
      </c>
      <c r="F44" s="272">
        <f>G39*E44</f>
        <v>7349.92</v>
      </c>
      <c r="G44" s="243"/>
    </row>
    <row r="45" spans="1:7" ht="14.4" thickBot="1">
      <c r="A45" s="196"/>
      <c r="B45" s="197"/>
      <c r="C45" s="197"/>
      <c r="D45" s="197"/>
      <c r="E45" s="197"/>
      <c r="F45" s="198" t="s">
        <v>115</v>
      </c>
      <c r="G45" s="199">
        <f>SUM(F42:F44)</f>
        <v>45937</v>
      </c>
    </row>
    <row r="46" spans="1:7" ht="14.4" thickBot="1">
      <c r="A46" s="774"/>
      <c r="B46" s="263"/>
      <c r="C46" s="264"/>
      <c r="D46" s="197"/>
      <c r="E46" s="197"/>
      <c r="F46" s="200"/>
      <c r="G46" s="200"/>
    </row>
    <row r="47" spans="1:7" ht="14.4" thickBot="1">
      <c r="A47" s="774"/>
      <c r="B47" s="196"/>
      <c r="C47" s="249"/>
      <c r="D47" s="249"/>
      <c r="E47" s="249"/>
      <c r="F47" s="253" t="s">
        <v>126</v>
      </c>
      <c r="G47" s="266">
        <f>ROUND(+G45+G39,0)</f>
        <v>229685</v>
      </c>
    </row>
    <row r="48" spans="1:7" ht="13.8">
      <c r="A48" s="196"/>
      <c r="B48" s="196"/>
      <c r="C48" s="196"/>
      <c r="D48" s="196"/>
      <c r="E48" s="197"/>
      <c r="F48" s="196"/>
      <c r="G48" s="196"/>
    </row>
    <row r="49" spans="1:7" ht="13.8">
      <c r="A49" s="141" t="s">
        <v>59</v>
      </c>
      <c r="B49" s="141"/>
      <c r="C49" s="141"/>
      <c r="D49" s="141"/>
      <c r="E49" s="141"/>
      <c r="F49" s="141"/>
      <c r="G49" s="261"/>
    </row>
    <row r="50" spans="1:7" ht="13.8">
      <c r="A50" s="141" t="s">
        <v>60</v>
      </c>
      <c r="B50" s="141"/>
      <c r="C50" s="141"/>
      <c r="D50" s="141"/>
      <c r="E50" s="141"/>
      <c r="F50" s="141"/>
      <c r="G50" s="261"/>
    </row>
    <row r="51" spans="1:7" ht="13.8">
      <c r="A51" s="141" t="s">
        <v>61</v>
      </c>
      <c r="B51" s="141"/>
      <c r="C51" s="141"/>
      <c r="D51" s="141"/>
      <c r="E51" s="141"/>
      <c r="F51" s="141"/>
      <c r="G51" s="261"/>
    </row>
    <row r="52" spans="1:7" ht="13.8">
      <c r="A52" s="141" t="s">
        <v>62</v>
      </c>
      <c r="B52" s="141"/>
      <c r="C52" s="141"/>
      <c r="D52" s="141"/>
      <c r="E52" s="141"/>
      <c r="F52" s="141"/>
      <c r="G52" s="261"/>
    </row>
    <row r="53" spans="1:7" ht="13.8">
      <c r="A53" s="141" t="s">
        <v>63</v>
      </c>
      <c r="B53" s="141"/>
      <c r="C53" s="141"/>
      <c r="D53" s="141"/>
      <c r="E53" s="141"/>
      <c r="F53" s="141"/>
      <c r="G53" s="261"/>
    </row>
    <row r="54" spans="1:7" ht="13.8">
      <c r="A54" s="141"/>
      <c r="B54" s="141"/>
      <c r="C54" s="141"/>
      <c r="D54" s="141"/>
      <c r="E54" s="141"/>
      <c r="F54" s="141"/>
      <c r="G54" s="261"/>
    </row>
    <row r="55" spans="1:7" ht="13.8">
      <c r="A55" s="265" t="s">
        <v>64</v>
      </c>
      <c r="B55" s="141"/>
      <c r="C55" s="141"/>
      <c r="D55" s="141"/>
      <c r="E55" s="141"/>
      <c r="F55" s="141"/>
      <c r="G55" s="261"/>
    </row>
    <row r="56" spans="1:7" ht="13.8">
      <c r="A56" s="141"/>
      <c r="B56" s="141"/>
      <c r="C56" s="141"/>
      <c r="D56" s="141"/>
      <c r="E56" s="141"/>
      <c r="F56" s="141"/>
      <c r="G56" s="261"/>
    </row>
    <row r="57" spans="1:7" ht="13.8">
      <c r="A57" s="141"/>
      <c r="B57" s="141"/>
      <c r="C57" s="141"/>
      <c r="D57" s="141"/>
      <c r="E57" s="141"/>
      <c r="F57" s="141"/>
      <c r="G57" s="261"/>
    </row>
    <row r="58" spans="1:7" ht="13.8">
      <c r="A58" s="141"/>
      <c r="B58" s="141"/>
      <c r="C58" s="141"/>
      <c r="D58" s="141"/>
      <c r="E58" s="141"/>
      <c r="F58" s="141"/>
      <c r="G58" s="261"/>
    </row>
    <row r="59" spans="1:7">
      <c r="A59" s="785" t="s">
        <v>65</v>
      </c>
      <c r="B59" s="785"/>
      <c r="C59" s="785"/>
      <c r="D59" s="785"/>
      <c r="E59" s="785"/>
      <c r="F59" s="785"/>
      <c r="G59" s="786"/>
    </row>
    <row r="60" spans="1:7" ht="13.2" customHeight="1">
      <c r="A60" s="785"/>
      <c r="B60" s="785"/>
      <c r="C60" s="785"/>
      <c r="D60" s="785"/>
      <c r="E60" s="785"/>
      <c r="F60" s="785"/>
      <c r="G60" s="786"/>
    </row>
    <row r="61" spans="1:7" ht="13.2" customHeight="1">
      <c r="A61" s="785"/>
      <c r="B61" s="785"/>
      <c r="C61" s="785"/>
      <c r="D61" s="785"/>
      <c r="E61" s="785"/>
      <c r="F61" s="785"/>
      <c r="G61" s="786"/>
    </row>
    <row r="62" spans="1:7" ht="49.2" customHeight="1">
      <c r="A62" s="787" t="s">
        <v>67</v>
      </c>
      <c r="B62" s="787"/>
      <c r="C62" s="787"/>
      <c r="D62" s="787"/>
      <c r="E62" s="787"/>
      <c r="F62" s="787"/>
      <c r="G62" s="788"/>
    </row>
    <row r="63" spans="1:7">
      <c r="A63" s="767" t="s">
        <v>59</v>
      </c>
      <c r="B63" s="767"/>
      <c r="C63" s="767"/>
      <c r="D63" s="767"/>
      <c r="E63" s="767"/>
      <c r="F63" s="767"/>
      <c r="G63" s="767"/>
    </row>
    <row r="64" spans="1:7">
      <c r="A64" s="767"/>
      <c r="B64" s="767"/>
      <c r="C64" s="767"/>
      <c r="D64" s="767"/>
      <c r="E64" s="767"/>
      <c r="F64" s="767"/>
      <c r="G64" s="767"/>
    </row>
    <row r="65" spans="1:7">
      <c r="A65" s="767"/>
      <c r="B65" s="767"/>
      <c r="C65" s="767"/>
      <c r="D65" s="767"/>
      <c r="E65" s="767"/>
      <c r="F65" s="767"/>
      <c r="G65" s="767"/>
    </row>
    <row r="66" spans="1:7">
      <c r="A66" s="767"/>
      <c r="B66" s="767"/>
      <c r="C66" s="767"/>
      <c r="D66" s="767"/>
      <c r="E66" s="767"/>
      <c r="F66" s="767"/>
      <c r="G66" s="767"/>
    </row>
    <row r="67" spans="1:7" ht="13.2" customHeight="1">
      <c r="A67" s="767"/>
      <c r="B67" s="767"/>
      <c r="C67" s="767"/>
      <c r="D67" s="767"/>
      <c r="E67" s="767"/>
      <c r="F67" s="767"/>
      <c r="G67" s="767"/>
    </row>
    <row r="68" spans="1:7" ht="13.2" customHeight="1">
      <c r="A68" s="767"/>
      <c r="B68" s="767"/>
      <c r="C68" s="767"/>
      <c r="D68" s="767"/>
      <c r="E68" s="767"/>
      <c r="F68" s="767"/>
      <c r="G68" s="767"/>
    </row>
  </sheetData>
  <mergeCells count="21">
    <mergeCell ref="G1:G2"/>
    <mergeCell ref="G3:G4"/>
    <mergeCell ref="G5:G6"/>
    <mergeCell ref="A59:G61"/>
    <mergeCell ref="A62:G62"/>
    <mergeCell ref="A1:A7"/>
    <mergeCell ref="B1:E1"/>
    <mergeCell ref="B7:G7"/>
    <mergeCell ref="B2:E3"/>
    <mergeCell ref="B4:E5"/>
    <mergeCell ref="F1:F2"/>
    <mergeCell ref="F3:F4"/>
    <mergeCell ref="F5:F6"/>
    <mergeCell ref="A63:G68"/>
    <mergeCell ref="A8:G8"/>
    <mergeCell ref="C9:G9"/>
    <mergeCell ref="A44:D44"/>
    <mergeCell ref="A46:A47"/>
    <mergeCell ref="A41:C41"/>
    <mergeCell ref="A42:D42"/>
    <mergeCell ref="A43:D43"/>
  </mergeCells>
  <pageMargins left="0.25" right="0.25" top="0.75" bottom="0.75" header="0.3" footer="0.3"/>
  <pageSetup scale="64" fitToHeight="0"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M59"/>
  <sheetViews>
    <sheetView view="pageBreakPreview" topLeftCell="A38" zoomScaleNormal="100" zoomScaleSheetLayoutView="100" workbookViewId="0">
      <selection activeCell="A57" sqref="A57:L57"/>
    </sheetView>
  </sheetViews>
  <sheetFormatPr baseColWidth="10" defaultRowHeight="13.2"/>
  <cols>
    <col min="5" max="5" width="17.44140625" customWidth="1"/>
    <col min="6" max="6" width="18" customWidth="1"/>
    <col min="7" max="7" width="13.6640625" customWidth="1"/>
    <col min="8" max="8" width="13.109375" customWidth="1"/>
    <col min="9" max="9" width="21.88671875" customWidth="1"/>
    <col min="10" max="10" width="18.109375" customWidth="1"/>
    <col min="11" max="11" width="15.6640625" customWidth="1"/>
    <col min="13" max="13" width="21.88671875" customWidth="1"/>
  </cols>
  <sheetData>
    <row r="1" spans="1:13" ht="13.8">
      <c r="A1" s="634"/>
      <c r="B1" s="636"/>
      <c r="C1" s="637"/>
      <c r="D1" s="637"/>
      <c r="E1" s="637"/>
      <c r="F1" s="637"/>
      <c r="G1" s="637"/>
      <c r="H1" s="637"/>
      <c r="I1" s="638"/>
      <c r="J1" s="658" t="s">
        <v>23</v>
      </c>
      <c r="K1" s="654"/>
      <c r="L1" s="654"/>
      <c r="M1" s="655"/>
    </row>
    <row r="2" spans="1:13" ht="13.8">
      <c r="A2" s="635"/>
      <c r="B2" s="631" t="s">
        <v>80</v>
      </c>
      <c r="C2" s="632"/>
      <c r="D2" s="632"/>
      <c r="E2" s="632"/>
      <c r="F2" s="632"/>
      <c r="G2" s="632"/>
      <c r="H2" s="632"/>
      <c r="I2" s="633"/>
      <c r="J2" s="659"/>
      <c r="K2" s="656"/>
      <c r="L2" s="656"/>
      <c r="M2" s="657"/>
    </row>
    <row r="3" spans="1:13" ht="13.8">
      <c r="A3" s="635"/>
      <c r="B3" s="631"/>
      <c r="C3" s="632"/>
      <c r="D3" s="632"/>
      <c r="E3" s="632"/>
      <c r="F3" s="632"/>
      <c r="G3" s="632"/>
      <c r="H3" s="632"/>
      <c r="I3" s="633"/>
      <c r="J3" s="639" t="s">
        <v>19</v>
      </c>
      <c r="K3" s="641"/>
      <c r="L3" s="642"/>
      <c r="M3" s="643"/>
    </row>
    <row r="4" spans="1:13" ht="13.8">
      <c r="A4" s="635"/>
      <c r="B4" s="647" t="s">
        <v>81</v>
      </c>
      <c r="C4" s="648"/>
      <c r="D4" s="648"/>
      <c r="E4" s="648"/>
      <c r="F4" s="648"/>
      <c r="G4" s="648"/>
      <c r="H4" s="648"/>
      <c r="I4" s="649"/>
      <c r="J4" s="640"/>
      <c r="K4" s="644"/>
      <c r="L4" s="645"/>
      <c r="M4" s="646"/>
    </row>
    <row r="5" spans="1:13">
      <c r="A5" s="635"/>
      <c r="B5" s="650"/>
      <c r="C5" s="651"/>
      <c r="D5" s="651"/>
      <c r="E5" s="651"/>
      <c r="F5" s="651"/>
      <c r="G5" s="651"/>
      <c r="H5" s="651"/>
      <c r="I5" s="652"/>
      <c r="J5" s="639" t="s">
        <v>20</v>
      </c>
      <c r="K5" s="639">
        <v>1</v>
      </c>
      <c r="L5" s="639" t="s">
        <v>21</v>
      </c>
      <c r="M5" s="629">
        <v>1</v>
      </c>
    </row>
    <row r="6" spans="1:13">
      <c r="A6" s="635"/>
      <c r="B6" s="650"/>
      <c r="C6" s="651"/>
      <c r="D6" s="651"/>
      <c r="E6" s="651"/>
      <c r="F6" s="651"/>
      <c r="G6" s="651"/>
      <c r="H6" s="651"/>
      <c r="I6" s="652"/>
      <c r="J6" s="653"/>
      <c r="K6" s="653"/>
      <c r="L6" s="653"/>
      <c r="M6" s="630"/>
    </row>
    <row r="7" spans="1:13" ht="13.8">
      <c r="A7" s="635"/>
      <c r="B7" s="631" t="s">
        <v>22</v>
      </c>
      <c r="C7" s="632"/>
      <c r="D7" s="632"/>
      <c r="E7" s="632"/>
      <c r="F7" s="632"/>
      <c r="G7" s="632"/>
      <c r="H7" s="632"/>
      <c r="I7" s="633"/>
      <c r="J7" s="653"/>
      <c r="K7" s="653"/>
      <c r="L7" s="653"/>
      <c r="M7" s="630"/>
    </row>
    <row r="8" spans="1:13" ht="14.4" thickBot="1">
      <c r="A8" s="21"/>
      <c r="B8" s="22"/>
      <c r="C8" s="22"/>
      <c r="D8" s="22"/>
      <c r="E8" s="22"/>
      <c r="F8" s="22"/>
      <c r="G8" s="22"/>
      <c r="H8" s="22"/>
      <c r="I8" s="22"/>
      <c r="J8" s="22"/>
      <c r="K8" s="23"/>
      <c r="L8" s="23"/>
      <c r="M8" s="24"/>
    </row>
    <row r="9" spans="1:13" ht="14.4" thickBot="1">
      <c r="A9" s="40"/>
      <c r="B9" s="41"/>
      <c r="C9" s="41"/>
      <c r="D9" s="41"/>
      <c r="E9" s="41"/>
      <c r="F9" s="41"/>
      <c r="G9" s="20"/>
      <c r="H9" s="20"/>
      <c r="I9" s="41"/>
      <c r="J9" s="41"/>
      <c r="K9" s="41"/>
      <c r="L9" s="41"/>
      <c r="M9" s="42"/>
    </row>
    <row r="10" spans="1:13" ht="13.8">
      <c r="A10" s="728"/>
      <c r="B10" s="729"/>
      <c r="C10" s="729"/>
      <c r="D10" s="729"/>
      <c r="E10" s="729"/>
      <c r="F10" s="729"/>
      <c r="G10" s="729"/>
      <c r="H10" s="729"/>
      <c r="I10" s="729"/>
      <c r="J10" s="729"/>
      <c r="K10" s="729"/>
      <c r="L10" s="729"/>
      <c r="M10" s="730"/>
    </row>
    <row r="11" spans="1:13" ht="14.4" thickBot="1">
      <c r="A11" s="43"/>
      <c r="B11" s="20"/>
      <c r="C11" s="20"/>
      <c r="D11" s="20"/>
      <c r="E11" s="20"/>
      <c r="F11" s="20"/>
      <c r="G11" s="20"/>
      <c r="H11" s="20"/>
      <c r="I11" s="20"/>
      <c r="J11" s="20"/>
      <c r="K11" s="20"/>
      <c r="L11" s="20"/>
      <c r="M11" s="44"/>
    </row>
    <row r="12" spans="1:13" ht="13.8">
      <c r="A12" s="45" t="s">
        <v>30</v>
      </c>
      <c r="B12" s="612" t="s">
        <v>6</v>
      </c>
      <c r="C12" s="613"/>
      <c r="D12" s="613"/>
      <c r="E12" s="613"/>
      <c r="F12" s="613"/>
      <c r="G12" s="613"/>
      <c r="H12" s="613"/>
      <c r="I12" s="613"/>
      <c r="J12" s="614"/>
      <c r="K12" s="566" t="s">
        <v>31</v>
      </c>
      <c r="L12" s="615"/>
      <c r="M12" s="45" t="s">
        <v>8</v>
      </c>
    </row>
    <row r="13" spans="1:13" ht="43.95" customHeight="1" thickBot="1">
      <c r="A13" s="46">
        <v>8</v>
      </c>
      <c r="B13" s="616" t="s">
        <v>156</v>
      </c>
      <c r="C13" s="617"/>
      <c r="D13" s="617"/>
      <c r="E13" s="617"/>
      <c r="F13" s="617"/>
      <c r="G13" s="617"/>
      <c r="H13" s="617"/>
      <c r="I13" s="617"/>
      <c r="J13" s="618"/>
      <c r="K13" s="619" t="s">
        <v>75</v>
      </c>
      <c r="L13" s="620"/>
      <c r="M13" s="47">
        <v>1</v>
      </c>
    </row>
    <row r="14" spans="1:13">
      <c r="A14" s="552" t="s">
        <v>32</v>
      </c>
      <c r="B14" s="553"/>
      <c r="C14" s="553"/>
      <c r="D14" s="553"/>
      <c r="E14" s="553"/>
      <c r="F14" s="553"/>
      <c r="G14" s="553"/>
      <c r="H14" s="553"/>
      <c r="I14" s="553"/>
      <c r="J14" s="553"/>
      <c r="K14" s="553"/>
      <c r="L14" s="553"/>
      <c r="M14" s="554"/>
    </row>
    <row r="15" spans="1:13">
      <c r="A15" s="555"/>
      <c r="B15" s="556"/>
      <c r="C15" s="556"/>
      <c r="D15" s="556"/>
      <c r="E15" s="556"/>
      <c r="F15" s="556"/>
      <c r="G15" s="556"/>
      <c r="H15" s="556"/>
      <c r="I15" s="556"/>
      <c r="J15" s="556"/>
      <c r="K15" s="556"/>
      <c r="L15" s="556"/>
      <c r="M15" s="557"/>
    </row>
    <row r="16" spans="1:13" ht="13.8" thickBot="1">
      <c r="A16" s="558"/>
      <c r="B16" s="559"/>
      <c r="C16" s="559"/>
      <c r="D16" s="559"/>
      <c r="E16" s="559"/>
      <c r="F16" s="559"/>
      <c r="G16" s="559"/>
      <c r="H16" s="559"/>
      <c r="I16" s="559"/>
      <c r="J16" s="559"/>
      <c r="K16" s="559"/>
      <c r="L16" s="559"/>
      <c r="M16" s="560"/>
    </row>
    <row r="17" spans="1:13" ht="13.8">
      <c r="A17" s="583" t="s">
        <v>6</v>
      </c>
      <c r="B17" s="621"/>
      <c r="C17" s="621"/>
      <c r="D17" s="621"/>
      <c r="E17" s="725"/>
      <c r="F17" s="605" t="s">
        <v>31</v>
      </c>
      <c r="G17" s="621"/>
      <c r="H17" s="622" t="s">
        <v>33</v>
      </c>
      <c r="I17" s="623"/>
      <c r="J17" s="48" t="s">
        <v>34</v>
      </c>
      <c r="K17" s="605" t="s">
        <v>35</v>
      </c>
      <c r="L17" s="604"/>
      <c r="M17" s="49" t="s">
        <v>36</v>
      </c>
    </row>
    <row r="18" spans="1:13" ht="13.8">
      <c r="A18" s="117" t="s">
        <v>105</v>
      </c>
      <c r="B18" s="52"/>
      <c r="C18" s="52"/>
      <c r="D18" s="52"/>
      <c r="E18" s="53"/>
      <c r="F18" s="710" t="s">
        <v>93</v>
      </c>
      <c r="G18" s="711"/>
      <c r="H18" s="54"/>
      <c r="I18" s="53"/>
      <c r="J18" s="106">
        <f>31560*1.07</f>
        <v>33769.200000000004</v>
      </c>
      <c r="K18" s="160">
        <v>15</v>
      </c>
      <c r="L18" s="162"/>
      <c r="M18" s="106">
        <f>J18/K18</f>
        <v>2251.2800000000002</v>
      </c>
    </row>
    <row r="19" spans="1:13" ht="13.8">
      <c r="A19" s="743" t="s">
        <v>148</v>
      </c>
      <c r="B19" s="744"/>
      <c r="C19" s="744"/>
      <c r="D19" s="744"/>
      <c r="E19" s="745"/>
      <c r="F19" s="710" t="s">
        <v>93</v>
      </c>
      <c r="G19" s="711"/>
      <c r="H19" s="54"/>
      <c r="I19" s="53"/>
      <c r="J19" s="106">
        <f>30000*1.07</f>
        <v>32100.000000000004</v>
      </c>
      <c r="K19" s="160">
        <v>15</v>
      </c>
      <c r="L19" s="162"/>
      <c r="M19" s="106">
        <f>J19/K19</f>
        <v>2140.0000000000005</v>
      </c>
    </row>
    <row r="20" spans="1:13" ht="13.8">
      <c r="A20" s="118" t="s">
        <v>83</v>
      </c>
      <c r="B20" s="52"/>
      <c r="C20" s="52"/>
      <c r="D20" s="52"/>
      <c r="E20" s="53"/>
      <c r="F20" s="712" t="s">
        <v>147</v>
      </c>
      <c r="G20" s="713"/>
      <c r="H20" s="54"/>
      <c r="I20" s="53"/>
      <c r="J20" s="106">
        <f>M47*10%</f>
        <v>478.76520000000005</v>
      </c>
      <c r="K20" s="160">
        <v>1</v>
      </c>
      <c r="L20" s="162"/>
      <c r="M20" s="106">
        <f t="shared" ref="M20:M21" si="0">J20/K20</f>
        <v>478.76520000000005</v>
      </c>
    </row>
    <row r="21" spans="1:13" ht="13.8">
      <c r="A21" s="117" t="s">
        <v>84</v>
      </c>
      <c r="B21" s="52"/>
      <c r="C21" s="52"/>
      <c r="D21" s="52"/>
      <c r="E21" s="53"/>
      <c r="F21" s="606" t="s">
        <v>94</v>
      </c>
      <c r="G21" s="607"/>
      <c r="H21" s="54"/>
      <c r="I21" s="53"/>
      <c r="J21" s="106">
        <v>74.900000000000006</v>
      </c>
      <c r="K21" s="160">
        <v>1</v>
      </c>
      <c r="L21" s="168"/>
      <c r="M21" s="106">
        <f t="shared" si="0"/>
        <v>74.900000000000006</v>
      </c>
    </row>
    <row r="22" spans="1:13" ht="14.4" thickBot="1">
      <c r="A22" s="117"/>
      <c r="B22" s="38"/>
      <c r="C22" s="38"/>
      <c r="D22" s="38"/>
      <c r="E22" s="167"/>
      <c r="F22" s="606"/>
      <c r="G22" s="607"/>
      <c r="H22" s="608"/>
      <c r="I22" s="609"/>
      <c r="J22" s="107"/>
      <c r="K22" s="160"/>
      <c r="L22" s="168"/>
      <c r="M22" s="106"/>
    </row>
    <row r="23" spans="1:13" ht="14.4" thickBot="1">
      <c r="A23" s="575" t="s">
        <v>37</v>
      </c>
      <c r="B23" s="576"/>
      <c r="C23" s="576"/>
      <c r="D23" s="576"/>
      <c r="E23" s="576"/>
      <c r="F23" s="576"/>
      <c r="G23" s="576"/>
      <c r="H23" s="576"/>
      <c r="I23" s="576"/>
      <c r="J23" s="576"/>
      <c r="K23" s="576"/>
      <c r="L23" s="577"/>
      <c r="M23" s="123">
        <f>SUM(M18:M22)</f>
        <v>4944.9452000000001</v>
      </c>
    </row>
    <row r="24" spans="1:13">
      <c r="A24" s="552" t="s">
        <v>38</v>
      </c>
      <c r="B24" s="553"/>
      <c r="C24" s="553"/>
      <c r="D24" s="553"/>
      <c r="E24" s="553"/>
      <c r="F24" s="553"/>
      <c r="G24" s="553"/>
      <c r="H24" s="553"/>
      <c r="I24" s="553"/>
      <c r="J24" s="553"/>
      <c r="K24" s="553"/>
      <c r="L24" s="553"/>
      <c r="M24" s="554"/>
    </row>
    <row r="25" spans="1:13">
      <c r="A25" s="555"/>
      <c r="B25" s="556"/>
      <c r="C25" s="556"/>
      <c r="D25" s="556"/>
      <c r="E25" s="556"/>
      <c r="F25" s="556"/>
      <c r="G25" s="556"/>
      <c r="H25" s="556"/>
      <c r="I25" s="556"/>
      <c r="J25" s="556"/>
      <c r="K25" s="556"/>
      <c r="L25" s="556"/>
      <c r="M25" s="557"/>
    </row>
    <row r="26" spans="1:13" ht="13.8" thickBot="1">
      <c r="A26" s="558"/>
      <c r="B26" s="559"/>
      <c r="C26" s="559"/>
      <c r="D26" s="559"/>
      <c r="E26" s="559"/>
      <c r="F26" s="559"/>
      <c r="G26" s="559"/>
      <c r="H26" s="559"/>
      <c r="I26" s="559"/>
      <c r="J26" s="559"/>
      <c r="K26" s="559"/>
      <c r="L26" s="559"/>
      <c r="M26" s="560"/>
    </row>
    <row r="27" spans="1:13" ht="13.8">
      <c r="A27" s="583" t="s">
        <v>6</v>
      </c>
      <c r="B27" s="584"/>
      <c r="C27" s="584"/>
      <c r="D27" s="584"/>
      <c r="E27" s="584"/>
      <c r="F27" s="584"/>
      <c r="G27" s="584"/>
      <c r="H27" s="604"/>
      <c r="I27" s="166" t="s">
        <v>31</v>
      </c>
      <c r="J27" s="48" t="s">
        <v>8</v>
      </c>
      <c r="K27" s="605" t="s">
        <v>39</v>
      </c>
      <c r="L27" s="604"/>
      <c r="M27" s="49" t="s">
        <v>36</v>
      </c>
    </row>
    <row r="28" spans="1:13" ht="14.4" thickBot="1">
      <c r="A28" s="791" t="s">
        <v>144</v>
      </c>
      <c r="B28" s="792"/>
      <c r="C28" s="792"/>
      <c r="D28" s="792"/>
      <c r="E28" s="792"/>
      <c r="F28" s="792"/>
      <c r="G28" s="792"/>
      <c r="H28" s="793"/>
      <c r="I28" s="161" t="s">
        <v>94</v>
      </c>
      <c r="J28" s="127">
        <v>0.129</v>
      </c>
      <c r="K28" s="322">
        <f>190000*1.07</f>
        <v>203300</v>
      </c>
      <c r="L28" s="323"/>
      <c r="M28" s="122">
        <f>J28*K28</f>
        <v>26225.7</v>
      </c>
    </row>
    <row r="29" spans="1:13" ht="13.8">
      <c r="A29" s="150" t="s">
        <v>88</v>
      </c>
      <c r="B29" s="151"/>
      <c r="C29" s="151"/>
      <c r="D29" s="151"/>
      <c r="E29" s="151"/>
      <c r="F29" s="151"/>
      <c r="G29" s="151"/>
      <c r="H29" s="152"/>
      <c r="I29" s="105" t="s">
        <v>94</v>
      </c>
      <c r="J29" s="153">
        <v>6.5000000000000002E-2</v>
      </c>
      <c r="K29" s="324">
        <f>47340*1.07</f>
        <v>50653.8</v>
      </c>
      <c r="L29" s="325"/>
      <c r="M29" s="154">
        <f>J29*K29</f>
        <v>3292.4970000000003</v>
      </c>
    </row>
    <row r="30" spans="1:13" ht="13.8">
      <c r="A30" s="757" t="s">
        <v>143</v>
      </c>
      <c r="B30" s="758"/>
      <c r="C30" s="758"/>
      <c r="D30" s="758"/>
      <c r="E30" s="758"/>
      <c r="F30" s="758"/>
      <c r="G30" s="758"/>
      <c r="H30" s="759"/>
      <c r="I30" s="137" t="s">
        <v>92</v>
      </c>
      <c r="J30" s="108">
        <v>0.6</v>
      </c>
      <c r="K30" s="794">
        <f>8000*1.07</f>
        <v>8560</v>
      </c>
      <c r="L30" s="795"/>
      <c r="M30" s="106">
        <f>K30*J30</f>
        <v>5136</v>
      </c>
    </row>
    <row r="31" spans="1:13" ht="14.4" thickBot="1">
      <c r="A31" s="563" t="s">
        <v>37</v>
      </c>
      <c r="B31" s="564"/>
      <c r="C31" s="564"/>
      <c r="D31" s="564"/>
      <c r="E31" s="564"/>
      <c r="F31" s="564"/>
      <c r="G31" s="564"/>
      <c r="H31" s="564"/>
      <c r="I31" s="564"/>
      <c r="J31" s="564"/>
      <c r="K31" s="564"/>
      <c r="L31" s="565"/>
      <c r="M31" s="122">
        <f>SUM(M28:M30)</f>
        <v>34654.197</v>
      </c>
    </row>
    <row r="32" spans="1:13">
      <c r="A32" s="552" t="s">
        <v>40</v>
      </c>
      <c r="B32" s="553"/>
      <c r="C32" s="553"/>
      <c r="D32" s="553"/>
      <c r="E32" s="553"/>
      <c r="F32" s="553"/>
      <c r="G32" s="553"/>
      <c r="H32" s="553"/>
      <c r="I32" s="553"/>
      <c r="J32" s="553"/>
      <c r="K32" s="553"/>
      <c r="L32" s="553"/>
      <c r="M32" s="554"/>
    </row>
    <row r="33" spans="1:13">
      <c r="A33" s="555"/>
      <c r="B33" s="556"/>
      <c r="C33" s="556"/>
      <c r="D33" s="556"/>
      <c r="E33" s="556"/>
      <c r="F33" s="556"/>
      <c r="G33" s="556"/>
      <c r="H33" s="556"/>
      <c r="I33" s="556"/>
      <c r="J33" s="556"/>
      <c r="K33" s="556"/>
      <c r="L33" s="556"/>
      <c r="M33" s="557"/>
    </row>
    <row r="34" spans="1:13" ht="13.8" thickBot="1">
      <c r="A34" s="558"/>
      <c r="B34" s="559"/>
      <c r="C34" s="559"/>
      <c r="D34" s="559"/>
      <c r="E34" s="559"/>
      <c r="F34" s="559"/>
      <c r="G34" s="559"/>
      <c r="H34" s="559"/>
      <c r="I34" s="559"/>
      <c r="J34" s="559"/>
      <c r="K34" s="559"/>
      <c r="L34" s="559"/>
      <c r="M34" s="560"/>
    </row>
    <row r="35" spans="1:13" ht="16.2">
      <c r="A35" s="735" t="s">
        <v>41</v>
      </c>
      <c r="B35" s="736"/>
      <c r="C35" s="736"/>
      <c r="D35" s="736"/>
      <c r="E35" s="736"/>
      <c r="F35" s="736"/>
      <c r="G35" s="737"/>
      <c r="H35" s="48" t="s">
        <v>42</v>
      </c>
      <c r="I35" s="159" t="s">
        <v>43</v>
      </c>
      <c r="J35" s="58" t="s">
        <v>69</v>
      </c>
      <c r="K35" s="605" t="s">
        <v>44</v>
      </c>
      <c r="L35" s="604"/>
      <c r="M35" s="49" t="s">
        <v>36</v>
      </c>
    </row>
    <row r="36" spans="1:13" ht="13.8">
      <c r="A36" s="121"/>
      <c r="B36" s="77"/>
      <c r="C36" s="77"/>
      <c r="D36" s="77"/>
      <c r="E36" s="77"/>
      <c r="F36" s="77"/>
      <c r="G36" s="77"/>
      <c r="H36" s="59"/>
      <c r="I36" s="60"/>
      <c r="J36" s="59"/>
      <c r="K36" s="573"/>
      <c r="L36" s="574"/>
      <c r="M36" s="50"/>
    </row>
    <row r="37" spans="1:13" ht="14.4" thickBot="1">
      <c r="A37" s="121"/>
      <c r="B37" s="38"/>
      <c r="C37" s="38"/>
      <c r="D37" s="38"/>
      <c r="E37" s="38"/>
      <c r="F37" s="38"/>
      <c r="G37" s="38"/>
      <c r="H37" s="61"/>
      <c r="I37" s="62"/>
      <c r="J37" s="61"/>
      <c r="K37" s="561"/>
      <c r="L37" s="562"/>
      <c r="M37" s="63"/>
    </row>
    <row r="38" spans="1:13" ht="14.4" thickBot="1">
      <c r="A38" s="575" t="s">
        <v>37</v>
      </c>
      <c r="B38" s="576"/>
      <c r="C38" s="576"/>
      <c r="D38" s="576"/>
      <c r="E38" s="576"/>
      <c r="F38" s="576"/>
      <c r="G38" s="576"/>
      <c r="H38" s="576"/>
      <c r="I38" s="576"/>
      <c r="J38" s="576"/>
      <c r="K38" s="576"/>
      <c r="L38" s="577"/>
      <c r="M38" s="55"/>
    </row>
    <row r="39" spans="1:13">
      <c r="A39" s="552" t="s">
        <v>45</v>
      </c>
      <c r="B39" s="553"/>
      <c r="C39" s="553"/>
      <c r="D39" s="553"/>
      <c r="E39" s="553"/>
      <c r="F39" s="553"/>
      <c r="G39" s="553"/>
      <c r="H39" s="553"/>
      <c r="I39" s="553"/>
      <c r="J39" s="553"/>
      <c r="K39" s="553"/>
      <c r="L39" s="553"/>
      <c r="M39" s="554"/>
    </row>
    <row r="40" spans="1:13">
      <c r="A40" s="555"/>
      <c r="B40" s="556"/>
      <c r="C40" s="556"/>
      <c r="D40" s="556"/>
      <c r="E40" s="556"/>
      <c r="F40" s="556"/>
      <c r="G40" s="556"/>
      <c r="H40" s="556"/>
      <c r="I40" s="556"/>
      <c r="J40" s="556"/>
      <c r="K40" s="556"/>
      <c r="L40" s="556"/>
      <c r="M40" s="557"/>
    </row>
    <row r="41" spans="1:13" ht="13.8" thickBot="1">
      <c r="A41" s="558"/>
      <c r="B41" s="559"/>
      <c r="C41" s="559"/>
      <c r="D41" s="559"/>
      <c r="E41" s="559"/>
      <c r="F41" s="559"/>
      <c r="G41" s="559"/>
      <c r="H41" s="559"/>
      <c r="I41" s="559"/>
      <c r="J41" s="559"/>
      <c r="K41" s="559"/>
      <c r="L41" s="559"/>
      <c r="M41" s="560"/>
    </row>
    <row r="42" spans="1:13" ht="13.8">
      <c r="A42" s="583" t="s">
        <v>46</v>
      </c>
      <c r="B42" s="584"/>
      <c r="C42" s="584"/>
      <c r="D42" s="584"/>
      <c r="E42" s="584"/>
      <c r="F42" s="584"/>
      <c r="G42" s="604"/>
      <c r="H42" s="109" t="s">
        <v>47</v>
      </c>
      <c r="I42" s="110" t="s">
        <v>48</v>
      </c>
      <c r="J42" s="64" t="s">
        <v>49</v>
      </c>
      <c r="K42" s="585" t="s">
        <v>35</v>
      </c>
      <c r="L42" s="586"/>
      <c r="M42" s="65" t="s">
        <v>36</v>
      </c>
    </row>
    <row r="43" spans="1:13" ht="13.8">
      <c r="A43" s="108" t="s">
        <v>77</v>
      </c>
      <c r="B43" s="77"/>
      <c r="C43" s="66"/>
      <c r="D43" s="66"/>
      <c r="E43" s="66"/>
      <c r="F43" s="66"/>
      <c r="G43" s="66"/>
      <c r="H43" s="111">
        <f>52600*1.23</f>
        <v>64698</v>
      </c>
      <c r="I43" s="112">
        <v>1.85</v>
      </c>
      <c r="J43" s="111">
        <f>I43*H43</f>
        <v>119691.3</v>
      </c>
      <c r="K43" s="571">
        <v>100</v>
      </c>
      <c r="L43" s="572"/>
      <c r="M43" s="113">
        <f>J43/K43</f>
        <v>1196.913</v>
      </c>
    </row>
    <row r="44" spans="1:13" ht="13.8">
      <c r="A44" s="108" t="s">
        <v>78</v>
      </c>
      <c r="B44" s="66"/>
      <c r="C44" s="66"/>
      <c r="D44" s="66"/>
      <c r="E44" s="66"/>
      <c r="F44" s="66"/>
      <c r="G44" s="66"/>
      <c r="H44" s="111">
        <f>52600*1.23</f>
        <v>64698</v>
      </c>
      <c r="I44" s="112">
        <v>1.85</v>
      </c>
      <c r="J44" s="111">
        <f t="shared" ref="J44:J45" si="1">H44*I44</f>
        <v>119691.3</v>
      </c>
      <c r="K44" s="571">
        <v>100</v>
      </c>
      <c r="L44" s="572"/>
      <c r="M44" s="113">
        <f t="shared" ref="M44:M45" si="2">J44/K44</f>
        <v>1196.913</v>
      </c>
    </row>
    <row r="45" spans="1:13" ht="13.8">
      <c r="A45" s="108" t="s">
        <v>79</v>
      </c>
      <c r="B45" s="77"/>
      <c r="C45" s="77"/>
      <c r="D45" s="77"/>
      <c r="E45" s="77"/>
      <c r="F45" s="77"/>
      <c r="G45" s="168"/>
      <c r="H45" s="111">
        <f>105200*1.23</f>
        <v>129396</v>
      </c>
      <c r="I45" s="112">
        <v>1.85</v>
      </c>
      <c r="J45" s="111">
        <f t="shared" si="1"/>
        <v>239382.6</v>
      </c>
      <c r="K45" s="573">
        <v>100</v>
      </c>
      <c r="L45" s="574"/>
      <c r="M45" s="113">
        <f t="shared" si="2"/>
        <v>2393.826</v>
      </c>
    </row>
    <row r="46" spans="1:13" ht="14.4" thickBot="1">
      <c r="A46" s="108"/>
      <c r="B46" s="38"/>
      <c r="C46" s="38"/>
      <c r="D46" s="38"/>
      <c r="E46" s="38"/>
      <c r="F46" s="38"/>
      <c r="G46" s="38"/>
      <c r="H46" s="111"/>
      <c r="I46" s="112"/>
      <c r="J46" s="111"/>
      <c r="K46" s="573"/>
      <c r="L46" s="574"/>
      <c r="M46" s="113"/>
    </row>
    <row r="47" spans="1:13" ht="14.4" thickBot="1">
      <c r="A47" s="575" t="s">
        <v>37</v>
      </c>
      <c r="B47" s="576"/>
      <c r="C47" s="576"/>
      <c r="D47" s="576"/>
      <c r="E47" s="576"/>
      <c r="F47" s="576"/>
      <c r="G47" s="576"/>
      <c r="H47" s="576"/>
      <c r="I47" s="576"/>
      <c r="J47" s="576"/>
      <c r="K47" s="576"/>
      <c r="L47" s="577"/>
      <c r="M47" s="114">
        <f>SUM(M43:M46)</f>
        <v>4787.652</v>
      </c>
    </row>
    <row r="48" spans="1:13" ht="14.4" thickBot="1">
      <c r="A48" s="43"/>
      <c r="B48" s="20"/>
      <c r="C48" s="20"/>
      <c r="D48" s="20"/>
      <c r="E48" s="20"/>
      <c r="F48" s="20"/>
      <c r="G48" s="20"/>
      <c r="H48" s="20"/>
      <c r="I48" s="20"/>
      <c r="J48" s="20"/>
      <c r="K48" s="20"/>
      <c r="L48" s="20"/>
      <c r="M48" s="44"/>
    </row>
    <row r="49" spans="1:13" ht="14.4" thickBot="1">
      <c r="A49" s="578" t="s">
        <v>50</v>
      </c>
      <c r="B49" s="579"/>
      <c r="C49" s="579"/>
      <c r="D49" s="579"/>
      <c r="E49" s="579"/>
      <c r="F49" s="579"/>
      <c r="G49" s="579"/>
      <c r="H49" s="579"/>
      <c r="I49" s="579"/>
      <c r="J49" s="579"/>
      <c r="K49" s="579"/>
      <c r="L49" s="580"/>
      <c r="M49" s="115">
        <f>ROUND((M23+M31+M47),0)</f>
        <v>44387</v>
      </c>
    </row>
    <row r="50" spans="1:13">
      <c r="A50" s="552" t="s">
        <v>51</v>
      </c>
      <c r="B50" s="553"/>
      <c r="C50" s="553"/>
      <c r="D50" s="553"/>
      <c r="E50" s="553"/>
      <c r="F50" s="553"/>
      <c r="G50" s="553"/>
      <c r="H50" s="553"/>
      <c r="I50" s="553"/>
      <c r="J50" s="553"/>
      <c r="K50" s="553"/>
      <c r="L50" s="553"/>
      <c r="M50" s="554"/>
    </row>
    <row r="51" spans="1:13">
      <c r="A51" s="555"/>
      <c r="B51" s="556"/>
      <c r="C51" s="556"/>
      <c r="D51" s="556"/>
      <c r="E51" s="556"/>
      <c r="F51" s="556"/>
      <c r="G51" s="556"/>
      <c r="H51" s="556"/>
      <c r="I51" s="556"/>
      <c r="J51" s="556"/>
      <c r="K51" s="556"/>
      <c r="L51" s="556"/>
      <c r="M51" s="557"/>
    </row>
    <row r="52" spans="1:13" ht="13.8" thickBot="1">
      <c r="A52" s="558"/>
      <c r="B52" s="559"/>
      <c r="C52" s="559"/>
      <c r="D52" s="559"/>
      <c r="E52" s="559"/>
      <c r="F52" s="559"/>
      <c r="G52" s="559"/>
      <c r="H52" s="559"/>
      <c r="I52" s="559"/>
      <c r="J52" s="559"/>
      <c r="K52" s="559"/>
      <c r="L52" s="559"/>
      <c r="M52" s="560"/>
    </row>
    <row r="53" spans="1:13" ht="13.8">
      <c r="A53" s="583" t="s">
        <v>52</v>
      </c>
      <c r="B53" s="584"/>
      <c r="C53" s="584"/>
      <c r="D53" s="584"/>
      <c r="E53" s="584"/>
      <c r="F53" s="584"/>
      <c r="G53" s="584"/>
      <c r="H53" s="159"/>
      <c r="I53" s="165"/>
      <c r="J53" s="64" t="s">
        <v>53</v>
      </c>
      <c r="K53" s="585" t="s">
        <v>54</v>
      </c>
      <c r="L53" s="586"/>
      <c r="M53" s="65"/>
    </row>
    <row r="54" spans="1:13" ht="13.8">
      <c r="A54" s="587" t="s">
        <v>55</v>
      </c>
      <c r="B54" s="588"/>
      <c r="C54" s="588"/>
      <c r="D54" s="588"/>
      <c r="E54" s="588"/>
      <c r="F54" s="588"/>
      <c r="G54" s="588"/>
      <c r="H54" s="67"/>
      <c r="I54" s="68"/>
      <c r="J54" s="69">
        <v>0.2</v>
      </c>
      <c r="K54" s="581">
        <f>M49*J54</f>
        <v>8877.4</v>
      </c>
      <c r="L54" s="582"/>
      <c r="M54" s="70"/>
    </row>
    <row r="55" spans="1:13" ht="13.8">
      <c r="A55" s="51" t="s">
        <v>56</v>
      </c>
      <c r="B55" s="52"/>
      <c r="C55" s="52"/>
      <c r="D55" s="52"/>
      <c r="E55" s="52"/>
      <c r="F55" s="52"/>
      <c r="G55" s="52"/>
      <c r="H55" s="67"/>
      <c r="I55" s="68"/>
      <c r="J55" s="69">
        <v>0.01</v>
      </c>
      <c r="K55" s="581">
        <f>M49*J55</f>
        <v>443.87</v>
      </c>
      <c r="L55" s="582"/>
      <c r="M55" s="70"/>
    </row>
    <row r="56" spans="1:13" ht="14.4" thickBot="1">
      <c r="A56" s="37" t="s">
        <v>57</v>
      </c>
      <c r="B56" s="38"/>
      <c r="C56" s="38"/>
      <c r="D56" s="38"/>
      <c r="E56" s="38"/>
      <c r="F56" s="38"/>
      <c r="G56" s="38"/>
      <c r="H56" s="71"/>
      <c r="I56" s="72"/>
      <c r="J56" s="69">
        <v>0.04</v>
      </c>
      <c r="K56" s="581">
        <f>M49*J56</f>
        <v>1775.48</v>
      </c>
      <c r="L56" s="582"/>
      <c r="M56" s="70"/>
    </row>
    <row r="57" spans="1:13" ht="14.4" thickBot="1">
      <c r="A57" s="575" t="s">
        <v>37</v>
      </c>
      <c r="B57" s="576"/>
      <c r="C57" s="576"/>
      <c r="D57" s="576"/>
      <c r="E57" s="576"/>
      <c r="F57" s="576"/>
      <c r="G57" s="576"/>
      <c r="H57" s="576"/>
      <c r="I57" s="576"/>
      <c r="J57" s="576"/>
      <c r="K57" s="576"/>
      <c r="L57" s="577"/>
      <c r="M57" s="114">
        <f>SUM(K54:L56)</f>
        <v>11096.75</v>
      </c>
    </row>
    <row r="58" spans="1:13" ht="14.4" thickBot="1">
      <c r="A58" s="43"/>
      <c r="B58" s="20"/>
      <c r="C58" s="20"/>
      <c r="D58" s="20"/>
      <c r="E58" s="20"/>
      <c r="F58" s="20"/>
      <c r="G58" s="20"/>
      <c r="H58" s="20"/>
      <c r="I58" s="20"/>
      <c r="J58" s="20"/>
      <c r="K58" s="20"/>
      <c r="L58" s="20"/>
      <c r="M58" s="44"/>
    </row>
    <row r="59" spans="1:13" s="284" customFormat="1" ht="28.2" customHeight="1" thickBot="1">
      <c r="A59" s="595" t="s">
        <v>58</v>
      </c>
      <c r="B59" s="596"/>
      <c r="C59" s="596"/>
      <c r="D59" s="596"/>
      <c r="E59" s="596"/>
      <c r="F59" s="596"/>
      <c r="G59" s="596"/>
      <c r="H59" s="596"/>
      <c r="I59" s="596"/>
      <c r="J59" s="596"/>
      <c r="K59" s="596"/>
      <c r="L59" s="597"/>
      <c r="M59" s="312">
        <f>ROUND((M49+M57),0)</f>
        <v>55484</v>
      </c>
    </row>
  </sheetData>
  <mergeCells count="64">
    <mergeCell ref="A59:L59"/>
    <mergeCell ref="K46:L46"/>
    <mergeCell ref="A47:L47"/>
    <mergeCell ref="A49:L49"/>
    <mergeCell ref="A50:M52"/>
    <mergeCell ref="A53:G53"/>
    <mergeCell ref="K53:L53"/>
    <mergeCell ref="A54:G54"/>
    <mergeCell ref="K54:L54"/>
    <mergeCell ref="K55:L55"/>
    <mergeCell ref="K56:L56"/>
    <mergeCell ref="A57:L57"/>
    <mergeCell ref="K45:L45"/>
    <mergeCell ref="A32:M34"/>
    <mergeCell ref="A35:G35"/>
    <mergeCell ref="K35:L35"/>
    <mergeCell ref="K36:L36"/>
    <mergeCell ref="K37:L37"/>
    <mergeCell ref="A38:L38"/>
    <mergeCell ref="A39:M41"/>
    <mergeCell ref="A42:G42"/>
    <mergeCell ref="K42:L42"/>
    <mergeCell ref="K43:L43"/>
    <mergeCell ref="K44:L44"/>
    <mergeCell ref="A31:L31"/>
    <mergeCell ref="A28:H28"/>
    <mergeCell ref="F18:G18"/>
    <mergeCell ref="F20:G20"/>
    <mergeCell ref="F21:G21"/>
    <mergeCell ref="F22:G22"/>
    <mergeCell ref="H22:I22"/>
    <mergeCell ref="A23:L23"/>
    <mergeCell ref="A24:M26"/>
    <mergeCell ref="A27:H27"/>
    <mergeCell ref="K27:L27"/>
    <mergeCell ref="A30:H30"/>
    <mergeCell ref="K30:L30"/>
    <mergeCell ref="A19:E19"/>
    <mergeCell ref="F19:G19"/>
    <mergeCell ref="A17:E17"/>
    <mergeCell ref="F17:G17"/>
    <mergeCell ref="H17:I17"/>
    <mergeCell ref="K17:L17"/>
    <mergeCell ref="J5:J7"/>
    <mergeCell ref="K5:K7"/>
    <mergeCell ref="L5:L7"/>
    <mergeCell ref="B12:J12"/>
    <mergeCell ref="K12:L12"/>
    <mergeCell ref="B13:J13"/>
    <mergeCell ref="K13:L13"/>
    <mergeCell ref="A14:M16"/>
    <mergeCell ref="M5:M7"/>
    <mergeCell ref="B7:I7"/>
    <mergeCell ref="A10:M10"/>
    <mergeCell ref="A1:A7"/>
    <mergeCell ref="B5:I6"/>
    <mergeCell ref="B1:I1"/>
    <mergeCell ref="J1:J2"/>
    <mergeCell ref="K1:M2"/>
    <mergeCell ref="B2:I2"/>
    <mergeCell ref="B3:I3"/>
    <mergeCell ref="J3:J4"/>
    <mergeCell ref="K3:M4"/>
    <mergeCell ref="B4:I4"/>
  </mergeCells>
  <pageMargins left="0.25" right="0.25" top="0.75" bottom="0.75" header="0.3" footer="0.3"/>
  <pageSetup scale="52" fitToHeight="0" orientation="portrait" horizontalDpi="1200" verticalDpi="1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M81"/>
  <sheetViews>
    <sheetView view="pageBreakPreview" topLeftCell="A62" zoomScaleNormal="100" zoomScaleSheetLayoutView="100" workbookViewId="0">
      <selection activeCell="A79" sqref="A79:L79"/>
    </sheetView>
  </sheetViews>
  <sheetFormatPr baseColWidth="10" defaultRowHeight="13.2"/>
  <cols>
    <col min="5" max="5" width="17.44140625" customWidth="1"/>
    <col min="6" max="6" width="18" customWidth="1"/>
    <col min="7" max="8" width="17.88671875" customWidth="1"/>
    <col min="9" max="9" width="17.6640625" customWidth="1"/>
    <col min="10" max="10" width="16.5546875" customWidth="1"/>
    <col min="13" max="13" width="20.6640625" customWidth="1"/>
  </cols>
  <sheetData>
    <row r="1" spans="1:13">
      <c r="A1" s="798"/>
      <c r="B1" s="799"/>
      <c r="C1" s="799"/>
      <c r="D1" s="799"/>
      <c r="E1" s="799"/>
      <c r="F1" s="799"/>
      <c r="G1" s="799"/>
      <c r="H1" s="799"/>
      <c r="I1" s="799"/>
      <c r="J1" s="799"/>
      <c r="K1" s="799"/>
      <c r="L1" s="799"/>
      <c r="M1" s="800"/>
    </row>
    <row r="2" spans="1:13">
      <c r="A2" s="801"/>
      <c r="B2" s="802"/>
      <c r="C2" s="802"/>
      <c r="D2" s="802"/>
      <c r="E2" s="802"/>
      <c r="F2" s="802"/>
      <c r="G2" s="802"/>
      <c r="H2" s="802"/>
      <c r="I2" s="802"/>
      <c r="J2" s="802"/>
      <c r="K2" s="802"/>
      <c r="L2" s="802"/>
      <c r="M2" s="803"/>
    </row>
    <row r="3" spans="1:13">
      <c r="A3" s="801"/>
      <c r="B3" s="802"/>
      <c r="C3" s="802"/>
      <c r="D3" s="802"/>
      <c r="E3" s="802"/>
      <c r="F3" s="802"/>
      <c r="G3" s="802"/>
      <c r="H3" s="802"/>
      <c r="I3" s="802"/>
      <c r="J3" s="802"/>
      <c r="K3" s="802"/>
      <c r="L3" s="802"/>
      <c r="M3" s="803"/>
    </row>
    <row r="4" spans="1:13">
      <c r="A4" s="801"/>
      <c r="B4" s="802"/>
      <c r="C4" s="802"/>
      <c r="D4" s="802"/>
      <c r="E4" s="802"/>
      <c r="F4" s="802"/>
      <c r="G4" s="802"/>
      <c r="H4" s="802"/>
      <c r="I4" s="802"/>
      <c r="J4" s="802"/>
      <c r="K4" s="802"/>
      <c r="L4" s="802"/>
      <c r="M4" s="803"/>
    </row>
    <row r="5" spans="1:13">
      <c r="A5" s="801"/>
      <c r="B5" s="802"/>
      <c r="C5" s="802"/>
      <c r="D5" s="802"/>
      <c r="E5" s="802"/>
      <c r="F5" s="802"/>
      <c r="G5" s="802"/>
      <c r="H5" s="802"/>
      <c r="I5" s="802"/>
      <c r="J5" s="802"/>
      <c r="K5" s="802"/>
      <c r="L5" s="802"/>
      <c r="M5" s="803"/>
    </row>
    <row r="6" spans="1:13">
      <c r="A6" s="801"/>
      <c r="B6" s="802"/>
      <c r="C6" s="802"/>
      <c r="D6" s="802"/>
      <c r="E6" s="802"/>
      <c r="F6" s="802"/>
      <c r="G6" s="802"/>
      <c r="H6" s="802"/>
      <c r="I6" s="802"/>
      <c r="J6" s="802"/>
      <c r="K6" s="802"/>
      <c r="L6" s="802"/>
      <c r="M6" s="803"/>
    </row>
    <row r="7" spans="1:13">
      <c r="A7" s="804"/>
      <c r="B7" s="805"/>
      <c r="C7" s="805"/>
      <c r="D7" s="805"/>
      <c r="E7" s="805"/>
      <c r="F7" s="805"/>
      <c r="G7" s="805"/>
      <c r="H7" s="805"/>
      <c r="I7" s="805"/>
      <c r="J7" s="805"/>
      <c r="K7" s="805"/>
      <c r="L7" s="805"/>
      <c r="M7" s="806"/>
    </row>
    <row r="8" spans="1:13" ht="1.95" customHeight="1">
      <c r="A8" s="807" t="s">
        <v>158</v>
      </c>
      <c r="B8" s="808"/>
      <c r="C8" s="808"/>
      <c r="D8" s="808"/>
      <c r="E8" s="808"/>
      <c r="F8" s="808"/>
      <c r="G8" s="808"/>
      <c r="H8" s="808"/>
      <c r="I8" s="808"/>
      <c r="J8" s="808"/>
      <c r="K8" s="808"/>
      <c r="L8" s="808"/>
      <c r="M8" s="809"/>
    </row>
    <row r="9" spans="1:13" hidden="1">
      <c r="A9" s="810"/>
      <c r="B9" s="811"/>
      <c r="C9" s="811"/>
      <c r="D9" s="811"/>
      <c r="E9" s="811"/>
      <c r="F9" s="811"/>
      <c r="G9" s="811"/>
      <c r="H9" s="811"/>
      <c r="I9" s="811"/>
      <c r="J9" s="811"/>
      <c r="K9" s="811"/>
      <c r="L9" s="811"/>
      <c r="M9" s="812"/>
    </row>
    <row r="10" spans="1:13" ht="13.8" hidden="1" thickBot="1">
      <c r="A10" s="813"/>
      <c r="B10" s="814"/>
      <c r="C10" s="814"/>
      <c r="D10" s="814"/>
      <c r="E10" s="814"/>
      <c r="F10" s="814"/>
      <c r="G10" s="814"/>
      <c r="H10" s="814"/>
      <c r="I10" s="814"/>
      <c r="J10" s="814"/>
      <c r="K10" s="814"/>
      <c r="L10" s="814"/>
      <c r="M10" s="815"/>
    </row>
    <row r="11" spans="1:13" hidden="1">
      <c r="A11" s="816" t="s">
        <v>29</v>
      </c>
      <c r="B11" s="817"/>
      <c r="C11" s="817"/>
      <c r="D11" s="817"/>
      <c r="E11" s="817"/>
      <c r="F11" s="817"/>
      <c r="G11" s="817"/>
      <c r="H11" s="817"/>
      <c r="I11" s="817"/>
      <c r="J11" s="817"/>
      <c r="K11" s="817"/>
      <c r="L11" s="817"/>
      <c r="M11" s="818"/>
    </row>
    <row r="12" spans="1:13" ht="45" customHeight="1" thickBot="1">
      <c r="A12" s="461"/>
      <c r="B12" s="460"/>
      <c r="C12" s="460"/>
      <c r="D12" s="460"/>
      <c r="E12" s="460"/>
      <c r="F12" s="460"/>
      <c r="G12" s="460"/>
      <c r="H12" s="460"/>
      <c r="I12" s="460"/>
      <c r="J12" s="460"/>
      <c r="K12" s="460"/>
      <c r="L12" s="460"/>
      <c r="M12" s="459"/>
    </row>
    <row r="13" spans="1:13">
      <c r="A13" s="503" t="s">
        <v>159</v>
      </c>
      <c r="B13" s="819" t="s">
        <v>6</v>
      </c>
      <c r="C13" s="820"/>
      <c r="D13" s="820"/>
      <c r="E13" s="820"/>
      <c r="F13" s="820"/>
      <c r="G13" s="820"/>
      <c r="H13" s="820"/>
      <c r="I13" s="820"/>
      <c r="J13" s="821" t="s">
        <v>160</v>
      </c>
      <c r="K13" s="822" t="s">
        <v>31</v>
      </c>
      <c r="L13" s="823"/>
      <c r="M13" s="503" t="s">
        <v>8</v>
      </c>
    </row>
    <row r="14" spans="1:13" ht="28.5" customHeight="1" thickBot="1">
      <c r="A14" s="502">
        <v>9</v>
      </c>
      <c r="B14" s="824" t="s">
        <v>209</v>
      </c>
      <c r="C14" s="825"/>
      <c r="D14" s="825"/>
      <c r="E14" s="825"/>
      <c r="F14" s="825"/>
      <c r="G14" s="825"/>
      <c r="H14" s="825"/>
      <c r="I14" s="825"/>
      <c r="J14" s="826"/>
      <c r="K14" s="827" t="s">
        <v>31</v>
      </c>
      <c r="L14" s="828"/>
      <c r="M14" s="501">
        <v>1</v>
      </c>
    </row>
    <row r="15" spans="1:13">
      <c r="A15" s="838" t="s">
        <v>32</v>
      </c>
      <c r="B15" s="839"/>
      <c r="C15" s="839"/>
      <c r="D15" s="839"/>
      <c r="E15" s="839"/>
      <c r="F15" s="839"/>
      <c r="G15" s="839"/>
      <c r="H15" s="839"/>
      <c r="I15" s="839"/>
      <c r="J15" s="839"/>
      <c r="K15" s="839"/>
      <c r="L15" s="839"/>
      <c r="M15" s="840"/>
    </row>
    <row r="16" spans="1:13">
      <c r="A16" s="841" t="s">
        <v>32</v>
      </c>
      <c r="B16" s="842"/>
      <c r="C16" s="842"/>
      <c r="D16" s="842"/>
      <c r="E16" s="842"/>
      <c r="F16" s="842"/>
      <c r="G16" s="842"/>
      <c r="H16" s="842"/>
      <c r="I16" s="842"/>
      <c r="J16" s="842"/>
      <c r="K16" s="842"/>
      <c r="L16" s="842"/>
      <c r="M16" s="843"/>
    </row>
    <row r="17" spans="1:13" ht="13.8" thickBot="1">
      <c r="A17" s="844"/>
      <c r="B17" s="845"/>
      <c r="C17" s="845"/>
      <c r="D17" s="845"/>
      <c r="E17" s="845"/>
      <c r="F17" s="845"/>
      <c r="G17" s="845"/>
      <c r="H17" s="845"/>
      <c r="I17" s="845"/>
      <c r="J17" s="845"/>
      <c r="K17" s="845"/>
      <c r="L17" s="845"/>
      <c r="M17" s="846"/>
    </row>
    <row r="18" spans="1:13">
      <c r="A18" s="822" t="s">
        <v>6</v>
      </c>
      <c r="B18" s="847"/>
      <c r="C18" s="847"/>
      <c r="D18" s="847"/>
      <c r="E18" s="847"/>
      <c r="F18" s="847"/>
      <c r="G18" s="848"/>
      <c r="H18" s="849" t="s">
        <v>33</v>
      </c>
      <c r="I18" s="850"/>
      <c r="J18" s="488" t="s">
        <v>34</v>
      </c>
      <c r="K18" s="851" t="s">
        <v>35</v>
      </c>
      <c r="L18" s="848"/>
      <c r="M18" s="485" t="s">
        <v>36</v>
      </c>
    </row>
    <row r="19" spans="1:13" ht="13.8">
      <c r="A19" s="829" t="s">
        <v>161</v>
      </c>
      <c r="B19" s="830"/>
      <c r="C19" s="830"/>
      <c r="D19" s="830"/>
      <c r="E19" s="830"/>
      <c r="F19" s="830"/>
      <c r="G19" s="831"/>
      <c r="H19" s="796"/>
      <c r="I19" s="797"/>
      <c r="J19" s="496">
        <f>25000*1.07</f>
        <v>26750</v>
      </c>
      <c r="K19" s="832">
        <v>12</v>
      </c>
      <c r="L19" s="833"/>
      <c r="M19" s="489">
        <f>+J19/K19</f>
        <v>2229.1666666666665</v>
      </c>
    </row>
    <row r="20" spans="1:13" ht="13.8">
      <c r="A20" s="829" t="s">
        <v>162</v>
      </c>
      <c r="B20" s="830"/>
      <c r="C20" s="830"/>
      <c r="D20" s="830"/>
      <c r="E20" s="830"/>
      <c r="F20" s="830"/>
      <c r="G20" s="831"/>
      <c r="H20" s="499"/>
      <c r="I20" s="492"/>
      <c r="J20" s="496">
        <f>10000*1.07</f>
        <v>10700</v>
      </c>
      <c r="K20" s="832">
        <v>12</v>
      </c>
      <c r="L20" s="833"/>
      <c r="M20" s="489">
        <f>+J20/K20</f>
        <v>891.66666666666663</v>
      </c>
    </row>
    <row r="21" spans="1:13" ht="13.8">
      <c r="A21" s="829" t="s">
        <v>163</v>
      </c>
      <c r="B21" s="830"/>
      <c r="C21" s="830"/>
      <c r="D21" s="830"/>
      <c r="E21" s="830"/>
      <c r="F21" s="830"/>
      <c r="G21" s="831"/>
      <c r="H21" s="499" t="s">
        <v>147</v>
      </c>
      <c r="I21" s="492"/>
      <c r="J21" s="496"/>
      <c r="K21" s="832"/>
      <c r="L21" s="833"/>
      <c r="M21" s="500">
        <f>M69*10%</f>
        <v>628.37932500000011</v>
      </c>
    </row>
    <row r="22" spans="1:13" ht="13.8">
      <c r="A22" s="829" t="s">
        <v>164</v>
      </c>
      <c r="B22" s="830"/>
      <c r="C22" s="830"/>
      <c r="D22" s="830"/>
      <c r="E22" s="830"/>
      <c r="F22" s="830"/>
      <c r="G22" s="831"/>
      <c r="H22" s="499"/>
      <c r="I22" s="492"/>
      <c r="J22" s="496">
        <f>6250*1.07</f>
        <v>6687.5</v>
      </c>
      <c r="K22" s="832">
        <v>15</v>
      </c>
      <c r="L22" s="833"/>
      <c r="M22" s="489">
        <f>J22/K22</f>
        <v>445.83333333333331</v>
      </c>
    </row>
    <row r="23" spans="1:13" ht="13.8">
      <c r="A23" s="829"/>
      <c r="B23" s="830"/>
      <c r="C23" s="830"/>
      <c r="D23" s="830"/>
      <c r="E23" s="830"/>
      <c r="F23" s="830"/>
      <c r="G23" s="831"/>
      <c r="H23" s="499"/>
      <c r="I23" s="492"/>
      <c r="J23" s="496"/>
      <c r="K23" s="832"/>
      <c r="L23" s="833"/>
      <c r="M23" s="489"/>
    </row>
    <row r="24" spans="1:13" ht="13.8">
      <c r="A24" s="829"/>
      <c r="B24" s="830"/>
      <c r="C24" s="830"/>
      <c r="D24" s="830"/>
      <c r="E24" s="830"/>
      <c r="F24" s="830"/>
      <c r="G24" s="831"/>
      <c r="H24" s="499"/>
      <c r="I24" s="492"/>
      <c r="J24" s="496"/>
      <c r="K24" s="832"/>
      <c r="L24" s="833"/>
      <c r="M24" s="489"/>
    </row>
    <row r="25" spans="1:13" ht="13.8">
      <c r="A25" s="829"/>
      <c r="B25" s="830"/>
      <c r="C25" s="830"/>
      <c r="D25" s="830"/>
      <c r="E25" s="830"/>
      <c r="F25" s="830"/>
      <c r="G25" s="831"/>
      <c r="H25" s="499"/>
      <c r="I25" s="492"/>
      <c r="J25" s="496"/>
      <c r="K25" s="832"/>
      <c r="L25" s="833"/>
      <c r="M25" s="489"/>
    </row>
    <row r="26" spans="1:13" ht="13.8">
      <c r="A26" s="829"/>
      <c r="B26" s="830"/>
      <c r="C26" s="830"/>
      <c r="D26" s="830"/>
      <c r="E26" s="830"/>
      <c r="F26" s="830"/>
      <c r="G26" s="831"/>
      <c r="H26" s="796"/>
      <c r="I26" s="797"/>
      <c r="J26" s="496"/>
      <c r="K26" s="832"/>
      <c r="L26" s="833"/>
      <c r="M26" s="489"/>
    </row>
    <row r="27" spans="1:13" ht="13.8">
      <c r="A27" s="829"/>
      <c r="B27" s="830"/>
      <c r="C27" s="830"/>
      <c r="D27" s="830"/>
      <c r="E27" s="830"/>
      <c r="F27" s="830"/>
      <c r="G27" s="831"/>
      <c r="H27" s="498"/>
      <c r="I27" s="497"/>
      <c r="J27" s="496"/>
      <c r="K27" s="832"/>
      <c r="L27" s="833"/>
      <c r="M27" s="489"/>
    </row>
    <row r="28" spans="1:13" ht="14.4" thickBot="1">
      <c r="A28" s="829"/>
      <c r="B28" s="830"/>
      <c r="C28" s="830"/>
      <c r="D28" s="830"/>
      <c r="E28" s="830"/>
      <c r="F28" s="830"/>
      <c r="G28" s="831"/>
      <c r="H28" s="836"/>
      <c r="I28" s="837"/>
      <c r="J28" s="496"/>
      <c r="K28" s="832"/>
      <c r="L28" s="833"/>
      <c r="M28" s="489"/>
    </row>
    <row r="29" spans="1:13" ht="14.4" thickBot="1">
      <c r="A29" s="854" t="s">
        <v>165</v>
      </c>
      <c r="B29" s="855"/>
      <c r="C29" s="855"/>
      <c r="D29" s="855"/>
      <c r="E29" s="855"/>
      <c r="F29" s="855"/>
      <c r="G29" s="855"/>
      <c r="H29" s="855"/>
      <c r="I29" s="855"/>
      <c r="J29" s="855"/>
      <c r="K29" s="855"/>
      <c r="L29" s="856"/>
      <c r="M29" s="462">
        <f>SUM(M19:M28)</f>
        <v>4195.0459916666659</v>
      </c>
    </row>
    <row r="30" spans="1:13">
      <c r="A30" s="838" t="s">
        <v>38</v>
      </c>
      <c r="B30" s="839"/>
      <c r="C30" s="839"/>
      <c r="D30" s="839"/>
      <c r="E30" s="839"/>
      <c r="F30" s="839"/>
      <c r="G30" s="839"/>
      <c r="H30" s="839"/>
      <c r="I30" s="839"/>
      <c r="J30" s="839"/>
      <c r="K30" s="839"/>
      <c r="L30" s="839"/>
      <c r="M30" s="840"/>
    </row>
    <row r="31" spans="1:13">
      <c r="A31" s="841" t="s">
        <v>38</v>
      </c>
      <c r="B31" s="842"/>
      <c r="C31" s="842"/>
      <c r="D31" s="842"/>
      <c r="E31" s="842"/>
      <c r="F31" s="842"/>
      <c r="G31" s="842"/>
      <c r="H31" s="842"/>
      <c r="I31" s="842"/>
      <c r="J31" s="842"/>
      <c r="K31" s="842"/>
      <c r="L31" s="842"/>
      <c r="M31" s="843"/>
    </row>
    <row r="32" spans="1:13" ht="13.8" thickBot="1">
      <c r="A32" s="844"/>
      <c r="B32" s="845"/>
      <c r="C32" s="845"/>
      <c r="D32" s="845"/>
      <c r="E32" s="845"/>
      <c r="F32" s="845"/>
      <c r="G32" s="845"/>
      <c r="H32" s="845"/>
      <c r="I32" s="845"/>
      <c r="J32" s="845"/>
      <c r="K32" s="845"/>
      <c r="L32" s="845"/>
      <c r="M32" s="846"/>
    </row>
    <row r="33" spans="1:13">
      <c r="A33" s="822" t="s">
        <v>6</v>
      </c>
      <c r="B33" s="847"/>
      <c r="C33" s="847"/>
      <c r="D33" s="847"/>
      <c r="E33" s="847"/>
      <c r="F33" s="847"/>
      <c r="G33" s="847"/>
      <c r="H33" s="848"/>
      <c r="I33" s="486" t="s">
        <v>31</v>
      </c>
      <c r="J33" s="488" t="s">
        <v>8</v>
      </c>
      <c r="K33" s="851" t="s">
        <v>39</v>
      </c>
      <c r="L33" s="848"/>
      <c r="M33" s="485" t="s">
        <v>36</v>
      </c>
    </row>
    <row r="34" spans="1:13" ht="13.8">
      <c r="A34" s="829"/>
      <c r="B34" s="830"/>
      <c r="C34" s="830"/>
      <c r="D34" s="830"/>
      <c r="E34" s="830"/>
      <c r="F34" s="830"/>
      <c r="G34" s="830"/>
      <c r="H34" s="831"/>
      <c r="I34" s="494"/>
      <c r="J34" s="495"/>
      <c r="K34" s="834"/>
      <c r="L34" s="835"/>
      <c r="M34" s="489"/>
    </row>
    <row r="35" spans="1:13" ht="13.8">
      <c r="A35" s="829" t="s">
        <v>166</v>
      </c>
      <c r="B35" s="830"/>
      <c r="C35" s="830"/>
      <c r="D35" s="830"/>
      <c r="E35" s="830"/>
      <c r="F35" s="830"/>
      <c r="G35" s="830"/>
      <c r="H35" s="831"/>
      <c r="I35" s="494" t="s">
        <v>119</v>
      </c>
      <c r="J35" s="495">
        <v>5.5E-2</v>
      </c>
      <c r="K35" s="834">
        <f>50000*1.07</f>
        <v>53500</v>
      </c>
      <c r="L35" s="835"/>
      <c r="M35" s="489">
        <f>+K35*J35</f>
        <v>2942.5</v>
      </c>
    </row>
    <row r="36" spans="1:13" ht="13.8">
      <c r="A36" s="829" t="s">
        <v>167</v>
      </c>
      <c r="B36" s="830"/>
      <c r="C36" s="830"/>
      <c r="D36" s="830"/>
      <c r="E36" s="830"/>
      <c r="F36" s="830"/>
      <c r="G36" s="830"/>
      <c r="H36" s="831"/>
      <c r="I36" s="494" t="s">
        <v>133</v>
      </c>
      <c r="J36" s="495">
        <v>1</v>
      </c>
      <c r="K36" s="834">
        <f>32000*1.07</f>
        <v>34240</v>
      </c>
      <c r="L36" s="835"/>
      <c r="M36" s="489">
        <f>K36*J36</f>
        <v>34240</v>
      </c>
    </row>
    <row r="37" spans="1:13" ht="13.8">
      <c r="A37" s="829" t="s">
        <v>210</v>
      </c>
      <c r="B37" s="830"/>
      <c r="C37" s="830"/>
      <c r="D37" s="830"/>
      <c r="E37" s="830"/>
      <c r="F37" s="830"/>
      <c r="G37" s="830"/>
      <c r="H37" s="831"/>
      <c r="I37" s="494" t="s">
        <v>133</v>
      </c>
      <c r="J37" s="495">
        <v>3</v>
      </c>
      <c r="K37" s="834">
        <f>520*1.07</f>
        <v>556.4</v>
      </c>
      <c r="L37" s="835"/>
      <c r="M37" s="489">
        <f>K37*J37</f>
        <v>1669.1999999999998</v>
      </c>
    </row>
    <row r="38" spans="1:13" ht="13.8">
      <c r="A38" s="829"/>
      <c r="B38" s="830"/>
      <c r="C38" s="830"/>
      <c r="D38" s="830"/>
      <c r="E38" s="830"/>
      <c r="F38" s="830"/>
      <c r="G38" s="830"/>
      <c r="H38" s="831"/>
      <c r="I38" s="494"/>
      <c r="J38" s="495"/>
      <c r="K38" s="834"/>
      <c r="L38" s="835"/>
      <c r="M38" s="489"/>
    </row>
    <row r="39" spans="1:13" ht="13.8">
      <c r="A39" s="829"/>
      <c r="B39" s="830"/>
      <c r="C39" s="830"/>
      <c r="D39" s="830"/>
      <c r="E39" s="830"/>
      <c r="F39" s="830"/>
      <c r="G39" s="830"/>
      <c r="H39" s="831"/>
      <c r="I39" s="494"/>
      <c r="J39" s="495"/>
      <c r="K39" s="834"/>
      <c r="L39" s="835"/>
      <c r="M39" s="489"/>
    </row>
    <row r="40" spans="1:13" ht="13.8">
      <c r="A40" s="829"/>
      <c r="B40" s="830"/>
      <c r="C40" s="830"/>
      <c r="D40" s="830"/>
      <c r="E40" s="830"/>
      <c r="F40" s="830"/>
      <c r="G40" s="830"/>
      <c r="H40" s="831"/>
      <c r="I40" s="494"/>
      <c r="J40" s="495"/>
      <c r="K40" s="834"/>
      <c r="L40" s="835"/>
      <c r="M40" s="489"/>
    </row>
    <row r="41" spans="1:13" ht="13.8">
      <c r="A41" s="829"/>
      <c r="B41" s="830"/>
      <c r="C41" s="830"/>
      <c r="D41" s="830"/>
      <c r="E41" s="830"/>
      <c r="F41" s="830"/>
      <c r="G41" s="830"/>
      <c r="H41" s="831"/>
      <c r="I41" s="494"/>
      <c r="J41" s="495"/>
      <c r="K41" s="834"/>
      <c r="L41" s="835"/>
      <c r="M41" s="489"/>
    </row>
    <row r="42" spans="1:13" ht="13.8">
      <c r="A42" s="829"/>
      <c r="B42" s="830"/>
      <c r="C42" s="830"/>
      <c r="D42" s="830"/>
      <c r="E42" s="830"/>
      <c r="F42" s="830"/>
      <c r="G42" s="830"/>
      <c r="H42" s="831"/>
      <c r="I42" s="494"/>
      <c r="J42" s="495"/>
      <c r="K42" s="834"/>
      <c r="L42" s="835"/>
      <c r="M42" s="489"/>
    </row>
    <row r="43" spans="1:13" ht="13.8">
      <c r="A43" s="829"/>
      <c r="B43" s="830"/>
      <c r="C43" s="830"/>
      <c r="D43" s="830"/>
      <c r="E43" s="830"/>
      <c r="F43" s="830"/>
      <c r="G43" s="830"/>
      <c r="H43" s="831"/>
      <c r="I43" s="494"/>
      <c r="J43" s="495"/>
      <c r="K43" s="834"/>
      <c r="L43" s="835"/>
      <c r="M43" s="489"/>
    </row>
    <row r="44" spans="1:13" ht="13.8">
      <c r="A44" s="829"/>
      <c r="B44" s="830"/>
      <c r="C44" s="830"/>
      <c r="D44" s="830"/>
      <c r="E44" s="830"/>
      <c r="F44" s="830"/>
      <c r="G44" s="830"/>
      <c r="H44" s="831"/>
      <c r="I44" s="494"/>
      <c r="J44" s="495"/>
      <c r="K44" s="834"/>
      <c r="L44" s="835"/>
      <c r="M44" s="489"/>
    </row>
    <row r="45" spans="1:13" ht="13.8">
      <c r="A45" s="829"/>
      <c r="B45" s="830"/>
      <c r="C45" s="830"/>
      <c r="D45" s="830"/>
      <c r="E45" s="830"/>
      <c r="F45" s="830"/>
      <c r="G45" s="830"/>
      <c r="H45" s="831"/>
      <c r="I45" s="494"/>
      <c r="J45" s="495"/>
      <c r="K45" s="834"/>
      <c r="L45" s="835"/>
      <c r="M45" s="489"/>
    </row>
    <row r="46" spans="1:13" ht="14.4" thickBot="1">
      <c r="A46" s="829"/>
      <c r="B46" s="830"/>
      <c r="C46" s="830"/>
      <c r="D46" s="830"/>
      <c r="E46" s="830"/>
      <c r="F46" s="830"/>
      <c r="G46" s="830"/>
      <c r="H46" s="831"/>
      <c r="I46" s="494"/>
      <c r="J46" s="493"/>
      <c r="K46" s="834"/>
      <c r="L46" s="835"/>
      <c r="M46" s="489"/>
    </row>
    <row r="47" spans="1:13" ht="14.4" thickBot="1">
      <c r="A47" s="854" t="s">
        <v>168</v>
      </c>
      <c r="B47" s="855"/>
      <c r="C47" s="855"/>
      <c r="D47" s="855"/>
      <c r="E47" s="855"/>
      <c r="F47" s="855"/>
      <c r="G47" s="855"/>
      <c r="H47" s="855"/>
      <c r="I47" s="855"/>
      <c r="J47" s="855"/>
      <c r="K47" s="855"/>
      <c r="L47" s="856"/>
      <c r="M47" s="474">
        <f>SUM(M34:M46)</f>
        <v>38851.699999999997</v>
      </c>
    </row>
    <row r="48" spans="1:13">
      <c r="A48" s="838" t="s">
        <v>40</v>
      </c>
      <c r="B48" s="839"/>
      <c r="C48" s="839"/>
      <c r="D48" s="839"/>
      <c r="E48" s="839"/>
      <c r="F48" s="839"/>
      <c r="G48" s="839"/>
      <c r="H48" s="839"/>
      <c r="I48" s="839"/>
      <c r="J48" s="839"/>
      <c r="K48" s="839"/>
      <c r="L48" s="839"/>
      <c r="M48" s="840"/>
    </row>
    <row r="49" spans="1:13">
      <c r="A49" s="841" t="s">
        <v>40</v>
      </c>
      <c r="B49" s="842"/>
      <c r="C49" s="842"/>
      <c r="D49" s="842"/>
      <c r="E49" s="842"/>
      <c r="F49" s="842"/>
      <c r="G49" s="842"/>
      <c r="H49" s="842"/>
      <c r="I49" s="842"/>
      <c r="J49" s="842"/>
      <c r="K49" s="842"/>
      <c r="L49" s="842"/>
      <c r="M49" s="843"/>
    </row>
    <row r="50" spans="1:13" ht="13.8" thickBot="1">
      <c r="A50" s="844"/>
      <c r="B50" s="845"/>
      <c r="C50" s="845"/>
      <c r="D50" s="845"/>
      <c r="E50" s="845"/>
      <c r="F50" s="845"/>
      <c r="G50" s="845"/>
      <c r="H50" s="845"/>
      <c r="I50" s="845"/>
      <c r="J50" s="845"/>
      <c r="K50" s="845"/>
      <c r="L50" s="845"/>
      <c r="M50" s="846"/>
    </row>
    <row r="51" spans="1:13">
      <c r="A51" s="822" t="s">
        <v>41</v>
      </c>
      <c r="B51" s="847"/>
      <c r="C51" s="847"/>
      <c r="D51" s="847"/>
      <c r="E51" s="847"/>
      <c r="F51" s="847"/>
      <c r="G51" s="847"/>
      <c r="H51" s="488" t="s">
        <v>42</v>
      </c>
      <c r="I51" s="473" t="s">
        <v>43</v>
      </c>
      <c r="J51" s="487" t="s">
        <v>169</v>
      </c>
      <c r="K51" s="851" t="s">
        <v>44</v>
      </c>
      <c r="L51" s="848"/>
      <c r="M51" s="485" t="s">
        <v>36</v>
      </c>
    </row>
    <row r="52" spans="1:13" ht="13.8">
      <c r="A52" s="857"/>
      <c r="B52" s="858"/>
      <c r="C52" s="858"/>
      <c r="D52" s="858"/>
      <c r="E52" s="858"/>
      <c r="F52" s="858"/>
      <c r="G52" s="797"/>
      <c r="H52" s="490"/>
      <c r="I52" s="491"/>
      <c r="J52" s="490"/>
      <c r="K52" s="859"/>
      <c r="L52" s="860"/>
      <c r="M52" s="489"/>
    </row>
    <row r="53" spans="1:13" ht="14.4" thickBot="1">
      <c r="A53" s="861"/>
      <c r="B53" s="862"/>
      <c r="C53" s="862"/>
      <c r="D53" s="862"/>
      <c r="E53" s="862"/>
      <c r="F53" s="862"/>
      <c r="G53" s="862"/>
      <c r="H53" s="478"/>
      <c r="I53" s="477"/>
      <c r="J53" s="478"/>
      <c r="K53" s="863"/>
      <c r="L53" s="864"/>
      <c r="M53" s="475"/>
    </row>
    <row r="54" spans="1:13" ht="14.4" thickBot="1">
      <c r="A54" s="854" t="s">
        <v>165</v>
      </c>
      <c r="B54" s="855"/>
      <c r="C54" s="855"/>
      <c r="D54" s="855"/>
      <c r="E54" s="855"/>
      <c r="F54" s="855"/>
      <c r="G54" s="855"/>
      <c r="H54" s="855"/>
      <c r="I54" s="855"/>
      <c r="J54" s="855"/>
      <c r="K54" s="855"/>
      <c r="L54" s="856"/>
      <c r="M54" s="462">
        <f>SUM(M52:M53)</f>
        <v>0</v>
      </c>
    </row>
    <row r="55" spans="1:13">
      <c r="A55" s="838" t="s">
        <v>45</v>
      </c>
      <c r="B55" s="839"/>
      <c r="C55" s="839"/>
      <c r="D55" s="839"/>
      <c r="E55" s="839"/>
      <c r="F55" s="839"/>
      <c r="G55" s="839"/>
      <c r="H55" s="839"/>
      <c r="I55" s="839"/>
      <c r="J55" s="839"/>
      <c r="K55" s="839"/>
      <c r="L55" s="839"/>
      <c r="M55" s="840"/>
    </row>
    <row r="56" spans="1:13">
      <c r="A56" s="841" t="s">
        <v>45</v>
      </c>
      <c r="B56" s="842"/>
      <c r="C56" s="842"/>
      <c r="D56" s="842"/>
      <c r="E56" s="842"/>
      <c r="F56" s="842"/>
      <c r="G56" s="842"/>
      <c r="H56" s="842"/>
      <c r="I56" s="842"/>
      <c r="J56" s="842"/>
      <c r="K56" s="842"/>
      <c r="L56" s="842"/>
      <c r="M56" s="843"/>
    </row>
    <row r="57" spans="1:13" ht="13.8" thickBot="1">
      <c r="A57" s="844"/>
      <c r="B57" s="845"/>
      <c r="C57" s="845"/>
      <c r="D57" s="845"/>
      <c r="E57" s="845"/>
      <c r="F57" s="845"/>
      <c r="G57" s="845"/>
      <c r="H57" s="845"/>
      <c r="I57" s="845"/>
      <c r="J57" s="845"/>
      <c r="K57" s="845"/>
      <c r="L57" s="845"/>
      <c r="M57" s="846"/>
    </row>
    <row r="58" spans="1:13">
      <c r="A58" s="822" t="s">
        <v>46</v>
      </c>
      <c r="B58" s="847"/>
      <c r="C58" s="847"/>
      <c r="D58" s="847"/>
      <c r="E58" s="847"/>
      <c r="F58" s="847"/>
      <c r="G58" s="488" t="s">
        <v>8</v>
      </c>
      <c r="H58" s="488" t="s">
        <v>47</v>
      </c>
      <c r="I58" s="473" t="s">
        <v>48</v>
      </c>
      <c r="J58" s="487" t="s">
        <v>49</v>
      </c>
      <c r="K58" s="851" t="s">
        <v>35</v>
      </c>
      <c r="L58" s="848"/>
      <c r="M58" s="485" t="s">
        <v>36</v>
      </c>
    </row>
    <row r="59" spans="1:13" ht="13.8">
      <c r="A59" s="829" t="s">
        <v>170</v>
      </c>
      <c r="B59" s="830"/>
      <c r="C59" s="830"/>
      <c r="D59" s="830"/>
      <c r="E59" s="830"/>
      <c r="F59" s="831"/>
      <c r="G59" s="484">
        <v>3</v>
      </c>
      <c r="H59" s="483">
        <f>52600*1.23</f>
        <v>64698</v>
      </c>
      <c r="I59" s="482">
        <v>1.85</v>
      </c>
      <c r="J59" s="481">
        <f>+G59*H59*I59</f>
        <v>359073.9</v>
      </c>
      <c r="K59" s="852">
        <v>80</v>
      </c>
      <c r="L59" s="853"/>
      <c r="M59" s="480">
        <f>+J59/K59</f>
        <v>4488.4237499999999</v>
      </c>
    </row>
    <row r="60" spans="1:13" ht="13.8">
      <c r="A60" s="829" t="s">
        <v>171</v>
      </c>
      <c r="B60" s="830"/>
      <c r="C60" s="830"/>
      <c r="D60" s="830"/>
      <c r="E60" s="830"/>
      <c r="F60" s="831"/>
      <c r="G60" s="484">
        <v>1</v>
      </c>
      <c r="H60" s="483">
        <f>63120*1.23</f>
        <v>77637.600000000006</v>
      </c>
      <c r="I60" s="482">
        <v>1.85</v>
      </c>
      <c r="J60" s="481">
        <f>+G60*H60*I60</f>
        <v>143629.56000000003</v>
      </c>
      <c r="K60" s="852">
        <v>80</v>
      </c>
      <c r="L60" s="853"/>
      <c r="M60" s="480">
        <f>+J60/K60</f>
        <v>1795.3695000000002</v>
      </c>
    </row>
    <row r="61" spans="1:13" ht="13.8">
      <c r="A61" s="829"/>
      <c r="B61" s="830"/>
      <c r="C61" s="830"/>
      <c r="D61" s="830"/>
      <c r="E61" s="830"/>
      <c r="F61" s="831"/>
      <c r="G61" s="484"/>
      <c r="H61" s="483"/>
      <c r="I61" s="482"/>
      <c r="J61" s="481"/>
      <c r="K61" s="852"/>
      <c r="L61" s="853"/>
      <c r="M61" s="480"/>
    </row>
    <row r="62" spans="1:13" ht="13.8">
      <c r="A62" s="829"/>
      <c r="B62" s="830"/>
      <c r="C62" s="830"/>
      <c r="D62" s="830"/>
      <c r="E62" s="830"/>
      <c r="F62" s="831"/>
      <c r="G62" s="484"/>
      <c r="H62" s="483"/>
      <c r="I62" s="482"/>
      <c r="J62" s="481"/>
      <c r="K62" s="852"/>
      <c r="L62" s="853"/>
      <c r="M62" s="480"/>
    </row>
    <row r="63" spans="1:13" ht="13.8">
      <c r="A63" s="829"/>
      <c r="B63" s="830"/>
      <c r="C63" s="830"/>
      <c r="D63" s="830"/>
      <c r="E63" s="830"/>
      <c r="F63" s="831"/>
      <c r="G63" s="484"/>
      <c r="H63" s="483"/>
      <c r="I63" s="482"/>
      <c r="J63" s="481"/>
      <c r="K63" s="852"/>
      <c r="L63" s="853"/>
      <c r="M63" s="480"/>
    </row>
    <row r="64" spans="1:13" ht="13.8">
      <c r="A64" s="829"/>
      <c r="B64" s="830"/>
      <c r="C64" s="830"/>
      <c r="D64" s="830"/>
      <c r="E64" s="830"/>
      <c r="F64" s="831"/>
      <c r="G64" s="484"/>
      <c r="H64" s="483"/>
      <c r="I64" s="482"/>
      <c r="J64" s="481"/>
      <c r="K64" s="852"/>
      <c r="L64" s="853"/>
      <c r="M64" s="480"/>
    </row>
    <row r="65" spans="1:13" ht="13.8">
      <c r="A65" s="829"/>
      <c r="B65" s="830"/>
      <c r="C65" s="830"/>
      <c r="D65" s="830"/>
      <c r="E65" s="830"/>
      <c r="F65" s="831"/>
      <c r="G65" s="484"/>
      <c r="H65" s="483"/>
      <c r="I65" s="482"/>
      <c r="J65" s="481"/>
      <c r="K65" s="852"/>
      <c r="L65" s="853"/>
      <c r="M65" s="480"/>
    </row>
    <row r="66" spans="1:13" ht="13.8">
      <c r="A66" s="829"/>
      <c r="B66" s="830"/>
      <c r="C66" s="830"/>
      <c r="D66" s="830"/>
      <c r="E66" s="830"/>
      <c r="F66" s="831"/>
      <c r="G66" s="484"/>
      <c r="H66" s="483"/>
      <c r="I66" s="482"/>
      <c r="J66" s="481"/>
      <c r="K66" s="852"/>
      <c r="L66" s="853"/>
      <c r="M66" s="480"/>
    </row>
    <row r="67" spans="1:13" ht="13.8">
      <c r="A67" s="829"/>
      <c r="B67" s="830"/>
      <c r="C67" s="830"/>
      <c r="D67" s="830"/>
      <c r="E67" s="830"/>
      <c r="F67" s="831"/>
      <c r="G67" s="484"/>
      <c r="H67" s="483"/>
      <c r="I67" s="482"/>
      <c r="J67" s="481"/>
      <c r="K67" s="852"/>
      <c r="L67" s="853"/>
      <c r="M67" s="480"/>
    </row>
    <row r="68" spans="1:13" ht="14.4" thickBot="1">
      <c r="A68" s="829"/>
      <c r="B68" s="830"/>
      <c r="C68" s="830"/>
      <c r="D68" s="830"/>
      <c r="E68" s="830"/>
      <c r="F68" s="831"/>
      <c r="G68" s="479"/>
      <c r="H68" s="478"/>
      <c r="I68" s="477"/>
      <c r="J68" s="476"/>
      <c r="K68" s="870"/>
      <c r="L68" s="871"/>
      <c r="M68" s="475"/>
    </row>
    <row r="69" spans="1:13" ht="14.4" thickBot="1">
      <c r="A69" s="854" t="s">
        <v>168</v>
      </c>
      <c r="B69" s="855"/>
      <c r="C69" s="855"/>
      <c r="D69" s="855"/>
      <c r="E69" s="855"/>
      <c r="F69" s="855"/>
      <c r="G69" s="855"/>
      <c r="H69" s="855"/>
      <c r="I69" s="855"/>
      <c r="J69" s="855"/>
      <c r="K69" s="855"/>
      <c r="L69" s="856"/>
      <c r="M69" s="474">
        <f>SUM(M59:M68)</f>
        <v>6283.7932500000006</v>
      </c>
    </row>
    <row r="70" spans="1:13" ht="14.4" thickBot="1">
      <c r="A70" s="461"/>
      <c r="B70" s="460"/>
      <c r="C70" s="460"/>
      <c r="D70" s="460"/>
      <c r="E70" s="460"/>
      <c r="F70" s="460"/>
      <c r="G70" s="460"/>
      <c r="H70" s="460"/>
      <c r="I70" s="460"/>
      <c r="J70" s="460"/>
      <c r="K70" s="460"/>
      <c r="L70" s="460"/>
      <c r="M70" s="459"/>
    </row>
    <row r="71" spans="1:13" ht="14.4" thickBot="1">
      <c r="A71" s="867" t="s">
        <v>172</v>
      </c>
      <c r="B71" s="868"/>
      <c r="C71" s="868"/>
      <c r="D71" s="868"/>
      <c r="E71" s="868"/>
      <c r="F71" s="868"/>
      <c r="G71" s="868"/>
      <c r="H71" s="868"/>
      <c r="I71" s="868"/>
      <c r="J71" s="868"/>
      <c r="K71" s="868"/>
      <c r="L71" s="869"/>
      <c r="M71" s="458">
        <f>+M69+M54+M47+M29</f>
        <v>49330.539241666665</v>
      </c>
    </row>
    <row r="72" spans="1:13">
      <c r="A72" s="838" t="s">
        <v>51</v>
      </c>
      <c r="B72" s="839"/>
      <c r="C72" s="839"/>
      <c r="D72" s="839"/>
      <c r="E72" s="839"/>
      <c r="F72" s="839"/>
      <c r="G72" s="839"/>
      <c r="H72" s="839"/>
      <c r="I72" s="839"/>
      <c r="J72" s="839"/>
      <c r="K72" s="839"/>
      <c r="L72" s="839"/>
      <c r="M72" s="840"/>
    </row>
    <row r="73" spans="1:13">
      <c r="A73" s="841" t="s">
        <v>51</v>
      </c>
      <c r="B73" s="842"/>
      <c r="C73" s="842"/>
      <c r="D73" s="842"/>
      <c r="E73" s="842"/>
      <c r="F73" s="842"/>
      <c r="G73" s="842"/>
      <c r="H73" s="842"/>
      <c r="I73" s="842"/>
      <c r="J73" s="842"/>
      <c r="K73" s="842"/>
      <c r="L73" s="842"/>
      <c r="M73" s="843"/>
    </row>
    <row r="74" spans="1:13" ht="13.8" thickBot="1">
      <c r="A74" s="844"/>
      <c r="B74" s="845"/>
      <c r="C74" s="845"/>
      <c r="D74" s="845"/>
      <c r="E74" s="845"/>
      <c r="F74" s="845"/>
      <c r="G74" s="845"/>
      <c r="H74" s="845"/>
      <c r="I74" s="845"/>
      <c r="J74" s="845"/>
      <c r="K74" s="845"/>
      <c r="L74" s="845"/>
      <c r="M74" s="846"/>
    </row>
    <row r="75" spans="1:13">
      <c r="A75" s="822" t="s">
        <v>52</v>
      </c>
      <c r="B75" s="847"/>
      <c r="C75" s="847"/>
      <c r="D75" s="847"/>
      <c r="E75" s="847"/>
      <c r="F75" s="847"/>
      <c r="G75" s="847"/>
      <c r="H75" s="473"/>
      <c r="I75" s="471"/>
      <c r="J75" s="472" t="s">
        <v>53</v>
      </c>
      <c r="K75" s="872" t="s">
        <v>54</v>
      </c>
      <c r="L75" s="873"/>
      <c r="M75" s="470"/>
    </row>
    <row r="76" spans="1:13" ht="13.8">
      <c r="A76" s="857" t="s">
        <v>55</v>
      </c>
      <c r="B76" s="858"/>
      <c r="C76" s="858"/>
      <c r="D76" s="858"/>
      <c r="E76" s="858"/>
      <c r="F76" s="858"/>
      <c r="G76" s="858"/>
      <c r="H76" s="467"/>
      <c r="I76" s="353"/>
      <c r="J76" s="354">
        <v>0.2</v>
      </c>
      <c r="K76" s="834">
        <f>+M71*J76</f>
        <v>9866.1078483333331</v>
      </c>
      <c r="L76" s="835"/>
      <c r="M76" s="463"/>
    </row>
    <row r="77" spans="1:13" ht="13.8">
      <c r="A77" s="469" t="s">
        <v>56</v>
      </c>
      <c r="B77" s="468"/>
      <c r="C77" s="468"/>
      <c r="D77" s="468"/>
      <c r="E77" s="468"/>
      <c r="F77" s="468"/>
      <c r="G77" s="468"/>
      <c r="H77" s="467"/>
      <c r="I77" s="353"/>
      <c r="J77" s="354">
        <v>0.01</v>
      </c>
      <c r="K77" s="834">
        <f>+M71*J77</f>
        <v>493.30539241666668</v>
      </c>
      <c r="L77" s="835"/>
      <c r="M77" s="463"/>
    </row>
    <row r="78" spans="1:13" ht="14.4" thickBot="1">
      <c r="A78" s="466" t="s">
        <v>57</v>
      </c>
      <c r="B78" s="465"/>
      <c r="C78" s="465"/>
      <c r="D78" s="465"/>
      <c r="E78" s="465"/>
      <c r="F78" s="465"/>
      <c r="G78" s="465"/>
      <c r="H78" s="464"/>
      <c r="I78" s="355"/>
      <c r="J78" s="354">
        <v>0.04</v>
      </c>
      <c r="K78" s="865">
        <f>+M71*J78</f>
        <v>1973.2215696666667</v>
      </c>
      <c r="L78" s="866"/>
      <c r="M78" s="463"/>
    </row>
    <row r="79" spans="1:13" ht="14.4" thickBot="1">
      <c r="A79" s="854" t="s">
        <v>168</v>
      </c>
      <c r="B79" s="855"/>
      <c r="C79" s="855"/>
      <c r="D79" s="855"/>
      <c r="E79" s="855"/>
      <c r="F79" s="855"/>
      <c r="G79" s="855"/>
      <c r="H79" s="855"/>
      <c r="I79" s="855"/>
      <c r="J79" s="855"/>
      <c r="K79" s="855"/>
      <c r="L79" s="856"/>
      <c r="M79" s="462">
        <f>SUM(K76:L78)</f>
        <v>12332.634810416666</v>
      </c>
    </row>
    <row r="80" spans="1:13" ht="14.4" thickBot="1">
      <c r="A80" s="461"/>
      <c r="B80" s="460"/>
      <c r="C80" s="460"/>
      <c r="D80" s="460"/>
      <c r="E80" s="460"/>
      <c r="F80" s="460"/>
      <c r="G80" s="460"/>
      <c r="H80" s="460"/>
      <c r="I80" s="460"/>
      <c r="J80" s="460"/>
      <c r="K80" s="460"/>
      <c r="L80" s="460"/>
      <c r="M80" s="459"/>
    </row>
    <row r="81" spans="1:13" ht="23.4" customHeight="1" thickBot="1">
      <c r="A81" s="867" t="s">
        <v>173</v>
      </c>
      <c r="B81" s="868"/>
      <c r="C81" s="868"/>
      <c r="D81" s="868"/>
      <c r="E81" s="868"/>
      <c r="F81" s="868"/>
      <c r="G81" s="868"/>
      <c r="H81" s="868"/>
      <c r="I81" s="868"/>
      <c r="J81" s="868"/>
      <c r="K81" s="868"/>
      <c r="L81" s="869"/>
      <c r="M81" s="458">
        <f>ROUND(M71+M79,0)</f>
        <v>61663</v>
      </c>
    </row>
  </sheetData>
  <mergeCells count="107">
    <mergeCell ref="K76:L76"/>
    <mergeCell ref="K77:L77"/>
    <mergeCell ref="K78:L78"/>
    <mergeCell ref="A79:L79"/>
    <mergeCell ref="A81:L81"/>
    <mergeCell ref="A62:F62"/>
    <mergeCell ref="K62:L62"/>
    <mergeCell ref="A63:F63"/>
    <mergeCell ref="K63:L63"/>
    <mergeCell ref="A64:F64"/>
    <mergeCell ref="K64:L64"/>
    <mergeCell ref="A65:F65"/>
    <mergeCell ref="K65:L65"/>
    <mergeCell ref="A66:F66"/>
    <mergeCell ref="K66:L66"/>
    <mergeCell ref="A67:F67"/>
    <mergeCell ref="K67:L67"/>
    <mergeCell ref="A68:F68"/>
    <mergeCell ref="K68:L68"/>
    <mergeCell ref="A69:L69"/>
    <mergeCell ref="A71:L71"/>
    <mergeCell ref="A72:M74"/>
    <mergeCell ref="A75:G75"/>
    <mergeCell ref="K75:L75"/>
    <mergeCell ref="A76:G76"/>
    <mergeCell ref="A61:F61"/>
    <mergeCell ref="K61:L61"/>
    <mergeCell ref="A44:H44"/>
    <mergeCell ref="K44:L44"/>
    <mergeCell ref="A45:H45"/>
    <mergeCell ref="K45:L45"/>
    <mergeCell ref="A46:H46"/>
    <mergeCell ref="K46:L46"/>
    <mergeCell ref="A47:L47"/>
    <mergeCell ref="A48:M50"/>
    <mergeCell ref="A51:G51"/>
    <mergeCell ref="K51:L51"/>
    <mergeCell ref="A52:G52"/>
    <mergeCell ref="K52:L52"/>
    <mergeCell ref="A53:G53"/>
    <mergeCell ref="K53:L53"/>
    <mergeCell ref="A54:L54"/>
    <mergeCell ref="A55:M57"/>
    <mergeCell ref="A58:F58"/>
    <mergeCell ref="K58:L58"/>
    <mergeCell ref="A59:F59"/>
    <mergeCell ref="K59:L59"/>
    <mergeCell ref="A60:F60"/>
    <mergeCell ref="K60:L60"/>
    <mergeCell ref="A43:H43"/>
    <mergeCell ref="K43:L43"/>
    <mergeCell ref="A29:L29"/>
    <mergeCell ref="A30:M32"/>
    <mergeCell ref="A33:H33"/>
    <mergeCell ref="K33:L33"/>
    <mergeCell ref="A34:H34"/>
    <mergeCell ref="K34:L34"/>
    <mergeCell ref="A35:H35"/>
    <mergeCell ref="K35:L35"/>
    <mergeCell ref="A36:H36"/>
    <mergeCell ref="K36:L36"/>
    <mergeCell ref="A37:H37"/>
    <mergeCell ref="K37:L37"/>
    <mergeCell ref="A38:H38"/>
    <mergeCell ref="K38:L38"/>
    <mergeCell ref="A39:H39"/>
    <mergeCell ref="K39:L39"/>
    <mergeCell ref="A40:H40"/>
    <mergeCell ref="K40:L40"/>
    <mergeCell ref="A41:H41"/>
    <mergeCell ref="K41:L41"/>
    <mergeCell ref="A42:H42"/>
    <mergeCell ref="K42:L42"/>
    <mergeCell ref="A28:G28"/>
    <mergeCell ref="H28:I28"/>
    <mergeCell ref="K28:L28"/>
    <mergeCell ref="A15:M17"/>
    <mergeCell ref="A18:G18"/>
    <mergeCell ref="H18:I18"/>
    <mergeCell ref="K18:L18"/>
    <mergeCell ref="A19:G19"/>
    <mergeCell ref="H19:I19"/>
    <mergeCell ref="K19:L19"/>
    <mergeCell ref="A20:G20"/>
    <mergeCell ref="K20:L20"/>
    <mergeCell ref="A21:G21"/>
    <mergeCell ref="K21:L21"/>
    <mergeCell ref="A22:G22"/>
    <mergeCell ref="K22:L22"/>
    <mergeCell ref="A23:G23"/>
    <mergeCell ref="K23:L23"/>
    <mergeCell ref="A24:G24"/>
    <mergeCell ref="K24:L24"/>
    <mergeCell ref="A25:G25"/>
    <mergeCell ref="K25:L25"/>
    <mergeCell ref="A26:G26"/>
    <mergeCell ref="H26:I26"/>
    <mergeCell ref="A1:M7"/>
    <mergeCell ref="A8:M10"/>
    <mergeCell ref="A11:M11"/>
    <mergeCell ref="B13:J13"/>
    <mergeCell ref="K13:L13"/>
    <mergeCell ref="B14:J14"/>
    <mergeCell ref="K14:L14"/>
    <mergeCell ref="A27:G27"/>
    <mergeCell ref="K27:L27"/>
    <mergeCell ref="K26:L26"/>
  </mergeCells>
  <pageMargins left="0.25" right="0.25" top="0.75" bottom="0.75" header="0.3" footer="0.3"/>
  <pageSetup scale="52" fitToHeight="0" orientation="portrait" horizontalDpi="1200" verticalDpi="12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H48"/>
  <sheetViews>
    <sheetView view="pageBreakPreview" topLeftCell="A27" zoomScaleNormal="100" zoomScaleSheetLayoutView="100" workbookViewId="0">
      <selection activeCell="F46" sqref="F46"/>
    </sheetView>
  </sheetViews>
  <sheetFormatPr baseColWidth="10" defaultRowHeight="13.2"/>
  <cols>
    <col min="5" max="5" width="17.44140625" customWidth="1"/>
    <col min="6" max="6" width="18" customWidth="1"/>
    <col min="7" max="8" width="17.88671875" customWidth="1"/>
  </cols>
  <sheetData>
    <row r="1" spans="1:8">
      <c r="A1" s="877"/>
      <c r="B1" s="878"/>
      <c r="C1" s="879"/>
      <c r="D1" s="888" t="s">
        <v>174</v>
      </c>
      <c r="E1" s="889"/>
      <c r="F1" s="889"/>
      <c r="G1" s="889"/>
      <c r="H1" s="890"/>
    </row>
    <row r="2" spans="1:8" ht="75.599999999999994" customHeight="1" thickBot="1">
      <c r="A2" s="880"/>
      <c r="B2" s="881"/>
      <c r="C2" s="882"/>
      <c r="D2" s="891"/>
      <c r="E2" s="892"/>
      <c r="F2" s="892"/>
      <c r="G2" s="892"/>
      <c r="H2" s="893"/>
    </row>
    <row r="3" spans="1:8">
      <c r="A3" s="359"/>
      <c r="B3" s="360"/>
      <c r="C3" s="360"/>
      <c r="D3" s="360"/>
      <c r="E3" s="360"/>
      <c r="F3" s="360"/>
      <c r="G3" s="360"/>
      <c r="H3" s="360"/>
    </row>
    <row r="4" spans="1:8" ht="13.8">
      <c r="A4" s="361" t="s">
        <v>175</v>
      </c>
      <c r="B4" s="883"/>
      <c r="C4" s="883"/>
      <c r="D4" s="883"/>
      <c r="E4" s="883"/>
      <c r="F4" s="883"/>
      <c r="G4" s="362" t="s">
        <v>176</v>
      </c>
      <c r="H4" s="524">
        <v>10</v>
      </c>
    </row>
    <row r="5" spans="1:8">
      <c r="A5" s="361" t="s">
        <v>177</v>
      </c>
      <c r="B5" s="884" t="s">
        <v>178</v>
      </c>
      <c r="C5" s="884"/>
      <c r="D5" s="884"/>
      <c r="E5" s="884"/>
      <c r="F5" s="884"/>
      <c r="G5" s="363" t="s">
        <v>179</v>
      </c>
      <c r="H5" s="364"/>
    </row>
    <row r="6" spans="1:8" ht="13.8">
      <c r="A6" s="365"/>
      <c r="B6" s="365"/>
      <c r="C6" s="366"/>
      <c r="D6" s="365"/>
      <c r="E6" s="365"/>
      <c r="F6" s="365"/>
      <c r="G6" s="363" t="s">
        <v>180</v>
      </c>
      <c r="H6" s="367" t="s">
        <v>181</v>
      </c>
    </row>
    <row r="7" spans="1:8" ht="13.8" thickBot="1">
      <c r="A7" s="368" t="s">
        <v>32</v>
      </c>
      <c r="B7" s="368"/>
      <c r="C7" s="360"/>
      <c r="D7" s="360"/>
      <c r="E7" s="360"/>
      <c r="F7" s="360"/>
      <c r="G7" s="360"/>
      <c r="H7" s="360"/>
    </row>
    <row r="8" spans="1:8">
      <c r="A8" s="885" t="s">
        <v>52</v>
      </c>
      <c r="B8" s="886"/>
      <c r="C8" s="887"/>
      <c r="D8" s="370" t="s">
        <v>182</v>
      </c>
      <c r="E8" s="371" t="s">
        <v>183</v>
      </c>
      <c r="F8" s="370" t="s">
        <v>109</v>
      </c>
      <c r="G8" s="369" t="s">
        <v>184</v>
      </c>
      <c r="H8" s="372"/>
    </row>
    <row r="9" spans="1:8">
      <c r="A9" s="874" t="s">
        <v>185</v>
      </c>
      <c r="B9" s="875"/>
      <c r="C9" s="876"/>
      <c r="D9" s="373"/>
      <c r="E9" s="374">
        <f>25000*1.07</f>
        <v>26750</v>
      </c>
      <c r="F9" s="375">
        <v>12</v>
      </c>
      <c r="G9" s="376">
        <f>E9/F9</f>
        <v>2229.1666666666665</v>
      </c>
      <c r="H9" s="377"/>
    </row>
    <row r="10" spans="1:8">
      <c r="A10" s="874" t="s">
        <v>186</v>
      </c>
      <c r="B10" s="875"/>
      <c r="C10" s="876"/>
      <c r="D10" s="373"/>
      <c r="E10" s="374">
        <f>(50000/8)*1.07</f>
        <v>6687.5</v>
      </c>
      <c r="F10" s="375">
        <v>12</v>
      </c>
      <c r="G10" s="376">
        <f>E10/F10</f>
        <v>557.29166666666663</v>
      </c>
      <c r="H10" s="377"/>
    </row>
    <row r="11" spans="1:8">
      <c r="A11" s="894" t="s">
        <v>162</v>
      </c>
      <c r="B11" s="895"/>
      <c r="C11" s="896"/>
      <c r="D11" s="378"/>
      <c r="E11" s="504">
        <f>10000*1.07</f>
        <v>10700</v>
      </c>
      <c r="F11" s="505">
        <v>12</v>
      </c>
      <c r="G11" s="506">
        <f>E11/F11</f>
        <v>891.66666666666663</v>
      </c>
      <c r="H11" s="381"/>
    </row>
    <row r="12" spans="1:8">
      <c r="A12" s="894" t="s">
        <v>187</v>
      </c>
      <c r="B12" s="895"/>
      <c r="C12" s="896"/>
      <c r="D12" s="378" t="s">
        <v>147</v>
      </c>
      <c r="E12" s="507"/>
      <c r="F12" s="505"/>
      <c r="G12" s="508">
        <f>H38*10%</f>
        <v>502.70400000000001</v>
      </c>
      <c r="H12" s="377"/>
    </row>
    <row r="13" spans="1:8" ht="13.8" thickBot="1">
      <c r="A13" s="897"/>
      <c r="B13" s="898"/>
      <c r="C13" s="899"/>
      <c r="D13" s="384"/>
      <c r="E13" s="509"/>
      <c r="F13" s="510"/>
      <c r="G13" s="511"/>
      <c r="H13" s="388"/>
    </row>
    <row r="14" spans="1:8" ht="13.8" thickBot="1">
      <c r="A14" s="360"/>
      <c r="B14" s="360"/>
      <c r="C14" s="360"/>
      <c r="D14" s="360"/>
      <c r="E14" s="512"/>
      <c r="F14" s="512"/>
      <c r="G14" s="513" t="s">
        <v>115</v>
      </c>
      <c r="H14" s="390">
        <f>SUM(G9:G13)</f>
        <v>4180.8289999999997</v>
      </c>
    </row>
    <row r="15" spans="1:8" ht="13.8" thickBot="1">
      <c r="A15" s="368" t="s">
        <v>116</v>
      </c>
      <c r="B15" s="368"/>
      <c r="C15" s="360"/>
      <c r="D15" s="360"/>
      <c r="E15" s="512"/>
      <c r="F15" s="512"/>
      <c r="G15" s="512"/>
      <c r="H15" s="360"/>
    </row>
    <row r="16" spans="1:8">
      <c r="A16" s="885" t="s">
        <v>52</v>
      </c>
      <c r="B16" s="886"/>
      <c r="C16" s="887"/>
      <c r="D16" s="370" t="s">
        <v>107</v>
      </c>
      <c r="E16" s="514" t="s">
        <v>188</v>
      </c>
      <c r="F16" s="514" t="s">
        <v>108</v>
      </c>
      <c r="G16" s="515" t="s">
        <v>63</v>
      </c>
      <c r="H16" s="372"/>
    </row>
    <row r="17" spans="1:8">
      <c r="A17" s="391"/>
      <c r="B17" s="392"/>
      <c r="C17" s="393"/>
      <c r="D17" s="373"/>
      <c r="E17" s="516"/>
      <c r="F17" s="517"/>
      <c r="G17" s="518"/>
      <c r="H17" s="377"/>
    </row>
    <row r="18" spans="1:8">
      <c r="A18" s="391" t="s">
        <v>189</v>
      </c>
      <c r="B18" s="392"/>
      <c r="C18" s="393"/>
      <c r="D18" s="373" t="s">
        <v>119</v>
      </c>
      <c r="E18" s="519">
        <f>50000*1.07</f>
        <v>53500</v>
      </c>
      <c r="F18" s="520">
        <v>0.05</v>
      </c>
      <c r="G18" s="506">
        <f>F18*E18</f>
        <v>2675</v>
      </c>
      <c r="H18" s="377"/>
    </row>
    <row r="19" spans="1:8">
      <c r="A19" s="391" t="s">
        <v>190</v>
      </c>
      <c r="B19" s="392"/>
      <c r="C19" s="393"/>
      <c r="D19" s="373"/>
      <c r="E19" s="516"/>
      <c r="F19" s="517"/>
      <c r="G19" s="506">
        <v>30000</v>
      </c>
      <c r="H19" s="377"/>
    </row>
    <row r="20" spans="1:8">
      <c r="A20" s="874" t="s">
        <v>191</v>
      </c>
      <c r="B20" s="875"/>
      <c r="C20" s="876"/>
      <c r="D20" s="373" t="s">
        <v>181</v>
      </c>
      <c r="E20" s="521">
        <f>520*1.07</f>
        <v>556.4</v>
      </c>
      <c r="F20" s="520">
        <v>2</v>
      </c>
      <c r="G20" s="506">
        <f>F20*E20</f>
        <v>1112.8</v>
      </c>
      <c r="H20" s="377"/>
    </row>
    <row r="21" spans="1:8">
      <c r="A21" s="391"/>
      <c r="B21" s="392"/>
      <c r="C21" s="393"/>
      <c r="D21" s="400"/>
      <c r="E21" s="401"/>
      <c r="F21" s="402"/>
      <c r="G21" s="403"/>
      <c r="H21" s="377"/>
    </row>
    <row r="22" spans="1:8" ht="13.8" thickBot="1">
      <c r="A22" s="404"/>
      <c r="B22" s="405"/>
      <c r="C22" s="406"/>
      <c r="D22" s="384"/>
      <c r="E22" s="385"/>
      <c r="F22" s="386"/>
      <c r="G22" s="387"/>
      <c r="H22" s="388"/>
    </row>
    <row r="23" spans="1:8" ht="13.8" thickBot="1">
      <c r="A23" s="360"/>
      <c r="B23" s="360"/>
      <c r="C23" s="360"/>
      <c r="D23" s="360"/>
      <c r="E23" s="360"/>
      <c r="F23" s="360"/>
      <c r="G23" s="389" t="s">
        <v>115</v>
      </c>
      <c r="H23" s="390">
        <f>SUM(G17:G22)</f>
        <v>33787.800000000003</v>
      </c>
    </row>
    <row r="24" spans="1:8" ht="13.8" thickBot="1">
      <c r="A24" s="407" t="s">
        <v>40</v>
      </c>
      <c r="B24" s="407"/>
      <c r="C24" s="405"/>
      <c r="D24" s="360"/>
      <c r="E24" s="360"/>
      <c r="F24" s="360"/>
      <c r="G24" s="360"/>
      <c r="H24" s="360"/>
    </row>
    <row r="25" spans="1:8">
      <c r="A25" s="408" t="s">
        <v>192</v>
      </c>
      <c r="B25" s="409"/>
      <c r="C25" s="410" t="s">
        <v>193</v>
      </c>
      <c r="D25" s="370" t="s">
        <v>194</v>
      </c>
      <c r="E25" s="370" t="s">
        <v>195</v>
      </c>
      <c r="F25" s="370" t="s">
        <v>196</v>
      </c>
      <c r="G25" s="411" t="s">
        <v>184</v>
      </c>
      <c r="H25" s="372"/>
    </row>
    <row r="26" spans="1:8">
      <c r="A26" s="391"/>
      <c r="B26" s="392"/>
      <c r="C26" s="412"/>
      <c r="D26" s="413"/>
      <c r="E26" s="413"/>
      <c r="F26" s="414"/>
      <c r="G26" s="394"/>
      <c r="H26" s="415"/>
    </row>
    <row r="27" spans="1:8">
      <c r="A27" s="391"/>
      <c r="B27" s="392"/>
      <c r="C27" s="416"/>
      <c r="D27" s="373"/>
      <c r="E27" s="417"/>
      <c r="F27" s="394"/>
      <c r="G27" s="394"/>
      <c r="H27" s="415"/>
    </row>
    <row r="28" spans="1:8" ht="13.8" thickBot="1">
      <c r="A28" s="418"/>
      <c r="B28" s="419"/>
      <c r="C28" s="384"/>
      <c r="D28" s="385"/>
      <c r="E28" s="386"/>
      <c r="F28" s="420"/>
      <c r="G28" s="384"/>
      <c r="H28" s="415"/>
    </row>
    <row r="29" spans="1:8" ht="13.8" thickBot="1">
      <c r="A29" s="360"/>
      <c r="B29" s="360"/>
      <c r="C29" s="360"/>
      <c r="D29" s="360"/>
      <c r="E29" s="360"/>
      <c r="F29" s="360"/>
      <c r="G29" s="421" t="s">
        <v>115</v>
      </c>
      <c r="H29" s="422">
        <f>SUM(G26:G28)</f>
        <v>0</v>
      </c>
    </row>
    <row r="30" spans="1:8" ht="13.8" thickBot="1">
      <c r="A30" s="407" t="s">
        <v>45</v>
      </c>
      <c r="B30" s="407"/>
      <c r="C30" s="360"/>
      <c r="D30" s="360"/>
      <c r="E30" s="360"/>
      <c r="F30" s="360"/>
      <c r="G30" s="360"/>
      <c r="H30" s="360"/>
    </row>
    <row r="31" spans="1:8">
      <c r="A31" s="408" t="s">
        <v>197</v>
      </c>
      <c r="B31" s="409"/>
      <c r="C31" s="423" t="s">
        <v>198</v>
      </c>
      <c r="D31" s="370" t="s">
        <v>128</v>
      </c>
      <c r="E31" s="371" t="s">
        <v>199</v>
      </c>
      <c r="F31" s="423" t="s">
        <v>109</v>
      </c>
      <c r="G31" s="369" t="s">
        <v>184</v>
      </c>
      <c r="H31" s="372"/>
    </row>
    <row r="32" spans="1:8">
      <c r="A32" s="391" t="s">
        <v>200</v>
      </c>
      <c r="B32" s="392"/>
      <c r="C32" s="424">
        <f>(52600*3)*1.23</f>
        <v>194094</v>
      </c>
      <c r="D32" s="425">
        <v>1.85</v>
      </c>
      <c r="E32" s="374">
        <f>ROUND(D32*C32,0)</f>
        <v>359074</v>
      </c>
      <c r="F32" s="426">
        <v>100</v>
      </c>
      <c r="G32" s="427">
        <f>E32/F32</f>
        <v>3590.74</v>
      </c>
      <c r="H32" s="415"/>
    </row>
    <row r="33" spans="1:8">
      <c r="A33" s="391" t="s">
        <v>201</v>
      </c>
      <c r="B33" s="392"/>
      <c r="C33" s="424">
        <f>63120*1.23</f>
        <v>77637.600000000006</v>
      </c>
      <c r="D33" s="425">
        <v>1.85</v>
      </c>
      <c r="E33" s="374">
        <f>ROUND(D33*C33,0)</f>
        <v>143630</v>
      </c>
      <c r="F33" s="426">
        <v>100</v>
      </c>
      <c r="G33" s="427">
        <f>E33/F33</f>
        <v>1436.3</v>
      </c>
      <c r="H33" s="415"/>
    </row>
    <row r="34" spans="1:8">
      <c r="A34" s="391"/>
      <c r="B34" s="392"/>
      <c r="C34" s="424"/>
      <c r="D34" s="425"/>
      <c r="E34" s="379"/>
      <c r="F34" s="394"/>
      <c r="G34" s="427"/>
      <c r="H34" s="415"/>
    </row>
    <row r="35" spans="1:8">
      <c r="A35" s="391"/>
      <c r="B35" s="392"/>
      <c r="C35" s="424"/>
      <c r="D35" s="425"/>
      <c r="E35" s="394"/>
      <c r="F35" s="394"/>
      <c r="G35" s="428"/>
      <c r="H35" s="415"/>
    </row>
    <row r="36" spans="1:8">
      <c r="A36" s="391"/>
      <c r="B36" s="392"/>
      <c r="C36" s="399"/>
      <c r="D36" s="373"/>
      <c r="E36" s="399"/>
      <c r="F36" s="394"/>
      <c r="G36" s="395"/>
      <c r="H36" s="377"/>
    </row>
    <row r="37" spans="1:8" ht="13.8" thickBot="1">
      <c r="A37" s="418"/>
      <c r="B37" s="429"/>
      <c r="C37" s="385"/>
      <c r="D37" s="406"/>
      <c r="E37" s="406"/>
      <c r="F37" s="406"/>
      <c r="G37" s="430"/>
      <c r="H37" s="388"/>
    </row>
    <row r="38" spans="1:8" ht="13.8" thickBot="1">
      <c r="A38" s="360"/>
      <c r="B38" s="360"/>
      <c r="C38" s="360"/>
      <c r="D38" s="360"/>
      <c r="E38" s="360"/>
      <c r="F38" s="360"/>
      <c r="G38" s="389" t="s">
        <v>115</v>
      </c>
      <c r="H38" s="390">
        <f>SUM(G32:G37)</f>
        <v>5027.04</v>
      </c>
    </row>
    <row r="39" spans="1:8" ht="13.8" thickBot="1">
      <c r="A39" s="360"/>
      <c r="B39" s="360"/>
      <c r="C39" s="360"/>
      <c r="D39" s="360"/>
      <c r="E39" s="360"/>
      <c r="F39" s="360"/>
      <c r="G39" s="431"/>
      <c r="H39" s="432"/>
    </row>
    <row r="40" spans="1:8" ht="13.8" thickBot="1">
      <c r="A40" s="360"/>
      <c r="B40" s="360"/>
      <c r="C40" s="360"/>
      <c r="D40" s="360"/>
      <c r="E40" s="433" t="s">
        <v>122</v>
      </c>
      <c r="F40" s="434"/>
      <c r="G40" s="435"/>
      <c r="H40" s="390">
        <f>ROUND((H14+H23+H29+H38),0)</f>
        <v>42996</v>
      </c>
    </row>
    <row r="41" spans="1:8" ht="13.8" thickBot="1">
      <c r="A41" s="368" t="s">
        <v>51</v>
      </c>
      <c r="B41" s="368"/>
      <c r="C41" s="360"/>
      <c r="D41" s="360"/>
      <c r="E41" s="360"/>
      <c r="F41" s="360"/>
      <c r="G41" s="436"/>
      <c r="H41" s="436"/>
    </row>
    <row r="42" spans="1:8">
      <c r="A42" s="437" t="s">
        <v>52</v>
      </c>
      <c r="B42" s="438"/>
      <c r="C42" s="438"/>
      <c r="D42" s="438"/>
      <c r="E42" s="439"/>
      <c r="F42" s="440" t="s">
        <v>53</v>
      </c>
      <c r="G42" s="441" t="s">
        <v>54</v>
      </c>
      <c r="H42" s="442"/>
    </row>
    <row r="43" spans="1:8">
      <c r="A43" s="391" t="s">
        <v>55</v>
      </c>
      <c r="B43" s="392"/>
      <c r="C43" s="392"/>
      <c r="D43" s="392"/>
      <c r="E43" s="393"/>
      <c r="F43" s="443">
        <v>0.2</v>
      </c>
      <c r="G43" s="444">
        <f>F43*H40</f>
        <v>8599.2000000000007</v>
      </c>
      <c r="H43" s="445"/>
    </row>
    <row r="44" spans="1:8">
      <c r="A44" s="391" t="s">
        <v>56</v>
      </c>
      <c r="B44" s="392"/>
      <c r="C44" s="392"/>
      <c r="D44" s="392"/>
      <c r="E44" s="393"/>
      <c r="F44" s="443">
        <v>0.01</v>
      </c>
      <c r="G44" s="444">
        <f>F44*H40</f>
        <v>429.96000000000004</v>
      </c>
      <c r="H44" s="445"/>
    </row>
    <row r="45" spans="1:8">
      <c r="A45" s="446" t="s">
        <v>57</v>
      </c>
      <c r="B45" s="360"/>
      <c r="C45" s="360"/>
      <c r="D45" s="360"/>
      <c r="E45" s="447"/>
      <c r="F45" s="448">
        <v>0.04</v>
      </c>
      <c r="G45" s="449">
        <f>F45*H40</f>
        <v>1719.8400000000001</v>
      </c>
      <c r="H45" s="377"/>
    </row>
    <row r="46" spans="1:8">
      <c r="A46" s="416"/>
      <c r="B46" s="416"/>
      <c r="C46" s="416"/>
      <c r="D46" s="416"/>
      <c r="E46" s="416"/>
      <c r="F46" s="416"/>
      <c r="G46" s="522" t="s">
        <v>115</v>
      </c>
      <c r="H46" s="374">
        <f>SUM(G43:G45)</f>
        <v>10749</v>
      </c>
    </row>
    <row r="47" spans="1:8">
      <c r="A47" s="416"/>
      <c r="B47" s="416"/>
      <c r="C47" s="416"/>
      <c r="D47" s="416"/>
      <c r="E47" s="416"/>
      <c r="F47" s="416"/>
      <c r="G47" s="379"/>
      <c r="H47" s="379"/>
    </row>
    <row r="48" spans="1:8">
      <c r="A48" s="450"/>
      <c r="B48" s="450"/>
      <c r="C48" s="416"/>
      <c r="D48" s="450"/>
      <c r="E48" s="451" t="s">
        <v>202</v>
      </c>
      <c r="F48" s="452"/>
      <c r="G48" s="523"/>
      <c r="H48" s="374">
        <f>ROUND((H40+H46),0)</f>
        <v>53745</v>
      </c>
    </row>
  </sheetData>
  <mergeCells count="12">
    <mergeCell ref="A20:C20"/>
    <mergeCell ref="A1:C2"/>
    <mergeCell ref="B4:F4"/>
    <mergeCell ref="B5:F5"/>
    <mergeCell ref="A8:C8"/>
    <mergeCell ref="A9:C9"/>
    <mergeCell ref="D1:H2"/>
    <mergeCell ref="A10:C10"/>
    <mergeCell ref="A11:C11"/>
    <mergeCell ref="A12:C12"/>
    <mergeCell ref="A13:C13"/>
    <mergeCell ref="A16:C16"/>
  </mergeCells>
  <pageMargins left="0.25" right="0.25" top="0.75" bottom="0.75" header="0.3" footer="0.3"/>
  <pageSetup scale="87" fitToHeight="0" orientation="portrait" horizontalDpi="1200" verticalDpi="12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H48"/>
  <sheetViews>
    <sheetView tabSelected="1" view="pageBreakPreview" topLeftCell="A38" zoomScaleNormal="100" zoomScaleSheetLayoutView="100" workbookViewId="0">
      <selection activeCell="F46" sqref="F46"/>
    </sheetView>
  </sheetViews>
  <sheetFormatPr baseColWidth="10" defaultColWidth="11.5546875" defaultRowHeight="13.2"/>
  <cols>
    <col min="1" max="4" width="11.5546875" style="525"/>
    <col min="5" max="5" width="17.44140625" style="525" customWidth="1"/>
    <col min="6" max="6" width="18" style="525" customWidth="1"/>
    <col min="7" max="8" width="17.88671875" style="525" customWidth="1"/>
    <col min="9" max="16384" width="11.5546875" style="525"/>
  </cols>
  <sheetData>
    <row r="1" spans="1:8">
      <c r="A1" s="877"/>
      <c r="B1" s="878"/>
      <c r="C1" s="879"/>
      <c r="D1" s="356"/>
      <c r="E1" s="357" t="s">
        <v>174</v>
      </c>
      <c r="F1" s="356"/>
      <c r="G1" s="356"/>
      <c r="H1" s="358"/>
    </row>
    <row r="2" spans="1:8" ht="75.599999999999994" customHeight="1" thickBot="1">
      <c r="A2" s="880"/>
      <c r="B2" s="881"/>
      <c r="C2" s="882"/>
      <c r="D2" s="900"/>
      <c r="E2" s="901"/>
      <c r="F2" s="901"/>
      <c r="G2" s="901"/>
      <c r="H2" s="902"/>
    </row>
    <row r="3" spans="1:8">
      <c r="A3" s="359"/>
      <c r="B3" s="360"/>
      <c r="C3" s="360"/>
      <c r="D3" s="360"/>
      <c r="E3" s="360"/>
      <c r="F3" s="360"/>
      <c r="G3" s="360"/>
      <c r="H3" s="360"/>
    </row>
    <row r="4" spans="1:8" ht="13.8">
      <c r="A4" s="361" t="s">
        <v>175</v>
      </c>
      <c r="B4" s="883"/>
      <c r="C4" s="883"/>
      <c r="D4" s="883"/>
      <c r="E4" s="883"/>
      <c r="F4" s="883"/>
      <c r="G4" s="362" t="s">
        <v>176</v>
      </c>
      <c r="H4" s="524">
        <v>11</v>
      </c>
    </row>
    <row r="5" spans="1:8" ht="46.2" customHeight="1">
      <c r="A5" s="361" t="s">
        <v>177</v>
      </c>
      <c r="B5" s="884" t="s">
        <v>204</v>
      </c>
      <c r="C5" s="884"/>
      <c r="D5" s="884"/>
      <c r="E5" s="884"/>
      <c r="F5" s="884"/>
      <c r="G5" s="363" t="s">
        <v>179</v>
      </c>
      <c r="H5" s="364"/>
    </row>
    <row r="6" spans="1:8" ht="13.8">
      <c r="A6" s="365"/>
      <c r="B6" s="365"/>
      <c r="C6" s="366"/>
      <c r="D6" s="365"/>
      <c r="E6" s="365"/>
      <c r="F6" s="365"/>
      <c r="G6" s="363" t="s">
        <v>180</v>
      </c>
      <c r="H6" s="367" t="s">
        <v>181</v>
      </c>
    </row>
    <row r="7" spans="1:8" ht="13.8" thickBot="1">
      <c r="A7" s="368" t="s">
        <v>32</v>
      </c>
      <c r="B7" s="368"/>
      <c r="C7" s="360"/>
      <c r="D7" s="360"/>
      <c r="E7" s="360"/>
      <c r="F7" s="360"/>
      <c r="G7" s="360"/>
      <c r="H7" s="360"/>
    </row>
    <row r="8" spans="1:8">
      <c r="A8" s="885" t="s">
        <v>52</v>
      </c>
      <c r="B8" s="886"/>
      <c r="C8" s="887"/>
      <c r="D8" s="370" t="s">
        <v>182</v>
      </c>
      <c r="E8" s="371" t="s">
        <v>183</v>
      </c>
      <c r="F8" s="370" t="s">
        <v>109</v>
      </c>
      <c r="G8" s="369" t="s">
        <v>184</v>
      </c>
      <c r="H8" s="372"/>
    </row>
    <row r="9" spans="1:8">
      <c r="A9" s="874" t="s">
        <v>185</v>
      </c>
      <c r="B9" s="875"/>
      <c r="C9" s="876"/>
      <c r="D9" s="373"/>
      <c r="E9" s="374">
        <f>25000*1.07</f>
        <v>26750</v>
      </c>
      <c r="F9" s="375">
        <v>16</v>
      </c>
      <c r="G9" s="376">
        <f>E9/F9</f>
        <v>1671.875</v>
      </c>
      <c r="H9" s="377"/>
    </row>
    <row r="10" spans="1:8">
      <c r="A10" s="874" t="s">
        <v>186</v>
      </c>
      <c r="B10" s="875"/>
      <c r="C10" s="876"/>
      <c r="D10" s="373"/>
      <c r="E10" s="374">
        <f>(50000/8)*1.07</f>
        <v>6687.5</v>
      </c>
      <c r="F10" s="375">
        <v>16</v>
      </c>
      <c r="G10" s="376">
        <f>E10/F10</f>
        <v>417.96875</v>
      </c>
      <c r="H10" s="377"/>
    </row>
    <row r="11" spans="1:8">
      <c r="A11" s="894" t="s">
        <v>162</v>
      </c>
      <c r="B11" s="895"/>
      <c r="C11" s="896"/>
      <c r="D11" s="378"/>
      <c r="E11" s="504">
        <f>10000*1.07</f>
        <v>10700</v>
      </c>
      <c r="F11" s="380">
        <v>16</v>
      </c>
      <c r="G11" s="376">
        <f>E11/F11</f>
        <v>668.75</v>
      </c>
      <c r="H11" s="381"/>
    </row>
    <row r="12" spans="1:8">
      <c r="A12" s="894" t="s">
        <v>187</v>
      </c>
      <c r="B12" s="895"/>
      <c r="C12" s="896"/>
      <c r="D12" s="378"/>
      <c r="E12" s="382" t="s">
        <v>147</v>
      </c>
      <c r="F12" s="380"/>
      <c r="G12" s="383">
        <f>(H38*10%)*1.07</f>
        <v>413.76406153846159</v>
      </c>
      <c r="H12" s="377"/>
    </row>
    <row r="13" spans="1:8" ht="13.8" thickBot="1">
      <c r="A13" s="897"/>
      <c r="B13" s="898"/>
      <c r="C13" s="899"/>
      <c r="D13" s="384"/>
      <c r="E13" s="385"/>
      <c r="F13" s="386"/>
      <c r="G13" s="387"/>
      <c r="H13" s="388"/>
    </row>
    <row r="14" spans="1:8" ht="13.8" thickBot="1">
      <c r="A14" s="360"/>
      <c r="B14" s="360"/>
      <c r="C14" s="360"/>
      <c r="D14" s="360"/>
      <c r="E14" s="360"/>
      <c r="F14" s="360"/>
      <c r="G14" s="389" t="s">
        <v>115</v>
      </c>
      <c r="H14" s="390">
        <f>SUM(G9:G13)</f>
        <v>3172.3578115384616</v>
      </c>
    </row>
    <row r="15" spans="1:8" ht="13.8" thickBot="1">
      <c r="A15" s="368" t="s">
        <v>116</v>
      </c>
      <c r="B15" s="368"/>
      <c r="C15" s="360"/>
      <c r="D15" s="360"/>
      <c r="E15" s="360"/>
      <c r="F15" s="360"/>
      <c r="G15" s="360"/>
      <c r="H15" s="360"/>
    </row>
    <row r="16" spans="1:8">
      <c r="A16" s="885" t="s">
        <v>52</v>
      </c>
      <c r="B16" s="886"/>
      <c r="C16" s="887"/>
      <c r="D16" s="370" t="s">
        <v>107</v>
      </c>
      <c r="E16" s="370" t="s">
        <v>188</v>
      </c>
      <c r="F16" s="370" t="s">
        <v>108</v>
      </c>
      <c r="G16" s="369" t="s">
        <v>63</v>
      </c>
      <c r="H16" s="372"/>
    </row>
    <row r="17" spans="1:8">
      <c r="A17" s="391"/>
      <c r="B17" s="392"/>
      <c r="C17" s="393"/>
      <c r="D17" s="373"/>
      <c r="E17" s="379"/>
      <c r="F17" s="394"/>
      <c r="G17" s="395"/>
      <c r="H17" s="377"/>
    </row>
    <row r="18" spans="1:8">
      <c r="A18" s="391"/>
      <c r="B18" s="392"/>
      <c r="C18" s="393"/>
      <c r="D18" s="373"/>
      <c r="E18" s="374"/>
      <c r="F18" s="396"/>
      <c r="G18" s="376"/>
      <c r="H18" s="377"/>
    </row>
    <row r="19" spans="1:8">
      <c r="A19" s="391"/>
      <c r="B19" s="392"/>
      <c r="C19" s="393"/>
      <c r="D19" s="373"/>
      <c r="E19" s="397"/>
      <c r="F19" s="394"/>
      <c r="G19" s="398"/>
      <c r="H19" s="377"/>
    </row>
    <row r="20" spans="1:8">
      <c r="A20" s="874"/>
      <c r="B20" s="875"/>
      <c r="C20" s="876"/>
      <c r="D20" s="373"/>
      <c r="E20" s="399"/>
      <c r="F20" s="396"/>
      <c r="G20" s="376"/>
      <c r="H20" s="377"/>
    </row>
    <row r="21" spans="1:8">
      <c r="A21" s="391"/>
      <c r="B21" s="392"/>
      <c r="C21" s="393"/>
      <c r="D21" s="400"/>
      <c r="E21" s="401"/>
      <c r="F21" s="402"/>
      <c r="G21" s="403"/>
      <c r="H21" s="377"/>
    </row>
    <row r="22" spans="1:8" ht="13.8" thickBot="1">
      <c r="A22" s="404"/>
      <c r="B22" s="405"/>
      <c r="C22" s="406"/>
      <c r="D22" s="384"/>
      <c r="E22" s="385"/>
      <c r="F22" s="386"/>
      <c r="G22" s="387"/>
      <c r="H22" s="388"/>
    </row>
    <row r="23" spans="1:8" ht="13.8" thickBot="1">
      <c r="A23" s="360"/>
      <c r="B23" s="360"/>
      <c r="C23" s="360"/>
      <c r="D23" s="360"/>
      <c r="E23" s="360"/>
      <c r="F23" s="360"/>
      <c r="G23" s="389" t="s">
        <v>115</v>
      </c>
      <c r="H23" s="390">
        <f>SUM(G17:G22)</f>
        <v>0</v>
      </c>
    </row>
    <row r="24" spans="1:8" ht="13.8" thickBot="1">
      <c r="A24" s="407" t="s">
        <v>40</v>
      </c>
      <c r="B24" s="407"/>
      <c r="C24" s="405"/>
      <c r="D24" s="360"/>
      <c r="E24" s="360"/>
      <c r="F24" s="360"/>
      <c r="G24" s="360"/>
      <c r="H24" s="360"/>
    </row>
    <row r="25" spans="1:8">
      <c r="A25" s="408" t="s">
        <v>192</v>
      </c>
      <c r="B25" s="409"/>
      <c r="C25" s="410" t="s">
        <v>193</v>
      </c>
      <c r="D25" s="370" t="s">
        <v>194</v>
      </c>
      <c r="E25" s="370" t="s">
        <v>195</v>
      </c>
      <c r="F25" s="370" t="s">
        <v>196</v>
      </c>
      <c r="G25" s="411" t="s">
        <v>184</v>
      </c>
      <c r="H25" s="372"/>
    </row>
    <row r="26" spans="1:8">
      <c r="A26" s="391"/>
      <c r="B26" s="392"/>
      <c r="C26" s="412"/>
      <c r="D26" s="413"/>
      <c r="E26" s="413"/>
      <c r="F26" s="414"/>
      <c r="G26" s="394"/>
      <c r="H26" s="415"/>
    </row>
    <row r="27" spans="1:8">
      <c r="A27" s="391"/>
      <c r="B27" s="392"/>
      <c r="C27" s="416"/>
      <c r="D27" s="373"/>
      <c r="E27" s="417"/>
      <c r="F27" s="394"/>
      <c r="G27" s="394"/>
      <c r="H27" s="415"/>
    </row>
    <row r="28" spans="1:8" ht="13.8" thickBot="1">
      <c r="A28" s="418"/>
      <c r="B28" s="419"/>
      <c r="C28" s="384"/>
      <c r="D28" s="385"/>
      <c r="E28" s="386"/>
      <c r="F28" s="420"/>
      <c r="G28" s="384"/>
      <c r="H28" s="415"/>
    </row>
    <row r="29" spans="1:8" ht="13.8" thickBot="1">
      <c r="A29" s="360"/>
      <c r="B29" s="360"/>
      <c r="C29" s="360"/>
      <c r="D29" s="360"/>
      <c r="E29" s="360"/>
      <c r="F29" s="360"/>
      <c r="G29" s="421" t="s">
        <v>115</v>
      </c>
      <c r="H29" s="422">
        <f>SUM(G26:G28)</f>
        <v>0</v>
      </c>
    </row>
    <row r="30" spans="1:8" ht="13.8" thickBot="1">
      <c r="A30" s="407" t="s">
        <v>45</v>
      </c>
      <c r="B30" s="407"/>
      <c r="C30" s="360"/>
      <c r="D30" s="360"/>
      <c r="E30" s="360"/>
      <c r="F30" s="360"/>
      <c r="G30" s="360"/>
      <c r="H30" s="360"/>
    </row>
    <row r="31" spans="1:8">
      <c r="A31" s="408" t="s">
        <v>197</v>
      </c>
      <c r="B31" s="409"/>
      <c r="C31" s="423" t="s">
        <v>198</v>
      </c>
      <c r="D31" s="370" t="s">
        <v>128</v>
      </c>
      <c r="E31" s="371" t="s">
        <v>199</v>
      </c>
      <c r="F31" s="423" t="s">
        <v>109</v>
      </c>
      <c r="G31" s="369" t="s">
        <v>184</v>
      </c>
      <c r="H31" s="372"/>
    </row>
    <row r="32" spans="1:8">
      <c r="A32" s="391" t="s">
        <v>200</v>
      </c>
      <c r="B32" s="392"/>
      <c r="C32" s="424">
        <f>(52600*1.23)*3</f>
        <v>194094</v>
      </c>
      <c r="D32" s="425">
        <v>1.85</v>
      </c>
      <c r="E32" s="374">
        <f>ROUND(D32*C32,0)</f>
        <v>359074</v>
      </c>
      <c r="F32" s="426">
        <v>130</v>
      </c>
      <c r="G32" s="427">
        <f>E32/F32</f>
        <v>2762.1076923076921</v>
      </c>
      <c r="H32" s="415"/>
    </row>
    <row r="33" spans="1:8">
      <c r="A33" s="391" t="s">
        <v>201</v>
      </c>
      <c r="B33" s="392"/>
      <c r="C33" s="424">
        <f>63120*1.23</f>
        <v>77637.600000000006</v>
      </c>
      <c r="D33" s="425">
        <v>1.85</v>
      </c>
      <c r="E33" s="374">
        <f>ROUND(D33*C33,0)</f>
        <v>143630</v>
      </c>
      <c r="F33" s="426">
        <v>130</v>
      </c>
      <c r="G33" s="427">
        <f>E33/F33</f>
        <v>1104.8461538461538</v>
      </c>
      <c r="H33" s="415"/>
    </row>
    <row r="34" spans="1:8">
      <c r="A34" s="391"/>
      <c r="B34" s="392"/>
      <c r="C34" s="424"/>
      <c r="D34" s="425"/>
      <c r="E34" s="379"/>
      <c r="F34" s="394"/>
      <c r="G34" s="427"/>
      <c r="H34" s="415"/>
    </row>
    <row r="35" spans="1:8">
      <c r="A35" s="391"/>
      <c r="B35" s="392"/>
      <c r="C35" s="424"/>
      <c r="D35" s="425"/>
      <c r="E35" s="394"/>
      <c r="F35" s="394"/>
      <c r="G35" s="428"/>
      <c r="H35" s="415"/>
    </row>
    <row r="36" spans="1:8">
      <c r="A36" s="391"/>
      <c r="B36" s="392"/>
      <c r="C36" s="399"/>
      <c r="D36" s="373"/>
      <c r="E36" s="399"/>
      <c r="F36" s="394"/>
      <c r="G36" s="395"/>
      <c r="H36" s="377"/>
    </row>
    <row r="37" spans="1:8" ht="13.8" thickBot="1">
      <c r="A37" s="418"/>
      <c r="B37" s="429"/>
      <c r="C37" s="385"/>
      <c r="D37" s="406"/>
      <c r="E37" s="406"/>
      <c r="F37" s="406"/>
      <c r="G37" s="430"/>
      <c r="H37" s="388"/>
    </row>
    <row r="38" spans="1:8" ht="13.8" thickBot="1">
      <c r="A38" s="360"/>
      <c r="B38" s="360"/>
      <c r="C38" s="360"/>
      <c r="D38" s="360"/>
      <c r="E38" s="360"/>
      <c r="F38" s="360"/>
      <c r="G38" s="389" t="s">
        <v>115</v>
      </c>
      <c r="H38" s="390">
        <f>SUM(G32:G37)</f>
        <v>3866.9538461538459</v>
      </c>
    </row>
    <row r="39" spans="1:8" ht="13.8" thickBot="1">
      <c r="A39" s="360"/>
      <c r="B39" s="360"/>
      <c r="C39" s="360"/>
      <c r="D39" s="360"/>
      <c r="E39" s="360"/>
      <c r="F39" s="360"/>
      <c r="G39" s="431"/>
      <c r="H39" s="432"/>
    </row>
    <row r="40" spans="1:8" ht="13.8" thickBot="1">
      <c r="A40" s="360"/>
      <c r="B40" s="360"/>
      <c r="C40" s="360"/>
      <c r="D40" s="360"/>
      <c r="E40" s="433" t="s">
        <v>122</v>
      </c>
      <c r="F40" s="434"/>
      <c r="G40" s="435"/>
      <c r="H40" s="390">
        <f>ROUND((H14+H23+H29+H38),0)</f>
        <v>7039</v>
      </c>
    </row>
    <row r="41" spans="1:8" ht="13.8" thickBot="1">
      <c r="A41" s="368" t="s">
        <v>51</v>
      </c>
      <c r="B41" s="368"/>
      <c r="C41" s="360"/>
      <c r="D41" s="360"/>
      <c r="E41" s="360"/>
      <c r="F41" s="360"/>
      <c r="G41" s="436"/>
      <c r="H41" s="436"/>
    </row>
    <row r="42" spans="1:8">
      <c r="A42" s="437" t="s">
        <v>52</v>
      </c>
      <c r="B42" s="438"/>
      <c r="C42" s="438"/>
      <c r="D42" s="438"/>
      <c r="E42" s="439"/>
      <c r="F42" s="440" t="s">
        <v>53</v>
      </c>
      <c r="G42" s="441" t="s">
        <v>54</v>
      </c>
      <c r="H42" s="442"/>
    </row>
    <row r="43" spans="1:8">
      <c r="A43" s="391" t="s">
        <v>55</v>
      </c>
      <c r="B43" s="392"/>
      <c r="C43" s="392"/>
      <c r="D43" s="392"/>
      <c r="E43" s="393"/>
      <c r="F43" s="443">
        <v>0.2</v>
      </c>
      <c r="G43" s="444">
        <f>F43*H40</f>
        <v>1407.8000000000002</v>
      </c>
      <c r="H43" s="445"/>
    </row>
    <row r="44" spans="1:8">
      <c r="A44" s="391" t="s">
        <v>56</v>
      </c>
      <c r="B44" s="392"/>
      <c r="C44" s="392"/>
      <c r="D44" s="392"/>
      <c r="E44" s="393"/>
      <c r="F44" s="443">
        <v>0.01</v>
      </c>
      <c r="G44" s="444">
        <f>F44*H40</f>
        <v>70.39</v>
      </c>
      <c r="H44" s="445"/>
    </row>
    <row r="45" spans="1:8" ht="13.8" thickBot="1">
      <c r="A45" s="404" t="s">
        <v>57</v>
      </c>
      <c r="B45" s="405"/>
      <c r="C45" s="405"/>
      <c r="D45" s="405"/>
      <c r="E45" s="406"/>
      <c r="F45" s="453">
        <v>0.04</v>
      </c>
      <c r="G45" s="454">
        <f>F45*H40</f>
        <v>281.56</v>
      </c>
      <c r="H45" s="388"/>
    </row>
    <row r="46" spans="1:8" ht="13.8" thickBot="1">
      <c r="A46" s="360"/>
      <c r="B46" s="360"/>
      <c r="C46" s="360"/>
      <c r="D46" s="360"/>
      <c r="E46" s="360"/>
      <c r="F46" s="360"/>
      <c r="G46" s="389" t="s">
        <v>115</v>
      </c>
      <c r="H46" s="455">
        <f>SUM(G43:G45)</f>
        <v>1759.7500000000002</v>
      </c>
    </row>
    <row r="47" spans="1:8" ht="13.8" thickBot="1">
      <c r="A47" s="360"/>
      <c r="B47" s="360"/>
      <c r="C47" s="360"/>
      <c r="D47" s="360"/>
      <c r="E47" s="360"/>
      <c r="F47" s="360"/>
      <c r="G47" s="436"/>
      <c r="H47" s="436"/>
    </row>
    <row r="48" spans="1:8" ht="13.8" thickBot="1">
      <c r="A48" s="456"/>
      <c r="B48" s="456"/>
      <c r="C48" s="360"/>
      <c r="D48" s="456"/>
      <c r="E48" s="457" t="s">
        <v>203</v>
      </c>
      <c r="F48" s="434"/>
      <c r="G48" s="435"/>
      <c r="H48" s="526">
        <f>ROUND((H40+H46),0)</f>
        <v>8799</v>
      </c>
    </row>
  </sheetData>
  <mergeCells count="12">
    <mergeCell ref="A13:C13"/>
    <mergeCell ref="A16:C16"/>
    <mergeCell ref="A20:C20"/>
    <mergeCell ref="A1:C2"/>
    <mergeCell ref="D2:H2"/>
    <mergeCell ref="B4:F4"/>
    <mergeCell ref="B5:F5"/>
    <mergeCell ref="A8:C8"/>
    <mergeCell ref="A9:C9"/>
    <mergeCell ref="A10:C10"/>
    <mergeCell ref="A11:C11"/>
    <mergeCell ref="A12:C12"/>
  </mergeCells>
  <pageMargins left="0.25" right="0.25" top="0.75" bottom="0.75" header="0.3" footer="0.3"/>
  <pageSetup scale="87" fitToHeight="0"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341763FC-B79B-44AF-B7EC-578A524A61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B118EDF-F6F9-439A-8413-9FA9016CF69D}">
  <ds:schemaRefs>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schemas.microsoft.com/office/2006/documentManagement/types"/>
    <ds:schemaRef ds:uri="a6cb9e4b-f1d1-4245-83ec-6cad768d538a"/>
    <ds:schemaRef ds:uri="9d85dbaf-23eb-4e57-a637-93dcacc8b1a1"/>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13</vt:i4>
      </vt:variant>
    </vt:vector>
  </HeadingPairs>
  <TitlesOfParts>
    <vt:vector size="13" baseType="lpstr">
      <vt:lpstr>PRESUPUESTO OFICIAL </vt:lpstr>
      <vt:lpstr>PROPUESTA ECONOMICA.</vt:lpstr>
      <vt:lpstr>ITEM 1- IMPRIMANTE M2</vt:lpstr>
      <vt:lpstr>ITEM 2 - IMPRIMANTE ML</vt:lpstr>
      <vt:lpstr>ITEM 3 -ML SOLVENTE</vt:lpstr>
      <vt:lpstr>ITEM 4 M2 SOLVENTE</vt:lpstr>
      <vt:lpstr>ITEM 5 - SEÑAL 75</vt:lpstr>
      <vt:lpstr>ITEM 6 SEÑAL DUPLEX</vt:lpstr>
      <vt:lpstr>ITEM 7- BANDA</vt:lpstr>
      <vt:lpstr>ITEM 8 M2 PIGMENTADO O MULT</vt:lpstr>
      <vt:lpstr>ITEM 09 HITO FLEXIBLE</vt:lpstr>
      <vt:lpstr>ITEM 10- TACHONES</vt:lpstr>
      <vt:lpstr>ITEM 11- Retiro de TACHONES (2)</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MERCY 03</cp:lastModifiedBy>
  <cp:revision/>
  <cp:lastPrinted>2025-07-08T21:06:04Z</cp:lastPrinted>
  <dcterms:created xsi:type="dcterms:W3CDTF">2006-06-27T16:47:25Z</dcterms:created>
  <dcterms:modified xsi:type="dcterms:W3CDTF">2026-09-24T16:29:01Z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