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1.xml" ContentType="application/vnd.openxmlformats-officedocument.drawing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pbeduco-my.sharepoint.com/personal/camila_diazs_upb_edu_co/Documents/Documents/SAM 010-2026 - REFORESTACIÓN CERETÉ/"/>
    </mc:Choice>
  </mc:AlternateContent>
  <xr:revisionPtr revIDLastSave="2" documentId="13_ncr:1_{78F473F4-B821-417A-999C-341BC4526E45}" xr6:coauthVersionLast="47" xr6:coauthVersionMax="47" xr10:uidLastSave="{94DF757A-CC1D-4762-85EE-D844B1194C9F}"/>
  <bookViews>
    <workbookView xWindow="-120" yWindow="-120" windowWidth="20730" windowHeight="11040" tabRatio="933" firstSheet="5" activeTab="5" xr2:uid="{00000000-000D-0000-FFFF-FFFF00000000}"/>
  </bookViews>
  <sheets>
    <sheet name="PRESUPUESTO GENERAL" sheetId="6" state="hidden" r:id="rId1"/>
    <sheet name="APU ESTABLECIMIENTO" sheetId="10" state="hidden" r:id="rId2"/>
    <sheet name="APU AISLAMIENTO" sheetId="13" state="hidden" r:id="rId3"/>
    <sheet name="APU MANTENIMIENTO" sheetId="11" state="hidden" r:id="rId4"/>
    <sheet name="APU CAPACITACIONES" sheetId="22" state="hidden" r:id="rId5"/>
    <sheet name="PGIO" sheetId="35" r:id="rId6"/>
    <sheet name="ASISTENCIA TECNICA" sheetId="29" state="hidden" r:id="rId7"/>
    <sheet name="Desglose A" sheetId="26" state="hidden" r:id="rId8"/>
    <sheet name="FP" sheetId="18" state="hidden" r:id="rId9"/>
    <sheet name="FM" sheetId="17" state="hidden" r:id="rId10"/>
    <sheet name="APU CAP-TALLERES" sheetId="21" state="hidden" r:id="rId11"/>
    <sheet name="MATERIALES" sheetId="33" state="hidden" r:id="rId12"/>
    <sheet name="EQUIPOS" sheetId="34" state="hidden" r:id="rId13"/>
    <sheet name="COTIZACIÓN 1" sheetId="24" state="hidden" r:id="rId14"/>
    <sheet name="COTIZACION 2" sheetId="25" state="hidden" r:id="rId15"/>
  </sheets>
  <definedNames>
    <definedName name="\a" localSheetId="4">#REF!</definedName>
    <definedName name="\a">#REF!</definedName>
    <definedName name="\L" localSheetId="4">#REF!</definedName>
    <definedName name="\L">#REF!</definedName>
    <definedName name="\P" localSheetId="4">#REF!</definedName>
    <definedName name="\P">#REF!</definedName>
    <definedName name="_______cua1">#REF!</definedName>
    <definedName name="_______DMD1" localSheetId="4">#REF!</definedName>
    <definedName name="_______DMD1">#REF!</definedName>
    <definedName name="_______VPD1">#REF!</definedName>
    <definedName name="_______VPI1">#REF!</definedName>
    <definedName name="_______VRA1">#REF!</definedName>
    <definedName name="______cua1">#REF!</definedName>
    <definedName name="______DMD1" localSheetId="4">#REF!</definedName>
    <definedName name="______DMD1">#REF!</definedName>
    <definedName name="______INF1" localSheetId="4">#REF!</definedName>
    <definedName name="______INF1">#REF!</definedName>
    <definedName name="______VPD1">#REF!</definedName>
    <definedName name="______VPI1">#REF!</definedName>
    <definedName name="______VRA1">#REF!</definedName>
    <definedName name="_____cua1">#REF!</definedName>
    <definedName name="_____DMD1" localSheetId="4">#REF!</definedName>
    <definedName name="_____DMD1">#REF!</definedName>
    <definedName name="_____VPD1">#REF!</definedName>
    <definedName name="_____VPI1">#REF!</definedName>
    <definedName name="_____VRA1">#REF!</definedName>
    <definedName name="____cua1">#REF!</definedName>
    <definedName name="____DMD1" localSheetId="4">#REF!</definedName>
    <definedName name="____DMD1">#REF!</definedName>
    <definedName name="____VPD1">#REF!</definedName>
    <definedName name="____VPI1">#REF!</definedName>
    <definedName name="____VRA1">#REF!</definedName>
    <definedName name="___AFC1">#REF!</definedName>
    <definedName name="___AFC3">#REF!</definedName>
    <definedName name="___AFC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1" localSheetId="4">#REF!</definedName>
    <definedName name="___Cod1">#REF!</definedName>
    <definedName name="___cua1">#REF!</definedName>
    <definedName name="___DMD1" localSheetId="4">#REF!</definedName>
    <definedName name="___DMD1">#REF!</definedName>
    <definedName name="___f">#REF!</definedName>
    <definedName name="___INF1" localSheetId="4">#REF!</definedName>
    <definedName name="___INF1">#REF!</definedName>
    <definedName name="___MA2" localSheetId="4">#REF!</definedName>
    <definedName name="___MA2">#REF!</definedName>
    <definedName name="___MSC1" localSheetId="4">#REF!</definedName>
    <definedName name="___MSC1">#REF!</definedName>
    <definedName name="___SBC1">#REF!</definedName>
    <definedName name="___SBC3">#REF!</definedName>
    <definedName name="___SBC5">#REF!</definedName>
    <definedName name="___VPD1">#REF!</definedName>
    <definedName name="___VPI1">#REF!</definedName>
    <definedName name="___VRA1">#REF!</definedName>
    <definedName name="__2008_Database" localSheetId="4">#REF!</definedName>
    <definedName name="__2008_Database">#REF!</definedName>
    <definedName name="__A17000" localSheetId="4">#REF!</definedName>
    <definedName name="__A17000">#REF!</definedName>
    <definedName name="__A20000" localSheetId="4">#REF!</definedName>
    <definedName name="__A20000">#REF!</definedName>
    <definedName name="__A30000" localSheetId="4">#REF!</definedName>
    <definedName name="__A30000">#REF!</definedName>
    <definedName name="__abr01" localSheetId="4">#REF!</definedName>
    <definedName name="__abr01">#REF!</definedName>
    <definedName name="__abr06" localSheetId="4">#REF!</definedName>
    <definedName name="__abr06">#REF!</definedName>
    <definedName name="__abr97" localSheetId="4">#REF!</definedName>
    <definedName name="__abr97">#REF!</definedName>
    <definedName name="__abr98" localSheetId="4">#REF!</definedName>
    <definedName name="__abr98">#REF!</definedName>
    <definedName name="__abr99" localSheetId="4">#REF!</definedName>
    <definedName name="__abr99">#REF!</definedName>
    <definedName name="__AFC1">#REF!</definedName>
    <definedName name="__AFC3">#REF!</definedName>
    <definedName name="__AFC5">#REF!</definedName>
    <definedName name="__Afe1">#REF!,#REF!</definedName>
    <definedName name="__ago01" localSheetId="4">#REF!</definedName>
    <definedName name="__ago01">#REF!</definedName>
    <definedName name="__ago06" localSheetId="4">#REF!</definedName>
    <definedName name="__ago06">#REF!</definedName>
    <definedName name="__ago97" localSheetId="4">#REF!</definedName>
    <definedName name="__ago97">#REF!</definedName>
    <definedName name="__ago98" localSheetId="4">#REF!</definedName>
    <definedName name="__ago98">#REF!</definedName>
    <definedName name="__ago99" localSheetId="4">#REF!</definedName>
    <definedName name="__ago99">#REF!</definedName>
    <definedName name="__ALL4" localSheetId="4">#REF!</definedName>
    <definedName name="__ALL4">#REF!</definedName>
    <definedName name="__BGC1">#REF!</definedName>
    <definedName name="__BGC3">#REF!</definedName>
    <definedName name="__BGC5">#REF!</definedName>
    <definedName name="__Bid1" localSheetId="4">#REF!</definedName>
    <definedName name="__Bid1">#REF!</definedName>
    <definedName name="__Bid2" localSheetId="4">#REF!</definedName>
    <definedName name="__Bid2">#REF!</definedName>
    <definedName name="__Bid3" localSheetId="4">#REF!</definedName>
    <definedName name="__Bid3">#REF!</definedName>
    <definedName name="__Bid4" localSheetId="4">#REF!</definedName>
    <definedName name="__Bid4">#REF!</definedName>
    <definedName name="__CAC1">#REF!</definedName>
    <definedName name="__CAC3">#REF!</definedName>
    <definedName name="__CAC5">#REF!</definedName>
    <definedName name="__CMU005" localSheetId="4" hidden="1">#REF!</definedName>
    <definedName name="__CMU005" hidden="1">#REF!</definedName>
    <definedName name="__cmu05" localSheetId="4">#REF!</definedName>
    <definedName name="__cmu05">#REF!</definedName>
    <definedName name="__Cod1" localSheetId="4">#REF!</definedName>
    <definedName name="__Cod1">#REF!</definedName>
    <definedName name="__com06" localSheetId="4">#REF!</definedName>
    <definedName name="__com06">#REF!</definedName>
    <definedName name="__CON2200" localSheetId="4">#REF!</definedName>
    <definedName name="__CON2200">#REF!</definedName>
    <definedName name="__CON2500" localSheetId="4">#REF!</definedName>
    <definedName name="__CON2500">#REF!</definedName>
    <definedName name="__con3000" localSheetId="4">#REF!</definedName>
    <definedName name="__con3000">#REF!</definedName>
    <definedName name="__cua1">#REF!</definedName>
    <definedName name="__dic01" localSheetId="4">#REF!</definedName>
    <definedName name="__dic01">#REF!</definedName>
    <definedName name="__dic06" localSheetId="4">#REF!</definedName>
    <definedName name="__dic06">#REF!</definedName>
    <definedName name="__dic97" localSheetId="4">#REF!</definedName>
    <definedName name="__dic97">#REF!</definedName>
    <definedName name="__dic98" localSheetId="4">#REF!</definedName>
    <definedName name="__dic98">#REF!</definedName>
    <definedName name="__dic99" localSheetId="4">#REF!</definedName>
    <definedName name="__dic99">#REF!</definedName>
    <definedName name="__DMD1" localSheetId="4">#REF!</definedName>
    <definedName name="__DMD1">#REF!</definedName>
    <definedName name="__ene01" localSheetId="4">#REF!</definedName>
    <definedName name="__ene01">#REF!</definedName>
    <definedName name="__ene03" localSheetId="4">#REF!</definedName>
    <definedName name="__ene03">#REF!</definedName>
    <definedName name="__ene06" localSheetId="4">#REF!</definedName>
    <definedName name="__ene06">#REF!</definedName>
    <definedName name="__ene97" localSheetId="4">#REF!</definedName>
    <definedName name="__ene97">#REF!</definedName>
    <definedName name="__ene98" localSheetId="4">#REF!</definedName>
    <definedName name="__ene98">#REF!</definedName>
    <definedName name="__ene99" localSheetId="4">#REF!</definedName>
    <definedName name="__ene99">#REF!</definedName>
    <definedName name="__exp06" localSheetId="4">#REF!</definedName>
    <definedName name="__exp06">#REF!</definedName>
    <definedName name="__f">#REF!</definedName>
    <definedName name="__feb01" localSheetId="4">#REF!</definedName>
    <definedName name="__feb01">#REF!</definedName>
    <definedName name="__feb06" localSheetId="4">#REF!</definedName>
    <definedName name="__feb06">#REF!</definedName>
    <definedName name="__feb97" localSheetId="4">#REF!</definedName>
    <definedName name="__feb97">#REF!</definedName>
    <definedName name="__feb98" localSheetId="4">#REF!</definedName>
    <definedName name="__feb98">#REF!</definedName>
    <definedName name="__feb99" localSheetId="4">#REF!</definedName>
    <definedName name="__feb99">#REF!</definedName>
    <definedName name="__jul01" localSheetId="4">#REF!</definedName>
    <definedName name="__jul01">#REF!</definedName>
    <definedName name="__jul06" localSheetId="4">#REF!</definedName>
    <definedName name="__jul06">#REF!</definedName>
    <definedName name="__jul97" localSheetId="4">#REF!</definedName>
    <definedName name="__jul97">#REF!</definedName>
    <definedName name="__jul98" localSheetId="4">#REF!</definedName>
    <definedName name="__jul98">#REF!</definedName>
    <definedName name="__jul99" localSheetId="4">#REF!</definedName>
    <definedName name="__jul99">#REF!</definedName>
    <definedName name="__jun01" localSheetId="4">#REF!</definedName>
    <definedName name="__jun01">#REF!</definedName>
    <definedName name="__jun06" localSheetId="4">#REF!</definedName>
    <definedName name="__jun06">#REF!</definedName>
    <definedName name="__jun97" localSheetId="4">#REF!</definedName>
    <definedName name="__jun97">#REF!</definedName>
    <definedName name="__jun98" localSheetId="4">#REF!</definedName>
    <definedName name="__jun98">#REF!</definedName>
    <definedName name="__jun99" localSheetId="4">#REF!</definedName>
    <definedName name="__jun99">#REF!</definedName>
    <definedName name="__lgc1" localSheetId="4">#REF!</definedName>
    <definedName name="__lgc1">#REF!</definedName>
    <definedName name="__lgc2" localSheetId="4">#REF!</definedName>
    <definedName name="__lgc2">#REF!</definedName>
    <definedName name="__lgc3" localSheetId="4">#REF!</definedName>
    <definedName name="__lgc3">#REF!</definedName>
    <definedName name="__LMO1">#REF!</definedName>
    <definedName name="__MA2" localSheetId="4">#REF!</definedName>
    <definedName name="__MA2">#REF!</definedName>
    <definedName name="__mar01" localSheetId="4">#REF!</definedName>
    <definedName name="__mar01">#REF!</definedName>
    <definedName name="__mar06" localSheetId="4">#REF!</definedName>
    <definedName name="__mar06">#REF!</definedName>
    <definedName name="__mar97" localSheetId="4">#REF!</definedName>
    <definedName name="__mar97">#REF!</definedName>
    <definedName name="__mar98" localSheetId="4">#REF!</definedName>
    <definedName name="__mar98">#REF!</definedName>
    <definedName name="__mar99" localSheetId="4">#REF!</definedName>
    <definedName name="__mar99">#REF!</definedName>
    <definedName name="__may01" localSheetId="4">#REF!</definedName>
    <definedName name="__may01">#REF!</definedName>
    <definedName name="__may06" localSheetId="4">#REF!</definedName>
    <definedName name="__may06">#REF!</definedName>
    <definedName name="__may97" localSheetId="4">#REF!</definedName>
    <definedName name="__may97">#REF!</definedName>
    <definedName name="__may98" localSheetId="4">#REF!</definedName>
    <definedName name="__may98">#REF!</definedName>
    <definedName name="__may99" localSheetId="4">#REF!</definedName>
    <definedName name="__may99">#REF!</definedName>
    <definedName name="__mor15" localSheetId="4">#REF!</definedName>
    <definedName name="__mor15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nov01" localSheetId="4">#REF!</definedName>
    <definedName name="__nov01">#REF!</definedName>
    <definedName name="__nov06" localSheetId="4">#REF!</definedName>
    <definedName name="__nov06">#REF!</definedName>
    <definedName name="__nov97" localSheetId="4">#REF!</definedName>
    <definedName name="__nov97">#REF!</definedName>
    <definedName name="__nov98" localSheetId="4">#REF!</definedName>
    <definedName name="__nov98">#REF!</definedName>
    <definedName name="__nov99" localSheetId="4">#REF!</definedName>
    <definedName name="__nov99">#REF!</definedName>
    <definedName name="__occ1" localSheetId="4">#REF!</definedName>
    <definedName name="__occ1">#REF!</definedName>
    <definedName name="__occ2" localSheetId="4">#REF!</definedName>
    <definedName name="__occ2">#REF!</definedName>
    <definedName name="__oct01" localSheetId="4">#REF!</definedName>
    <definedName name="__oct01">#REF!</definedName>
    <definedName name="__oct06" localSheetId="4">#REF!</definedName>
    <definedName name="__oct06">#REF!</definedName>
    <definedName name="__oct97" localSheetId="4">#REF!</definedName>
    <definedName name="__oct97">#REF!</definedName>
    <definedName name="__oct98" localSheetId="4">#REF!</definedName>
    <definedName name="__oct98">#REF!</definedName>
    <definedName name="__oct99" localSheetId="4">#REF!</definedName>
    <definedName name="__oct99">#REF!</definedName>
    <definedName name="__PRE12" localSheetId="4">#REF!</definedName>
    <definedName name="__PRE12">#REF!</definedName>
    <definedName name="__Pu1">#REF!</definedName>
    <definedName name="__Pu2">#REF!</definedName>
    <definedName name="__Pu3">#REF!</definedName>
    <definedName name="__Rc" localSheetId="4">#REF!</definedName>
    <definedName name="__Rc">#REF!</definedName>
    <definedName name="__SBC1">#REF!</definedName>
    <definedName name="__SBC3">#REF!</definedName>
    <definedName name="__SBC5">#REF!</definedName>
    <definedName name="__sep01" localSheetId="4">#REF!</definedName>
    <definedName name="__sep01">#REF!</definedName>
    <definedName name="__sep06" localSheetId="4">#REF!</definedName>
    <definedName name="__sep06">#REF!</definedName>
    <definedName name="__sep97" localSheetId="4">#REF!</definedName>
    <definedName name="__sep97">#REF!</definedName>
    <definedName name="__sep98" localSheetId="4">#REF!</definedName>
    <definedName name="__sep98">#REF!</definedName>
    <definedName name="__sep99" localSheetId="4">#REF!</definedName>
    <definedName name="__sep99">#REF!</definedName>
    <definedName name="__tf3813" localSheetId="4">#REF!</definedName>
    <definedName name="__tf3813">#REF!</definedName>
    <definedName name="__VPD1">#REF!</definedName>
    <definedName name="__VPI1">#REF!</definedName>
    <definedName name="__VRA1">#REF!</definedName>
    <definedName name="__Vu1">#REF!</definedName>
    <definedName name="__Vu2">#REF!</definedName>
    <definedName name="__Vu3">#REF!</definedName>
    <definedName name="__xlfn.BAHTTEXT" hidden="1">#NAME?</definedName>
    <definedName name="_01" localSheetId="4">#REF!</definedName>
    <definedName name="_01">#REF!</definedName>
    <definedName name="_1.10" localSheetId="4">#REF!</definedName>
    <definedName name="_1.10">#REF!</definedName>
    <definedName name="_1.11" localSheetId="4">#REF!</definedName>
    <definedName name="_1.11">#REF!</definedName>
    <definedName name="_1.12" localSheetId="4">#REF!</definedName>
    <definedName name="_1.12">#REF!</definedName>
    <definedName name="_1.13" localSheetId="4">#REF!</definedName>
    <definedName name="_1.13">#REF!</definedName>
    <definedName name="_1.14" localSheetId="4">#REF!</definedName>
    <definedName name="_1.14">#REF!</definedName>
    <definedName name="_1.15" localSheetId="4">#REF!</definedName>
    <definedName name="_1.15">#REF!</definedName>
    <definedName name="_1.16" localSheetId="4">#REF!</definedName>
    <definedName name="_1.16">#REF!</definedName>
    <definedName name="_1.17" localSheetId="4">#REF!</definedName>
    <definedName name="_1.17">#REF!</definedName>
    <definedName name="_1.18" localSheetId="4">#REF!</definedName>
    <definedName name="_1.18">#REF!</definedName>
    <definedName name="_1.19" localSheetId="4">#REF!</definedName>
    <definedName name="_1.19">#REF!</definedName>
    <definedName name="_1.20" localSheetId="4">#REF!</definedName>
    <definedName name="_1.20">#REF!</definedName>
    <definedName name="_2_10" localSheetId="4">#REF!</definedName>
    <definedName name="_2_10">#REF!</definedName>
    <definedName name="_2_11" localSheetId="4">#REF!</definedName>
    <definedName name="_2_11">#REF!</definedName>
    <definedName name="_2_12" localSheetId="4">#REF!</definedName>
    <definedName name="_2_12">#REF!</definedName>
    <definedName name="_2_13" localSheetId="4">#REF!</definedName>
    <definedName name="_2_13">#REF!</definedName>
    <definedName name="_2_14" localSheetId="4">#REF!</definedName>
    <definedName name="_2_14">#REF!</definedName>
    <definedName name="_2_15" localSheetId="4">#REF!</definedName>
    <definedName name="_2_15">#REF!</definedName>
    <definedName name="_2_16" localSheetId="4">#REF!</definedName>
    <definedName name="_2_16">#REF!</definedName>
    <definedName name="_2_17" localSheetId="4">#REF!</definedName>
    <definedName name="_2_17">#REF!</definedName>
    <definedName name="_2_18" localSheetId="4">#REF!</definedName>
    <definedName name="_2_18">#REF!</definedName>
    <definedName name="_3_10_1" localSheetId="4">#REF!</definedName>
    <definedName name="_3_10_1">#REF!</definedName>
    <definedName name="_3_10_2" localSheetId="4">#REF!</definedName>
    <definedName name="_3_10_2">#REF!</definedName>
    <definedName name="_3_10_3" localSheetId="4">#REF!</definedName>
    <definedName name="_3_10_3">#REF!</definedName>
    <definedName name="_3_10_4" localSheetId="4">#REF!</definedName>
    <definedName name="_3_10_4">#REF!</definedName>
    <definedName name="_3_10_5" localSheetId="4">#REF!</definedName>
    <definedName name="_3_10_5">#REF!</definedName>
    <definedName name="_3_11" localSheetId="4">#REF!</definedName>
    <definedName name="_3_11">#REF!</definedName>
    <definedName name="_4_10" localSheetId="4">#REF!</definedName>
    <definedName name="_4_10">#REF!</definedName>
    <definedName name="_4_11" localSheetId="4">#REF!</definedName>
    <definedName name="_4_11">#REF!</definedName>
    <definedName name="_4_12" localSheetId="4">#REF!</definedName>
    <definedName name="_4_12">#REF!</definedName>
    <definedName name="_5" localSheetId="4">#REF!</definedName>
    <definedName name="_5">#REF!</definedName>
    <definedName name="_5_10" localSheetId="4">#REF!</definedName>
    <definedName name="_5_10">#REF!</definedName>
    <definedName name="_5_11" localSheetId="4">#REF!</definedName>
    <definedName name="_5_11">#REF!</definedName>
    <definedName name="_5_12" localSheetId="4">#REF!</definedName>
    <definedName name="_5_12">#REF!</definedName>
    <definedName name="_5_13" localSheetId="4">#REF!</definedName>
    <definedName name="_5_13">#REF!</definedName>
    <definedName name="_5_14" localSheetId="4">#REF!</definedName>
    <definedName name="_5_14">#REF!</definedName>
    <definedName name="_5_15" localSheetId="4">#REF!</definedName>
    <definedName name="_5_15">#REF!</definedName>
    <definedName name="_5_16" localSheetId="4">#REF!</definedName>
    <definedName name="_5_16">#REF!</definedName>
    <definedName name="_5_17" localSheetId="4">#REF!</definedName>
    <definedName name="_5_17">#REF!</definedName>
    <definedName name="_5_18" localSheetId="4">#REF!</definedName>
    <definedName name="_5_18">#REF!</definedName>
    <definedName name="_5_19" localSheetId="4">#REF!</definedName>
    <definedName name="_5_19">#REF!</definedName>
    <definedName name="_5_20" localSheetId="4">#REF!</definedName>
    <definedName name="_5_20">#REF!</definedName>
    <definedName name="_5_21" localSheetId="4">#REF!</definedName>
    <definedName name="_5_21">#REF!</definedName>
    <definedName name="_5_22" localSheetId="4">#REF!</definedName>
    <definedName name="_5_22">#REF!</definedName>
    <definedName name="_A17000" localSheetId="4">#REF!</definedName>
    <definedName name="_A17000">#REF!</definedName>
    <definedName name="_A20000" localSheetId="4">#REF!</definedName>
    <definedName name="_A20000">#REF!</definedName>
    <definedName name="_A30000" localSheetId="4">#REF!</definedName>
    <definedName name="_A30000">#REF!</definedName>
    <definedName name="_AFC1">#REF!</definedName>
    <definedName name="_AFC3">#REF!</definedName>
    <definedName name="_AFC5">#REF!</definedName>
    <definedName name="_Afe1">#REF!,#REF!</definedName>
    <definedName name="_ALL4" localSheetId="4">#REF!</definedName>
    <definedName name="_ALL4">#REF!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MU005" localSheetId="4" hidden="1">#REF!</definedName>
    <definedName name="_CMU005" hidden="1">#REF!</definedName>
    <definedName name="_cmu05" localSheetId="4">#REF!</definedName>
    <definedName name="_cmu05">#REF!</definedName>
    <definedName name="_Cod1" localSheetId="4">#REF!</definedName>
    <definedName name="_Cod1">#REF!</definedName>
    <definedName name="_CON2200" localSheetId="4">#REF!</definedName>
    <definedName name="_CON2200">#REF!</definedName>
    <definedName name="_CON2500" localSheetId="4">#REF!</definedName>
    <definedName name="_CON2500">#REF!</definedName>
    <definedName name="_con3000" localSheetId="4">#REF!</definedName>
    <definedName name="_con3000">#REF!</definedName>
    <definedName name="_cua1">#REF!</definedName>
    <definedName name="_DMD1" localSheetId="4">#REF!</definedName>
    <definedName name="_DMD1">#REF!</definedName>
    <definedName name="_EST1" localSheetId="4">#REF!</definedName>
    <definedName name="_EST1">#REF!</definedName>
    <definedName name="_EST10" localSheetId="4">#REF!</definedName>
    <definedName name="_EST10">#REF!</definedName>
    <definedName name="_EST11" localSheetId="4">#REF!</definedName>
    <definedName name="_EST11">#REF!</definedName>
    <definedName name="_EST12" localSheetId="4">#REF!</definedName>
    <definedName name="_EST12">#REF!</definedName>
    <definedName name="_EST13" localSheetId="4">#REF!</definedName>
    <definedName name="_EST13">#REF!</definedName>
    <definedName name="_EST14" localSheetId="4">#REF!</definedName>
    <definedName name="_EST14">#REF!</definedName>
    <definedName name="_EST15" localSheetId="4">#REF!</definedName>
    <definedName name="_EST15">#REF!</definedName>
    <definedName name="_EST16" localSheetId="4">#REF!</definedName>
    <definedName name="_EST16">#REF!</definedName>
    <definedName name="_EST17" localSheetId="4">#REF!</definedName>
    <definedName name="_EST17">#REF!</definedName>
    <definedName name="_EST18" localSheetId="4">#REF!</definedName>
    <definedName name="_EST18">#REF!</definedName>
    <definedName name="_EST19" localSheetId="4">#REF!</definedName>
    <definedName name="_EST19">#REF!</definedName>
    <definedName name="_EST2" localSheetId="4">#REF!</definedName>
    <definedName name="_EST2">#REF!</definedName>
    <definedName name="_EST3" localSheetId="4">#REF!</definedName>
    <definedName name="_EST3">#REF!</definedName>
    <definedName name="_EST4" localSheetId="4">#REF!</definedName>
    <definedName name="_EST4">#REF!</definedName>
    <definedName name="_EST5" localSheetId="4">#REF!</definedName>
    <definedName name="_EST5">#REF!</definedName>
    <definedName name="_EST6" localSheetId="4">#REF!</definedName>
    <definedName name="_EST6">#REF!</definedName>
    <definedName name="_EST7" localSheetId="4">#REF!</definedName>
    <definedName name="_EST7">#REF!</definedName>
    <definedName name="_EST8" localSheetId="4">#REF!</definedName>
    <definedName name="_EST8">#REF!</definedName>
    <definedName name="_EST9" localSheetId="4">#REF!</definedName>
    <definedName name="_EST9">#REF!</definedName>
    <definedName name="_EXC1" localSheetId="4">#REF!</definedName>
    <definedName name="_EXC1">#REF!</definedName>
    <definedName name="_EXC10" localSheetId="4">#REF!</definedName>
    <definedName name="_EXC10">#REF!</definedName>
    <definedName name="_EXC11" localSheetId="4">#REF!</definedName>
    <definedName name="_EXC11">#REF!</definedName>
    <definedName name="_EXC12" localSheetId="4">#REF!</definedName>
    <definedName name="_EXC12">#REF!</definedName>
    <definedName name="_EXC2" localSheetId="4">#REF!</definedName>
    <definedName name="_EXC2">#REF!</definedName>
    <definedName name="_EXC3" localSheetId="4">#REF!</definedName>
    <definedName name="_EXC3">#REF!</definedName>
    <definedName name="_EXC4" localSheetId="4">#REF!</definedName>
    <definedName name="_EXC4">#REF!</definedName>
    <definedName name="_EXC6" localSheetId="4">#REF!</definedName>
    <definedName name="_EXC6">#REF!</definedName>
    <definedName name="_EXC7" localSheetId="4">#REF!</definedName>
    <definedName name="_EXC7">#REF!</definedName>
    <definedName name="_EXC8" localSheetId="4">#REF!</definedName>
    <definedName name="_EXC8">#REF!</definedName>
    <definedName name="_EXC9" localSheetId="4">#REF!</definedName>
    <definedName name="_EXC9">#REF!</definedName>
    <definedName name="_F" localSheetId="4" hidden="1">#REF!</definedName>
    <definedName name="_F" hidden="1">#REF!</definedName>
    <definedName name="_fcv1" localSheetId="4">#REF!</definedName>
    <definedName name="_fcv1">#REF!</definedName>
    <definedName name="_FEB1" localSheetId="4">#REF!</definedName>
    <definedName name="_FEB1">#REF!</definedName>
    <definedName name="_Fill" localSheetId="4" hidden="1">#REF!</definedName>
    <definedName name="_Fill" hidden="1">#REF!</definedName>
    <definedName name="_INF1" localSheetId="4">#REF!</definedName>
    <definedName name="_INF1">#REF!</definedName>
    <definedName name="_Key1" localSheetId="4" hidden="1">#REF!</definedName>
    <definedName name="_Key1" hidden="1">#REF!</definedName>
    <definedName name="_LMO1">#REF!</definedName>
    <definedName name="_MA2" localSheetId="4">#REF!</definedName>
    <definedName name="_MA2">#REF!</definedName>
    <definedName name="_MAR01" localSheetId="4">#REF!</definedName>
    <definedName name="_MAR01">#REF!</definedName>
    <definedName name="_min2" localSheetId="4">#REF!</definedName>
    <definedName name="_min2">#REF!</definedName>
    <definedName name="_mor15" localSheetId="4">#REF!</definedName>
    <definedName name="_mor15">#REF!</definedName>
    <definedName name="_MSC1" localSheetId="4">#REF!</definedName>
    <definedName name="_MSC1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oa2" localSheetId="4">#REF!</definedName>
    <definedName name="_noa2">#REF!</definedName>
    <definedName name="_O">#REF!</definedName>
    <definedName name="_Order1" hidden="1">0</definedName>
    <definedName name="_Order2" hidden="1">0</definedName>
    <definedName name="_P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RE12" localSheetId="4">#REF!</definedName>
    <definedName name="_PRE12">#REF!</definedName>
    <definedName name="_Pu1">#REF!</definedName>
    <definedName name="_Pu2">#REF!</definedName>
    <definedName name="_Pu3">#REF!</definedName>
    <definedName name="_R" localSheetId="4">#REF!</definedName>
    <definedName name="_R">#REF!</definedName>
    <definedName name="_Rc" localSheetId="4">#REF!</definedName>
    <definedName name="_Rc">#REF!</definedName>
    <definedName name="_SBC1">#REF!</definedName>
    <definedName name="_SBC3">#REF!</definedName>
    <definedName name="_SBC5">#REF!</definedName>
    <definedName name="_Sort" localSheetId="4" hidden="1">#REF!</definedName>
    <definedName name="_Sort" hidden="1">#REF!</definedName>
    <definedName name="_tab1" localSheetId="4">#REF!</definedName>
    <definedName name="_tab1">#REF!</definedName>
    <definedName name="_tab2" localSheetId="4">#REF!</definedName>
    <definedName name="_tab2">#REF!</definedName>
    <definedName name="_tab3" localSheetId="4">#REF!</definedName>
    <definedName name="_tab3">#REF!</definedName>
    <definedName name="_TAB4" localSheetId="4">#REF!</definedName>
    <definedName name="_TAB4">#REF!</definedName>
    <definedName name="_Table2_Out" localSheetId="4" hidden="1">#REF!</definedName>
    <definedName name="_Table2_Out" hidden="1">#REF!</definedName>
    <definedName name="_TBV1" localSheetId="4">#REF!</definedName>
    <definedName name="_TBV1">#REF!</definedName>
    <definedName name="_TBV1606" localSheetId="4">#REF!</definedName>
    <definedName name="_TBV1606">#REF!</definedName>
    <definedName name="_TBV3" localSheetId="4">#REF!</definedName>
    <definedName name="_TBV3">#REF!</definedName>
    <definedName name="_tf3813" localSheetId="4">#REF!</definedName>
    <definedName name="_tf3813">#REF!</definedName>
    <definedName name="_TLL3" localSheetId="4">#REF!</definedName>
    <definedName name="_TLL3">#REF!</definedName>
    <definedName name="_TRM2" localSheetId="4">#REF!</definedName>
    <definedName name="_TRM2">#REF!</definedName>
    <definedName name="_VPD1">#REF!</definedName>
    <definedName name="_VPI1">#REF!</definedName>
    <definedName name="_VRA1">#REF!</definedName>
    <definedName name="_Vu1">#REF!</definedName>
    <definedName name="_Vu2">#REF!</definedName>
    <definedName name="_Vu3">#REF!</definedName>
    <definedName name="A" localSheetId="4">#REF!</definedName>
    <definedName name="A">#REF!</definedName>
    <definedName name="A.D.CV1_Moisture" localSheetId="4">#REF!</definedName>
    <definedName name="A.D.CV1_Moisture">#REF!</definedName>
    <definedName name="A.D.CV2_Al" localSheetId="4">#REF!</definedName>
    <definedName name="A.D.CV2_Al">#REF!</definedName>
    <definedName name="A.D.CV2_Co" localSheetId="4">#REF!</definedName>
    <definedName name="A.D.CV2_Co">#REF!</definedName>
    <definedName name="A.D.CV2_ContainedAl" localSheetId="4">#REF!</definedName>
    <definedName name="A.D.CV2_ContainedAl">#REF!</definedName>
    <definedName name="A.D.CV2_ContainedCo" localSheetId="4">#REF!</definedName>
    <definedName name="A.D.CV2_ContainedCo">#REF!</definedName>
    <definedName name="A.D.CV2_ContainedFe" localSheetId="4">#REF!</definedName>
    <definedName name="A.D.CV2_ContainedFe">#REF!</definedName>
    <definedName name="A.D.CV2_ContainedMg" localSheetId="4">#REF!</definedName>
    <definedName name="A.D.CV2_ContainedMg">#REF!</definedName>
    <definedName name="A.D.CV2_ContainedNi" localSheetId="4">#REF!</definedName>
    <definedName name="A.D.CV2_ContainedNi">#REF!</definedName>
    <definedName name="A.D.CV2_ContainedSi" localSheetId="4">#REF!</definedName>
    <definedName name="A.D.CV2_ContainedSi">#REF!</definedName>
    <definedName name="A.D.CV2_DryTonnes" localSheetId="4">#REF!</definedName>
    <definedName name="A.D.CV2_DryTonnes">#REF!</definedName>
    <definedName name="A.D.CV2_dtph" localSheetId="4">#REF!</definedName>
    <definedName name="A.D.CV2_dtph">#REF!</definedName>
    <definedName name="A.D.CV2_Fe" localSheetId="4">#REF!</definedName>
    <definedName name="A.D.CV2_Fe">#REF!</definedName>
    <definedName name="A.D.CV2_Mg" localSheetId="4">#REF!</definedName>
    <definedName name="A.D.CV2_Mg">#REF!</definedName>
    <definedName name="A.D.CV2_Ni" localSheetId="4">#REF!</definedName>
    <definedName name="A.D.CV2_Ni">#REF!</definedName>
    <definedName name="A.D.CV2_Si" localSheetId="4">#REF!</definedName>
    <definedName name="A.D.CV2_Si">#REF!</definedName>
    <definedName name="A.D.Mill_Availability" localSheetId="4">#REF!</definedName>
    <definedName name="A.D.Mill_Availability">#REF!</definedName>
    <definedName name="A.D.Mill_Downtime" localSheetId="4">#REF!</definedName>
    <definedName name="A.D.Mill_Downtime">#REF!</definedName>
    <definedName name="A.D.Mill_DryTonnes" localSheetId="4">#REF!</definedName>
    <definedName name="A.D.Mill_DryTonnes">#REF!</definedName>
    <definedName name="A.D.Mill_DryTph" localSheetId="4">#REF!</definedName>
    <definedName name="A.D.Mill_DryTph">#REF!</definedName>
    <definedName name="A.D.Mill_PowerDraw" localSheetId="4">#REF!</definedName>
    <definedName name="A.D.Mill_PowerDraw">#REF!</definedName>
    <definedName name="A.D.Mill_PowerDrawPerTonne" localSheetId="4">#REF!</definedName>
    <definedName name="A.D.Mill_PowerDrawPerTonne">#REF!</definedName>
    <definedName name="A.D.Mill_Uptime" localSheetId="4">#REF!</definedName>
    <definedName name="A.D.Mill_Uptime">#REF!</definedName>
    <definedName name="A.D.Mill_Utilization" localSheetId="4">#REF!</definedName>
    <definedName name="A.D.Mill_Utilization">#REF!</definedName>
    <definedName name="A.D.Mill_WetTonnes" localSheetId="4">#REF!</definedName>
    <definedName name="A.D.Mill_WetTonnes">#REF!</definedName>
    <definedName name="A.D.Mill_WetTph" localSheetId="4">#REF!</definedName>
    <definedName name="A.D.Mill_WetTph">#REF!</definedName>
    <definedName name="A.D.MillFeed_Al" localSheetId="4">#REF!</definedName>
    <definedName name="A.D.MillFeed_Al">#REF!</definedName>
    <definedName name="A.D.MillFeed_Co" localSheetId="4">#REF!</definedName>
    <definedName name="A.D.MillFeed_Co">#REF!</definedName>
    <definedName name="A.D.MillFeed_Fe" localSheetId="4">#REF!</definedName>
    <definedName name="A.D.MillFeed_Fe">#REF!</definedName>
    <definedName name="A.D.MillFeed_Mg" localSheetId="4">#REF!</definedName>
    <definedName name="A.D.MillFeed_Mg">#REF!</definedName>
    <definedName name="A.D.MillFeed_Ni" localSheetId="4">#REF!</definedName>
    <definedName name="A.D.MillFeed_Ni">#REF!</definedName>
    <definedName name="A.D.MillFeed_Si" localSheetId="4">#REF!</definedName>
    <definedName name="A.D.MillFeed_Si">#REF!</definedName>
    <definedName name="A.D.MillH2O_Head" localSheetId="4">#REF!</definedName>
    <definedName name="A.D.MillH2O_Head">#REF!</definedName>
    <definedName name="A.D.MillH2O_Screen" localSheetId="4">#REF!</definedName>
    <definedName name="A.D.MillH2O_Screen">#REF!</definedName>
    <definedName name="A.D.MillH2O_Total" localSheetId="4">#REF!</definedName>
    <definedName name="A.D.MillH2O_Total">#REF!</definedName>
    <definedName name="A.D.OreToStorage_Al" localSheetId="4">#REF!</definedName>
    <definedName name="A.D.OreToStorage_Al">#REF!</definedName>
    <definedName name="A.D.OreToStorage_Co" localSheetId="4">#REF!</definedName>
    <definedName name="A.D.OreToStorage_Co">#REF!</definedName>
    <definedName name="A.D.OreToStorage_ContainedAl" localSheetId="4">#REF!</definedName>
    <definedName name="A.D.OreToStorage_ContainedAl">#REF!</definedName>
    <definedName name="A.D.OreToStorage_ContainedCo" localSheetId="4">#REF!</definedName>
    <definedName name="A.D.OreToStorage_ContainedCo">#REF!</definedName>
    <definedName name="A.D.OreToStorage_ContainedFe" localSheetId="4">#REF!</definedName>
    <definedName name="A.D.OreToStorage_ContainedFe">#REF!</definedName>
    <definedName name="A.D.OreToStorage_ContainedMg" localSheetId="4">#REF!</definedName>
    <definedName name="A.D.OreToStorage_ContainedMg">#REF!</definedName>
    <definedName name="A.D.OreToStorage_ContainedNi" localSheetId="4">#REF!</definedName>
    <definedName name="A.D.OreToStorage_ContainedNi">#REF!</definedName>
    <definedName name="A.D.OreToStorage_ContainedSi" localSheetId="4">#REF!</definedName>
    <definedName name="A.D.OreToStorage_ContainedSi">#REF!</definedName>
    <definedName name="A.D.OreToStorage_DryTonnes" localSheetId="4">#REF!</definedName>
    <definedName name="A.D.OreToStorage_DryTonnes">#REF!</definedName>
    <definedName name="A.D.OreToStorage_DryTph" localSheetId="4">#REF!</definedName>
    <definedName name="A.D.OreToStorage_DryTph">#REF!</definedName>
    <definedName name="A.D.OreToStorage_Fe" localSheetId="4">#REF!</definedName>
    <definedName name="A.D.OreToStorage_Fe">#REF!</definedName>
    <definedName name="A.D.OreToStorage_Mg" localSheetId="4">#REF!</definedName>
    <definedName name="A.D.OreToStorage_Mg">#REF!</definedName>
    <definedName name="A.D.OreToStorage_Ni" localSheetId="4">#REF!</definedName>
    <definedName name="A.D.OreToStorage_Ni">#REF!</definedName>
    <definedName name="A.D.OreToStorage_PulpDensity" localSheetId="4">#REF!</definedName>
    <definedName name="A.D.OreToStorage_PulpDensity">#REF!</definedName>
    <definedName name="A.D.OreToStorage_PulpYieldStress" localSheetId="4">#REF!</definedName>
    <definedName name="A.D.OreToStorage_PulpYieldStress">#REF!</definedName>
    <definedName name="A.D.OreToStorage_Si" localSheetId="4">#REF!</definedName>
    <definedName name="A.D.OreToStorage_Si">#REF!</definedName>
    <definedName name="A.D.OreToStorage_Tank1Level" localSheetId="4">#REF!</definedName>
    <definedName name="A.D.OreToStorage_Tank1Level">#REF!</definedName>
    <definedName name="A.D.OreToStorage_Tank2Level" localSheetId="4">#REF!</definedName>
    <definedName name="A.D.OreToStorage_Tank2Level">#REF!</definedName>
    <definedName name="A.D.OreToStorage_Tank3Level" localSheetId="4">#REF!</definedName>
    <definedName name="A.D.OreToStorage_Tank3Level">#REF!</definedName>
    <definedName name="A.D.OreToStorage_Tank4Level" localSheetId="4">#REF!</definedName>
    <definedName name="A.D.OreToStorage_Tank4Level">#REF!</definedName>
    <definedName name="A.D.OreToStorage_Volume" localSheetId="4">#REF!</definedName>
    <definedName name="A.D.OreToStorage_Volume">#REF!</definedName>
    <definedName name="A.D.OreToStorage_VolumePerHr" localSheetId="4">#REF!</definedName>
    <definedName name="A.D.OreToStorage_VolumePerHr">#REF!</definedName>
    <definedName name="A.D.ROM1_PercentFed" localSheetId="4">#REF!</definedName>
    <definedName name="A.D.ROM1_PercentFed">#REF!</definedName>
    <definedName name="A.D.ROM1_TonnesFed" localSheetId="4">#REF!</definedName>
    <definedName name="A.D.ROM1_TonnesFed">#REF!</definedName>
    <definedName name="A.D.ROM2_PercentFed" localSheetId="4">#REF!</definedName>
    <definedName name="A.D.ROM2_PercentFed">#REF!</definedName>
    <definedName name="A.D.ROM2_TonnesFed" localSheetId="4">#REF!</definedName>
    <definedName name="A.D.ROM2_TonnesFed">#REF!</definedName>
    <definedName name="A.D.ROM3_PercentFed" localSheetId="4">#REF!</definedName>
    <definedName name="A.D.ROM3_PercentFed">#REF!</definedName>
    <definedName name="A.D.ROM3_TonnesFed" localSheetId="4">#REF!</definedName>
    <definedName name="A.D.ROM3_TonnesFed">#REF!</definedName>
    <definedName name="A.D.ROM4_PercentFed" localSheetId="4">#REF!</definedName>
    <definedName name="A.D.ROM4_PercentFed">#REF!</definedName>
    <definedName name="A.D.ROM4_TonnesFed" localSheetId="4">#REF!</definedName>
    <definedName name="A.D.ROM4_TonnesFed">#REF!</definedName>
    <definedName name="A.D.ROM5_PercentFed" localSheetId="4">#REF!</definedName>
    <definedName name="A.D.ROM5_PercentFed">#REF!</definedName>
    <definedName name="A.D.ROM5_TonnesFed" localSheetId="4">#REF!</definedName>
    <definedName name="A.D.ROM5_TonnesFed">#REF!</definedName>
    <definedName name="A.D.Total_ContainedAl" localSheetId="4">#REF!</definedName>
    <definedName name="A.D.Total_ContainedAl">#REF!</definedName>
    <definedName name="A.D.Total_ContainedCo" localSheetId="4">#REF!</definedName>
    <definedName name="A.D.Total_ContainedCo">#REF!</definedName>
    <definedName name="A.D.Total_ContainedFe" localSheetId="4">#REF!</definedName>
    <definedName name="A.D.Total_ContainedFe">#REF!</definedName>
    <definedName name="A.D.Total_ContainedMg" localSheetId="4">#REF!</definedName>
    <definedName name="A.D.Total_ContainedMg">#REF!</definedName>
    <definedName name="A.D.Total_ContainedNi" localSheetId="4">#REF!</definedName>
    <definedName name="A.D.Total_ContainedNi">#REF!</definedName>
    <definedName name="A.D.Total_ContainedSi" localSheetId="4">#REF!</definedName>
    <definedName name="A.D.Total_ContainedSi">#REF!</definedName>
    <definedName name="A.M.CV1_Moisture" localSheetId="4">#REF!</definedName>
    <definedName name="A.M.CV1_Moisture">#REF!</definedName>
    <definedName name="A.M.CV2_Al" localSheetId="4">#REF!</definedName>
    <definedName name="A.M.CV2_Al">#REF!</definedName>
    <definedName name="A.M.CV2_Co" localSheetId="4">#REF!</definedName>
    <definedName name="A.M.CV2_Co">#REF!</definedName>
    <definedName name="A.M.CV2_DryTonnes" localSheetId="4">#REF!</definedName>
    <definedName name="A.M.CV2_DryTonnes">#REF!</definedName>
    <definedName name="A.M.CV2_dtph" localSheetId="4">#REF!</definedName>
    <definedName name="A.M.CV2_dtph">#REF!</definedName>
    <definedName name="A.M.CV2_Fe" localSheetId="4">#REF!</definedName>
    <definedName name="A.M.CV2_Fe">#REF!</definedName>
    <definedName name="A.M.CV2_Mg" localSheetId="4">#REF!</definedName>
    <definedName name="A.M.CV2_Mg">#REF!</definedName>
    <definedName name="A.M.CV2_Ni" localSheetId="4">#REF!</definedName>
    <definedName name="A.M.CV2_Ni">#REF!</definedName>
    <definedName name="A.M.CV2_Si" localSheetId="4">#REF!</definedName>
    <definedName name="A.M.CV2_Si">#REF!</definedName>
    <definedName name="A.M.Mill_Availability" localSheetId="4">#REF!</definedName>
    <definedName name="A.M.Mill_Availability">#REF!</definedName>
    <definedName name="A.M.Mill_Downtime" localSheetId="4">#REF!</definedName>
    <definedName name="A.M.Mill_Downtime">#REF!</definedName>
    <definedName name="A.M.Mill_DryTonnes" localSheetId="4">#REF!</definedName>
    <definedName name="A.M.Mill_DryTonnes">#REF!</definedName>
    <definedName name="A.M.Mill_DryTph" localSheetId="4">#REF!</definedName>
    <definedName name="A.M.Mill_DryTph">#REF!</definedName>
    <definedName name="A.M.Mill_PowerDraw" localSheetId="4">#REF!</definedName>
    <definedName name="A.M.Mill_PowerDraw">#REF!</definedName>
    <definedName name="A.M.Mill_PowerDrawPerTonne" localSheetId="4">#REF!</definedName>
    <definedName name="A.M.Mill_PowerDrawPerTonne">#REF!</definedName>
    <definedName name="A.M.Mill_Uptime" localSheetId="4">#REF!</definedName>
    <definedName name="A.M.Mill_Uptime">#REF!</definedName>
    <definedName name="A.M.Mill_Utilization" localSheetId="4">#REF!</definedName>
    <definedName name="A.M.Mill_Utilization">#REF!</definedName>
    <definedName name="A.M.Mill_WetTonnes" localSheetId="4">#REF!</definedName>
    <definedName name="A.M.Mill_WetTonnes">#REF!</definedName>
    <definedName name="A.M.Mill_WetTph" localSheetId="4">#REF!</definedName>
    <definedName name="A.M.Mill_WetTph">#REF!</definedName>
    <definedName name="A.M.MillFeed_Al" localSheetId="4">#REF!</definedName>
    <definedName name="A.M.MillFeed_Al">#REF!</definedName>
    <definedName name="A.M.MillFeed_Co" localSheetId="4">#REF!</definedName>
    <definedName name="A.M.MillFeed_Co">#REF!</definedName>
    <definedName name="A.M.MillFeed_Fe" localSheetId="4">#REF!</definedName>
    <definedName name="A.M.MillFeed_Fe">#REF!</definedName>
    <definedName name="A.M.MillFeed_Mg" localSheetId="4">#REF!</definedName>
    <definedName name="A.M.MillFeed_Mg">#REF!</definedName>
    <definedName name="A.M.MillFeed_Ni" localSheetId="4">#REF!</definedName>
    <definedName name="A.M.MillFeed_Ni">#REF!</definedName>
    <definedName name="A.M.MillFeed_Si" localSheetId="4">#REF!</definedName>
    <definedName name="A.M.MillFeed_Si">#REF!</definedName>
    <definedName name="A.M.MillH2O_Head" localSheetId="4">#REF!</definedName>
    <definedName name="A.M.MillH2O_Head">#REF!</definedName>
    <definedName name="A.M.MillH2O_Screen" localSheetId="4">#REF!</definedName>
    <definedName name="A.M.MillH2O_Screen">#REF!</definedName>
    <definedName name="A.M.MillH2O_Total" localSheetId="4">#REF!</definedName>
    <definedName name="A.M.MillH2O_Total">#REF!</definedName>
    <definedName name="A.M.OreToStorage_Al" localSheetId="4">#REF!</definedName>
    <definedName name="A.M.OreToStorage_Al">#REF!</definedName>
    <definedName name="A.M.OreToStorage_Co" localSheetId="4">#REF!</definedName>
    <definedName name="A.M.OreToStorage_Co">#REF!</definedName>
    <definedName name="A.M.OreToStorage_DryTonnes" localSheetId="4">#REF!</definedName>
    <definedName name="A.M.OreToStorage_DryTonnes">#REF!</definedName>
    <definedName name="A.M.OreToStorage_DryTph" localSheetId="4">#REF!</definedName>
    <definedName name="A.M.OreToStorage_DryTph">#REF!</definedName>
    <definedName name="A.M.OreToStorage_Fe" localSheetId="4">#REF!</definedName>
    <definedName name="A.M.OreToStorage_Fe">#REF!</definedName>
    <definedName name="A.M.OreToStorage_Mg" localSheetId="4">#REF!</definedName>
    <definedName name="A.M.OreToStorage_Mg">#REF!</definedName>
    <definedName name="A.M.OreToStorage_Ni" localSheetId="4">#REF!</definedName>
    <definedName name="A.M.OreToStorage_Ni">#REF!</definedName>
    <definedName name="A.M.OreToStorage_PulpDensity" localSheetId="4">#REF!</definedName>
    <definedName name="A.M.OreToStorage_PulpDensity">#REF!</definedName>
    <definedName name="A.M.OreToStorage_PulpYieldStress" localSheetId="4">#REF!</definedName>
    <definedName name="A.M.OreToStorage_PulpYieldStress">#REF!</definedName>
    <definedName name="A.M.OreToStorage_Si" localSheetId="4">#REF!</definedName>
    <definedName name="A.M.OreToStorage_Si">#REF!</definedName>
    <definedName name="A.M.OreToStorage_Volume" localSheetId="4">#REF!</definedName>
    <definedName name="A.M.OreToStorage_Volume">#REF!</definedName>
    <definedName name="A.M.OreToStorage_VolumePerHr" localSheetId="4">#REF!</definedName>
    <definedName name="A.M.OreToStorage_VolumePerHr">#REF!</definedName>
    <definedName name="A.Y.CV1_Moisture" localSheetId="4">#REF!</definedName>
    <definedName name="A.Y.CV1_Moisture">#REF!</definedName>
    <definedName name="A.Y.CV2_Al" localSheetId="4">#REF!</definedName>
    <definedName name="A.Y.CV2_Al">#REF!</definedName>
    <definedName name="A.Y.CV2_Co" localSheetId="4">#REF!</definedName>
    <definedName name="A.Y.CV2_Co">#REF!</definedName>
    <definedName name="A.Y.CV2_DryTonnes" localSheetId="4">#REF!</definedName>
    <definedName name="A.Y.CV2_DryTonnes">#REF!</definedName>
    <definedName name="A.Y.CV2_dtph" localSheetId="4">#REF!</definedName>
    <definedName name="A.Y.CV2_dtph">#REF!</definedName>
    <definedName name="A.Y.CV2_Fe" localSheetId="4">#REF!</definedName>
    <definedName name="A.Y.CV2_Fe">#REF!</definedName>
    <definedName name="A.Y.CV2_Mg" localSheetId="4">#REF!</definedName>
    <definedName name="A.Y.CV2_Mg">#REF!</definedName>
    <definedName name="A.Y.CV2_Ni" localSheetId="4">#REF!</definedName>
    <definedName name="A.Y.CV2_Ni">#REF!</definedName>
    <definedName name="A.Y.CV2_Si" localSheetId="4">#REF!</definedName>
    <definedName name="A.Y.CV2_Si">#REF!</definedName>
    <definedName name="A.Y.Mill_Availability" localSheetId="4">#REF!</definedName>
    <definedName name="A.Y.Mill_Availability">#REF!</definedName>
    <definedName name="A.Y.Mill_Downtime" localSheetId="4">#REF!</definedName>
    <definedName name="A.Y.Mill_Downtime">#REF!</definedName>
    <definedName name="A.Y.Mill_DryTonnes" localSheetId="4">#REF!</definedName>
    <definedName name="A.Y.Mill_DryTonnes">#REF!</definedName>
    <definedName name="A.Y.Mill_DryTph" localSheetId="4">#REF!</definedName>
    <definedName name="A.Y.Mill_DryTph">#REF!</definedName>
    <definedName name="A.Y.Mill_PowerDraw" localSheetId="4">#REF!</definedName>
    <definedName name="A.Y.Mill_PowerDraw">#REF!</definedName>
    <definedName name="A.Y.Mill_PowerDrawPerTonne" localSheetId="4">#REF!</definedName>
    <definedName name="A.Y.Mill_PowerDrawPerTonne">#REF!</definedName>
    <definedName name="A.Y.Mill_Uptime" localSheetId="4">#REF!</definedName>
    <definedName name="A.Y.Mill_Uptime">#REF!</definedName>
    <definedName name="A.Y.Mill_Utilization" localSheetId="4">#REF!</definedName>
    <definedName name="A.Y.Mill_Utilization">#REF!</definedName>
    <definedName name="A.Y.Mill_WetTonnes" localSheetId="4">#REF!</definedName>
    <definedName name="A.Y.Mill_WetTonnes">#REF!</definedName>
    <definedName name="A.Y.Mill_WetTph" localSheetId="4">#REF!</definedName>
    <definedName name="A.Y.Mill_WetTph">#REF!</definedName>
    <definedName name="A.Y.MillFeed_Al" localSheetId="4">#REF!</definedName>
    <definedName name="A.Y.MillFeed_Al">#REF!</definedName>
    <definedName name="A.Y.MillFeed_Co" localSheetId="4">#REF!</definedName>
    <definedName name="A.Y.MillFeed_Co">#REF!</definedName>
    <definedName name="A.Y.MillFeed_Fe" localSheetId="4">#REF!</definedName>
    <definedName name="A.Y.MillFeed_Fe">#REF!</definedName>
    <definedName name="A.Y.MillFeed_Mg" localSheetId="4">#REF!</definedName>
    <definedName name="A.Y.MillFeed_Mg">#REF!</definedName>
    <definedName name="A.Y.MillFeed_Ni" localSheetId="4">#REF!</definedName>
    <definedName name="A.Y.MillFeed_Ni">#REF!</definedName>
    <definedName name="A.Y.MillFeed_Si" localSheetId="4">#REF!</definedName>
    <definedName name="A.Y.MillFeed_Si">#REF!</definedName>
    <definedName name="A.Y.MillH2O_Head" localSheetId="4">#REF!</definedName>
    <definedName name="A.Y.MillH2O_Head">#REF!</definedName>
    <definedName name="A.Y.MillH2O_Screen" localSheetId="4">#REF!</definedName>
    <definedName name="A.Y.MillH2O_Screen">#REF!</definedName>
    <definedName name="A.Y.MillH2O_Total" localSheetId="4">#REF!</definedName>
    <definedName name="A.Y.MillH2O_Total">#REF!</definedName>
    <definedName name="A.Y.OreToStorage_Al" localSheetId="4">#REF!</definedName>
    <definedName name="A.Y.OreToStorage_Al">#REF!</definedName>
    <definedName name="A.Y.OreToStorage_Co" localSheetId="4">#REF!</definedName>
    <definedName name="A.Y.OreToStorage_Co">#REF!</definedName>
    <definedName name="A.Y.OreToStorage_DryTonnes" localSheetId="4">#REF!</definedName>
    <definedName name="A.Y.OreToStorage_DryTonnes">#REF!</definedName>
    <definedName name="A.Y.OreToStorage_DryTph" localSheetId="4">#REF!</definedName>
    <definedName name="A.Y.OreToStorage_DryTph">#REF!</definedName>
    <definedName name="A.Y.OreToStorage_Fe" localSheetId="4">#REF!</definedName>
    <definedName name="A.Y.OreToStorage_Fe">#REF!</definedName>
    <definedName name="A.Y.OreToStorage_Mg" localSheetId="4">#REF!</definedName>
    <definedName name="A.Y.OreToStorage_Mg">#REF!</definedName>
    <definedName name="A.Y.OreToStorage_Ni" localSheetId="4">#REF!</definedName>
    <definedName name="A.Y.OreToStorage_Ni">#REF!</definedName>
    <definedName name="A.Y.OreToStorage_PulpDensity" localSheetId="4">#REF!</definedName>
    <definedName name="A.Y.OreToStorage_PulpDensity">#REF!</definedName>
    <definedName name="A.Y.OreToStorage_PulpYieldStress" localSheetId="4">#REF!</definedName>
    <definedName name="A.Y.OreToStorage_PulpYieldStress">#REF!</definedName>
    <definedName name="A.Y.OreToStorage_Si" localSheetId="4">#REF!</definedName>
    <definedName name="A.Y.OreToStorage_Si">#REF!</definedName>
    <definedName name="A.Y.OreToStorage_Volume" localSheetId="4">#REF!</definedName>
    <definedName name="A.Y.OreToStorage_Volume">#REF!</definedName>
    <definedName name="A.Y.OreToStorage_VolumePerHr" localSheetId="4">#REF!</definedName>
    <definedName name="A.Y.OreToStorage_VolumePerHr">#REF!</definedName>
    <definedName name="a_1" localSheetId="4">#REF!</definedName>
    <definedName name="a_1">#REF!</definedName>
    <definedName name="a_2" localSheetId="4">#REF!</definedName>
    <definedName name="a_2">#REF!</definedName>
    <definedName name="a_3" localSheetId="4">#REF!</definedName>
    <definedName name="a_3">#REF!</definedName>
    <definedName name="a_4" localSheetId="4">#REF!</definedName>
    <definedName name="a_4">#REF!</definedName>
    <definedName name="A_IMPRESIÓN_IM" localSheetId="4">#REF!</definedName>
    <definedName name="A_IMPRESIÓN_IM">#REF!</definedName>
    <definedName name="A0" localSheetId="4">#REF!</definedName>
    <definedName name="A0">#REF!</definedName>
    <definedName name="AA" localSheetId="4">#REF!</definedName>
    <definedName name="AA">#REF!</definedName>
    <definedName name="aaa">#REF!</definedName>
    <definedName name="AAAAA" localSheetId="4">#REF!</definedName>
    <definedName name="AAAAA">#REF!</definedName>
    <definedName name="AAC">#REF!</definedName>
    <definedName name="AADOQUINVEH" localSheetId="4">#REF!</definedName>
    <definedName name="AADOQUINVEH">#REF!</definedName>
    <definedName name="AANDENES" localSheetId="4">#REF!</definedName>
    <definedName name="AANDENES">#REF!</definedName>
    <definedName name="AB" localSheetId="4">#REF!</definedName>
    <definedName name="AB">#REF!</definedName>
    <definedName name="ABG">#REF!</definedName>
    <definedName name="abr00" localSheetId="4">#REF!</definedName>
    <definedName name="abr00">#REF!</definedName>
    <definedName name="Ac" localSheetId="4">#REF!</definedName>
    <definedName name="Ac">#REF!</definedName>
    <definedName name="ACALZADA" localSheetId="4">#REF!</definedName>
    <definedName name="ACALZADA">#REF!</definedName>
    <definedName name="ACCE2" localSheetId="4">#REF!</definedName>
    <definedName name="ACCE2">#REF!</definedName>
    <definedName name="ACCE4" localSheetId="4">#REF!</definedName>
    <definedName name="ACCE4">#REF!</definedName>
    <definedName name="ACCE6" localSheetId="4">#REF!</definedName>
    <definedName name="ACCE6">#REF!</definedName>
    <definedName name="AccessDatabase" hidden="1">"C:\C-314\VOLUMENES\volfin4.mdb"</definedName>
    <definedName name="ACERO" localSheetId="4">#REF!</definedName>
    <definedName name="ACERO">#REF!</definedName>
    <definedName name="Acero_pdr60">#REF!</definedName>
    <definedName name="ACERO40">#REF!</definedName>
    <definedName name="ACERO60" localSheetId="4">#REF!</definedName>
    <definedName name="ACERO60">#REF!</definedName>
    <definedName name="ACOM">#N/A</definedName>
    <definedName name="acondicionamientopozo" localSheetId="4">#REF!</definedName>
    <definedName name="acondicionamientopozo">#REF!</definedName>
    <definedName name="ACTA">#REF!</definedName>
    <definedName name="actual" localSheetId="4">#REF!</definedName>
    <definedName name="actual">#REF!</definedName>
    <definedName name="Ad" localSheetId="4">#REF!</definedName>
    <definedName name="Ad">#REF!</definedName>
    <definedName name="Ad_Un" localSheetId="4">#REF!</definedName>
    <definedName name="Ad_Un">#REF!</definedName>
    <definedName name="ADAPTADOR_HEMBRA_P.V.C_1_2" localSheetId="4">#REF!</definedName>
    <definedName name="ADAPTADOR_HEMBRA_P.V.C_1_2">#REF!</definedName>
    <definedName name="ADAPTADOR_MACHO_P.V.C_1_2" localSheetId="4">#REF!</definedName>
    <definedName name="ADAPTADOR_MACHO_P.V.C_1_2">#REF!</definedName>
    <definedName name="Adaptador_pvc_1">#REF!</definedName>
    <definedName name="Adaptador_pvc_1_2">#REF!</definedName>
    <definedName name="Adaptador_pvc_2">#REF!</definedName>
    <definedName name="adasd" localSheetId="4">#REF!</definedName>
    <definedName name="adasd">#REF!</definedName>
    <definedName name="AdditionalCosts_Lumpsum" localSheetId="4">#REF!</definedName>
    <definedName name="AdditionalCosts_Lumpsum">#REF!</definedName>
    <definedName name="AdditionalCosts_Percent" localSheetId="4">#REF!</definedName>
    <definedName name="AdditionalCosts_Percent">#REF!</definedName>
    <definedName name="ADI" localSheetId="4">#REF!</definedName>
    <definedName name="ADI">#REF!</definedName>
    <definedName name="ADMINISTRADOR">#REF!</definedName>
    <definedName name="ADMINISTRADOR_VIAL__ARMANDO_SANCHEZ_SANCHEZ">#REF!</definedName>
    <definedName name="Admon" localSheetId="4">#REF!</definedName>
    <definedName name="Admon">#REF!</definedName>
    <definedName name="admon1">#REF!</definedName>
    <definedName name="Ae" localSheetId="4">#REF!</definedName>
    <definedName name="Ae">#REF!</definedName>
    <definedName name="Af" localSheetId="4">#REF!</definedName>
    <definedName name="Af">#REF!</definedName>
    <definedName name="Afe">#REF!</definedName>
    <definedName name="afecompletions" localSheetId="4">#REF!</definedName>
    <definedName name="afecompletions">#REF!</definedName>
    <definedName name="Ag" localSheetId="4">#REF!</definedName>
    <definedName name="Ag">#REF!</definedName>
    <definedName name="ago00" localSheetId="4">#REF!</definedName>
    <definedName name="ago00">#REF!</definedName>
    <definedName name="Agregado_grueso">#REF!</definedName>
    <definedName name="Agua">#REF!</definedName>
    <definedName name="Ah" localSheetId="4">#REF!</definedName>
    <definedName name="Ah">#REF!</definedName>
    <definedName name="ahe" localSheetId="4">#REF!</definedName>
    <definedName name="ahe">#REF!</definedName>
    <definedName name="Ai" localSheetId="4">#REF!</definedName>
    <definedName name="Ai">#REF!</definedName>
    <definedName name="AIU" localSheetId="4">#REF!</definedName>
    <definedName name="AIU">#REF!</definedName>
    <definedName name="aj" localSheetId="4">#REF!</definedName>
    <definedName name="aj">#REF!</definedName>
    <definedName name="Ak" localSheetId="4">#REF!</definedName>
    <definedName name="Ak">#REF!</definedName>
    <definedName name="ALAMBRE" localSheetId="4">#REF!</definedName>
    <definedName name="ALAMBRE">#REF!</definedName>
    <definedName name="ALAMBRE_" localSheetId="4">#REF!</definedName>
    <definedName name="ALAMBRE_">#REF!</definedName>
    <definedName name="Alambre_N_12">#REF!</definedName>
    <definedName name="Alambre_N_14">#REF!</definedName>
    <definedName name="Alambre_negro">#REF!</definedName>
    <definedName name="alampuas" localSheetId="4">#REF!</definedName>
    <definedName name="alampuas">#REF!</definedName>
    <definedName name="ALUMTE" localSheetId="4">#REF!</definedName>
    <definedName name="ALUMTE">#REF!</definedName>
    <definedName name="Am" localSheetId="4">#REF!</definedName>
    <definedName name="Am">#REF!</definedName>
    <definedName name="AMBIENTAL" localSheetId="4">#REF!</definedName>
    <definedName name="AMBIENTAL">#REF!</definedName>
    <definedName name="An" localSheetId="4">#REF!</definedName>
    <definedName name="An">#REF!</definedName>
    <definedName name="ANA" localSheetId="4">#REF!</definedName>
    <definedName name="ANA">#REF!</definedName>
    <definedName name="Analyst" localSheetId="4" hidden="1">#REF!</definedName>
    <definedName name="Analyst" hidden="1">#REF!</definedName>
    <definedName name="Andamios">#REF!</definedName>
    <definedName name="andenes" localSheetId="4">#REF!</definedName>
    <definedName name="andenes">#REF!</definedName>
    <definedName name="Angulo_de_platina__1_x1_x1_8" localSheetId="4">#REF!</definedName>
    <definedName name="Angulo_de_platina__1_x1_x1_8">#REF!</definedName>
    <definedName name="ANOMarch02" localSheetId="4">#REF!</definedName>
    <definedName name="ANOMarch02">#REF!</definedName>
    <definedName name="ANOPLMarch02" localSheetId="4">#REF!</definedName>
    <definedName name="ANOPLMarch02">#REF!</definedName>
    <definedName name="ANORev2" localSheetId="4">#REF!</definedName>
    <definedName name="ANORev2">#REF!</definedName>
    <definedName name="ANOTB_JUN01" localSheetId="4">#REF!</definedName>
    <definedName name="ANOTB_JUN01">#REF!</definedName>
    <definedName name="anscount" hidden="1">10</definedName>
    <definedName name="anticorrosiva" localSheetId="4">#REF!</definedName>
    <definedName name="anticorrosiva">#REF!</definedName>
    <definedName name="Anticorrosivo">#REF!</definedName>
    <definedName name="ANTONIA">#N/A</definedName>
    <definedName name="Añ" localSheetId="4">#REF!</definedName>
    <definedName name="Añ">#REF!</definedName>
    <definedName name="año" localSheetId="4">#REF!</definedName>
    <definedName name="año">#REF!</definedName>
    <definedName name="año1" localSheetId="4">#REF!</definedName>
    <definedName name="año1">#REF!</definedName>
    <definedName name="Ao" localSheetId="4">#REF!</definedName>
    <definedName name="Ao">#REF!</definedName>
    <definedName name="Ap" localSheetId="4">#REF!</definedName>
    <definedName name="Ap">#REF!</definedName>
    <definedName name="APIJA" localSheetId="4">#REF!</definedName>
    <definedName name="APIJA">#REF!</definedName>
    <definedName name="aprdata" localSheetId="4">#REF!</definedName>
    <definedName name="aprdata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ucha_sencilla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CANALS" localSheetId="4">#REF!</definedName>
    <definedName name="APUCANALS">#REF!</definedName>
    <definedName name="APUDES" localSheetId="4">#REF!</definedName>
    <definedName name="APUDES">#REF!</definedName>
    <definedName name="APUSEDIMENS" localSheetId="4">#REF!</definedName>
    <definedName name="APUSEDIMENS">#REF!</definedName>
    <definedName name="Aq" localSheetId="4">#REF!</definedName>
    <definedName name="Aq">#REF!</definedName>
    <definedName name="Ar" localSheetId="4">#REF!</definedName>
    <definedName name="Ar">#REF!</definedName>
    <definedName name="_xlnm.Extract" localSheetId="4">#REF!</definedName>
    <definedName name="_xlnm.Extract">#REF!</definedName>
    <definedName name="_xlnm.Print_Area" localSheetId="2">'APU AISLAMIENTO'!$A$1:$H$64</definedName>
    <definedName name="_xlnm.Print_Area" localSheetId="4">'APU CAPACITACIONES'!$A$1:$I$46</definedName>
    <definedName name="_xlnm.Print_Area" localSheetId="1">'APU ESTABLECIMIENTO'!$A$1:$AP$84</definedName>
    <definedName name="_xlnm.Print_Area" localSheetId="3">'APU MANTENIMIENTO'!$A$1:$BC$61</definedName>
    <definedName name="_xlnm.Print_Area" localSheetId="7">'Desglose A'!$A$3:$G$40</definedName>
    <definedName name="_xlnm.Print_Area" localSheetId="8">FP!$A$1:$I$30</definedName>
    <definedName name="_xlnm.Print_Area" localSheetId="0">'PRESUPUESTO GENERAL'!$A$1:$H$34</definedName>
    <definedName name="_xlnm.Print_Area">#REF!</definedName>
    <definedName name="Área_Impactada" localSheetId="4">#REF!</definedName>
    <definedName name="Área_Impactada">#REF!</definedName>
    <definedName name="Arena">#REF!</definedName>
    <definedName name="arg" localSheetId="4" hidden="1">#REF!</definedName>
    <definedName name="arg" hidden="1">#REF!</definedName>
    <definedName name="arial" localSheetId="4">#REF!</definedName>
    <definedName name="arial">#REF!</definedName>
    <definedName name="Arrendamiento" localSheetId="4">#REF!</definedName>
    <definedName name="Arrendamiento">#REF!</definedName>
    <definedName name="ArrendamientoCostos" localSheetId="4">#REF!</definedName>
    <definedName name="ArrendamientoCostos">#REF!</definedName>
    <definedName name="As" localSheetId="4">#REF!</definedName>
    <definedName name="as">#REF!</definedName>
    <definedName name="asas" localSheetId="4">#REF!</definedName>
    <definedName name="asas">#REF!</definedName>
    <definedName name="asaSASASAS" localSheetId="4">#REF!</definedName>
    <definedName name="asaSASASAS">#REF!</definedName>
    <definedName name="ASB">#REF!</definedName>
    <definedName name="asdd" localSheetId="4">#REF!</definedName>
    <definedName name="asdd">#REF!</definedName>
    <definedName name="AsistenciaCarretera" localSheetId="4">#REF!</definedName>
    <definedName name="AsistenciaCarretera">#REF!</definedName>
    <definedName name="AsistenciaCostos" localSheetId="4">#REF!</definedName>
    <definedName name="AsistenciaCostos">#REF!</definedName>
    <definedName name="assdf" localSheetId="4">#REF!</definedName>
    <definedName name="assdf">#REF!</definedName>
    <definedName name="assetclass" localSheetId="4">#REF!</definedName>
    <definedName name="assetclass">#REF!</definedName>
    <definedName name="assetclass2" localSheetId="4">#REF!</definedName>
    <definedName name="assetclass2">#REF!</definedName>
    <definedName name="assetclass3" localSheetId="4">#REF!</definedName>
    <definedName name="assetclass3">#REF!</definedName>
    <definedName name="At" localSheetId="4">#REF!</definedName>
    <definedName name="At">#REF!</definedName>
    <definedName name="Au" localSheetId="4">#REF!</definedName>
    <definedName name="Au">#REF!</definedName>
    <definedName name="aur" localSheetId="4">#REF!</definedName>
    <definedName name="aur">#REF!</definedName>
    <definedName name="av" localSheetId="4">#REF!</definedName>
    <definedName name="av">#REF!</definedName>
    <definedName name="AVIGA" localSheetId="4">#REF!</definedName>
    <definedName name="AVIGA">#REF!</definedName>
    <definedName name="Ax" localSheetId="4">#REF!</definedName>
    <definedName name="Ax">#REF!</definedName>
    <definedName name="Ay" localSheetId="4">#REF!</definedName>
    <definedName name="Ay">#REF!</definedName>
    <definedName name="ayudante">#REF!</definedName>
    <definedName name="Azimut" localSheetId="4">#REF!</definedName>
    <definedName name="Azimut">#REF!</definedName>
    <definedName name="b" localSheetId="4">#REF!</definedName>
    <definedName name="b">#REF!</definedName>
    <definedName name="B.DATOS">#REF!</definedName>
    <definedName name="B_impresión_IM" localSheetId="4">#REF!</definedName>
    <definedName name="B_impresión_IM">#REF!</definedName>
    <definedName name="Ba" localSheetId="4">#REF!</definedName>
    <definedName name="Ba">#REF!</definedName>
    <definedName name="BAJA" localSheetId="4">#REF!</definedName>
    <definedName name="BAJA">#REF!</definedName>
    <definedName name="BALASTO" localSheetId="4">#REF!</definedName>
    <definedName name="BALASTO">#REF!</definedName>
    <definedName name="baldosa" localSheetId="4">#REF!</definedName>
    <definedName name="baldosa">#REF!</definedName>
    <definedName name="BALDOSIN" localSheetId="4">#REF!</definedName>
    <definedName name="BALDOSIN">#REF!</definedName>
    <definedName name="Ballincourt">#REF!</definedName>
    <definedName name="Banda2" localSheetId="4">#REF!</definedName>
    <definedName name="Banda2">#REF!</definedName>
    <definedName name="Banda2a" localSheetId="4">#REF!</definedName>
    <definedName name="Banda2a">#REF!</definedName>
    <definedName name="BASE" localSheetId="4">#REF!</definedName>
    <definedName name="BASE">#REF!</definedName>
    <definedName name="Base_datos_IM" localSheetId="4">#REF!</definedName>
    <definedName name="Base_datos_IM">#REF!</definedName>
    <definedName name="base_datos_t45" localSheetId="4">#REF!</definedName>
    <definedName name="base_datos_t45">#REF!</definedName>
    <definedName name="Base_Mat" localSheetId="4">#REF!</definedName>
    <definedName name="Base_Mat">#REF!</definedName>
    <definedName name="Base_MO" localSheetId="4">#REF!</definedName>
    <definedName name="Base_MO">#REF!</definedName>
    <definedName name="base_VaR" localSheetId="4">#REF!</definedName>
    <definedName name="base_VaR">#REF!</definedName>
    <definedName name="BaseDate">#REF!</definedName>
    <definedName name="BaseDatos_Ore1" localSheetId="4">#REF!</definedName>
    <definedName name="BaseDatos_Ore1">#REF!</definedName>
    <definedName name="BaseDatos_T831" localSheetId="4">#REF!</definedName>
    <definedName name="BaseDatos_T831">#REF!</definedName>
    <definedName name="_xlnm.Database" localSheetId="4">#REF!</definedName>
    <definedName name="_xlnm.Database">#REF!</definedName>
    <definedName name="BasePeriod" localSheetId="4">#REF!</definedName>
    <definedName name="BasePeriod">#REF!</definedName>
    <definedName name="BB" localSheetId="4">#REF!</definedName>
    <definedName name="BB">#REF!</definedName>
    <definedName name="bbb" localSheetId="4">#REF!</definedName>
    <definedName name="bbb">#REF!</definedName>
    <definedName name="Bc" localSheetId="4">#REF!</definedName>
    <definedName name="Bc">#REF!</definedName>
    <definedName name="Bd" localSheetId="4">#REF!</definedName>
    <definedName name="Bd">#REF!</definedName>
    <definedName name="Be" localSheetId="4">#REF!</definedName>
    <definedName name="Be">#REF!</definedName>
    <definedName name="Beg_Bal" localSheetId="4">#REF!</definedName>
    <definedName name="Beg_Bal">#REF!</definedName>
    <definedName name="Bf" localSheetId="4">#REF!</definedName>
    <definedName name="Bf">#REF!</definedName>
    <definedName name="bfgxddvd" localSheetId="4">#REF!</definedName>
    <definedName name="bfgxddvd">#REF!</definedName>
    <definedName name="Bg" localSheetId="4">#REF!</definedName>
    <definedName name="Bg">#REF!</definedName>
    <definedName name="bgh" localSheetId="4">#REF!</definedName>
    <definedName name="bgh">#REF!</definedName>
    <definedName name="Bh" localSheetId="4">#REF!</definedName>
    <definedName name="Bh">#REF!</definedName>
    <definedName name="BHT" localSheetId="4">#REF!</definedName>
    <definedName name="BHT">#REF!</definedName>
    <definedName name="Bi" localSheetId="4">#REF!</definedName>
    <definedName name="Bi">#REF!</definedName>
    <definedName name="bid_expiration" localSheetId="4">#REF!</definedName>
    <definedName name="bid_expiration">#REF!</definedName>
    <definedName name="Bid_Received" localSheetId="4">#REF!</definedName>
    <definedName name="Bid_Received">#REF!</definedName>
    <definedName name="BID_SENT" localSheetId="4">#REF!</definedName>
    <definedName name="BID_SENT">#REF!</definedName>
    <definedName name="Bid1DOD" localSheetId="4">#REF!</definedName>
    <definedName name="Bid1DOD">#REF!</definedName>
    <definedName name="Bid1Ext" localSheetId="4">#REF!</definedName>
    <definedName name="Bid1Ext">#REF!</definedName>
    <definedName name="Bid1Qty" localSheetId="4">#REF!</definedName>
    <definedName name="Bid1Qty">#REF!</definedName>
    <definedName name="Bid1TAC" localSheetId="4">#REF!</definedName>
    <definedName name="Bid1TAC">#REF!</definedName>
    <definedName name="Bid1Unevalcost" localSheetId="4">#REF!</definedName>
    <definedName name="Bid1Unevalcost">#REF!</definedName>
    <definedName name="Bid1UNIT" localSheetId="4">#REF!</definedName>
    <definedName name="Bid1UNIT">#REF!</definedName>
    <definedName name="Bid2DOD" localSheetId="4">#REF!</definedName>
    <definedName name="Bid2DOD">#REF!</definedName>
    <definedName name="Bid2Ext" localSheetId="4">#REF!</definedName>
    <definedName name="Bid2Ext">#REF!</definedName>
    <definedName name="Bid2Qty" localSheetId="4">#REF!</definedName>
    <definedName name="Bid2Qty">#REF!</definedName>
    <definedName name="Bid2TAC" localSheetId="4">#REF!</definedName>
    <definedName name="Bid2TAC">#REF!</definedName>
    <definedName name="Bid2Unevalcost" localSheetId="4">#REF!</definedName>
    <definedName name="Bid2Unevalcost">#REF!</definedName>
    <definedName name="Bid2UNIT" localSheetId="4">#REF!</definedName>
    <definedName name="Bid2UNIT">#REF!</definedName>
    <definedName name="Bid3DOD" localSheetId="4">#REF!</definedName>
    <definedName name="Bid3DOD">#REF!</definedName>
    <definedName name="Bid3Ext" localSheetId="4">#REF!</definedName>
    <definedName name="Bid3Ext">#REF!</definedName>
    <definedName name="Bid3Qty" localSheetId="4">#REF!</definedName>
    <definedName name="Bid3Qty">#REF!</definedName>
    <definedName name="Bid3TAC" localSheetId="4">#REF!</definedName>
    <definedName name="Bid3TAC">#REF!</definedName>
    <definedName name="Bid3unevalcost" localSheetId="4">#REF!</definedName>
    <definedName name="Bid3unevalcost">#REF!</definedName>
    <definedName name="Bid3Unit" localSheetId="4">#REF!</definedName>
    <definedName name="Bid3Unit">#REF!</definedName>
    <definedName name="Bid4DOD" localSheetId="4">#REF!</definedName>
    <definedName name="Bid4DOD">#REF!</definedName>
    <definedName name="Bid4Ext" localSheetId="4">#REF!</definedName>
    <definedName name="Bid4Ext">#REF!</definedName>
    <definedName name="Bid4Qty" localSheetId="4">#REF!</definedName>
    <definedName name="Bid4Qty">#REF!</definedName>
    <definedName name="Bid4TAC" localSheetId="4">#REF!</definedName>
    <definedName name="Bid4TAC">#REF!</definedName>
    <definedName name="Bid4unevalcost" localSheetId="4">#REF!</definedName>
    <definedName name="Bid4unevalcost">#REF!</definedName>
    <definedName name="Bid4Unit" localSheetId="4">#REF!</definedName>
    <definedName name="Bid4Unit">#REF!</definedName>
    <definedName name="Bidlist">"List Box 6"</definedName>
    <definedName name="BidRange" localSheetId="4">#REF!</definedName>
    <definedName name="BidRange">#REF!</definedName>
    <definedName name="bimestre">#REF!</definedName>
    <definedName name="BJHVVHGH" localSheetId="4">DATE(YEAR('APU CAPACITACIONES'!Loan_Start),MONTH('APU CAPACITACIONES'!Loan_Start)+Payment_Number,DAY('APU CAPACITACIONES'!Loan_Start))</definedName>
    <definedName name="BJHVVHGH">DATE(YEAR([0]!Loan_Start),MONTH([0]!Loan_Start)+Payment_Number,DAY([0]!Loan_Start))</definedName>
    <definedName name="Bk" localSheetId="4">#REF!</definedName>
    <definedName name="Bk">#REF!</definedName>
    <definedName name="bl" localSheetId="4">#REF!</definedName>
    <definedName name="bl">#REF!</definedName>
    <definedName name="BLOQUE" localSheetId="4">#REF!</definedName>
    <definedName name="BLOQUE">#REF!</definedName>
    <definedName name="Bloque_abusardado">#REF!</definedName>
    <definedName name="BLOQUE_N_4">#REF!</definedName>
    <definedName name="Bloque_N4">#REF!</definedName>
    <definedName name="Bm" localSheetId="4">#REF!</definedName>
    <definedName name="Bm">#REF!</definedName>
    <definedName name="BMBTU">#REF!</definedName>
    <definedName name="BMCoalPrice" localSheetId="4">#REF!</definedName>
    <definedName name="BMCoalPrice">#REF!</definedName>
    <definedName name="Bn" localSheetId="4">#REF!</definedName>
    <definedName name="Bn">#REF!</definedName>
    <definedName name="bnm" localSheetId="4">#REF!</definedName>
    <definedName name="bnm">#REF!</definedName>
    <definedName name="BOMBAS">#N/A</definedName>
    <definedName name="BOMBASTABLA2.2" localSheetId="4">#REF!</definedName>
    <definedName name="BOMBASTABLA2.2">#REF!</definedName>
    <definedName name="BOMBEOALCANTARILLADOTABLA1.9">#REF!</definedName>
    <definedName name="bordillo" localSheetId="4">#REF!</definedName>
    <definedName name="bordillo">#REF!</definedName>
    <definedName name="BorraR" localSheetId="4">#REF!</definedName>
    <definedName name="BorraR">#REF!</definedName>
    <definedName name="Bp">#REF!</definedName>
    <definedName name="BPSRate_Month" localSheetId="4">#REF!</definedName>
    <definedName name="BPSRate_Month">#REF!</definedName>
    <definedName name="Breaker_20_amp">#REF!</definedName>
    <definedName name="Breaker_Indus.Merlin_G.3x150A" localSheetId="4">#REF!</definedName>
    <definedName name="Breaker_Indus.Merlin_G.3x150A">#REF!</definedName>
    <definedName name="Brilladora" localSheetId="4">#REF!</definedName>
    <definedName name="Brilladora">#REF!</definedName>
    <definedName name="BS_Data_Col" localSheetId="4" hidden="1">#REF!</definedName>
    <definedName name="BS_Data_Col" hidden="1">#REF!</definedName>
    <definedName name="BSpb" localSheetId="4" hidden="1">#REF!</definedName>
    <definedName name="BSpb" hidden="1">#REF!</definedName>
    <definedName name="BUDGET" localSheetId="4">#REF!</definedName>
    <definedName name="BUDGET">#REF!</definedName>
    <definedName name="BUDGET_VALUE" localSheetId="4">#REF!</definedName>
    <definedName name="BUDGET_VALUE">#REF!</definedName>
    <definedName name="budgeted" localSheetId="4">#REF!</definedName>
    <definedName name="budgeted">#REF!</definedName>
    <definedName name="BUENO4006" localSheetId="4">#REF!</definedName>
    <definedName name="BUENO4006">#REF!</definedName>
    <definedName name="BUENO4006A" localSheetId="4">#REF!</definedName>
    <definedName name="BUENO4006A">#REF!</definedName>
    <definedName name="BUENO40CN01" localSheetId="4">#REF!</definedName>
    <definedName name="BUENO40CN01">#REF!</definedName>
    <definedName name="BUENO40CNA" localSheetId="4">#REF!</definedName>
    <definedName name="BUENO40CNA">#REF!</definedName>
    <definedName name="BUENO40CNB" localSheetId="4">#REF!</definedName>
    <definedName name="BUENO40CNB">#REF!</definedName>
    <definedName name="BUENO55CN01" localSheetId="4">#REF!</definedName>
    <definedName name="BUENO55CN01">#REF!</definedName>
    <definedName name="BUENO55CN03" localSheetId="4">#REF!</definedName>
    <definedName name="BUENO55CN03">#REF!</definedName>
    <definedName name="BUENO5607" localSheetId="4">#REF!</definedName>
    <definedName name="BUENO5607">#REF!</definedName>
    <definedName name="BUENOAFIR5607" localSheetId="4">#REF!</definedName>
    <definedName name="BUENOAFIR5607">#REF!</definedName>
    <definedName name="BuiltIn_Print_Area" localSheetId="4">#REF!</definedName>
    <definedName name="BuiltIn_Print_Area">#REF!</definedName>
    <definedName name="BuiltIn_Print_Area___0" localSheetId="4">#REF!</definedName>
    <definedName name="BuiltIn_Print_Area___0">#REF!</definedName>
    <definedName name="BuiltIn_Print_Area___0___0" localSheetId="4">#REF!</definedName>
    <definedName name="BuiltIn_Print_Area___0___0">#REF!</definedName>
    <definedName name="BuiltIn_Print_Area___0___0___0" localSheetId="4">#REF!</definedName>
    <definedName name="BuiltIn_Print_Area___0___0___0">#REF!</definedName>
    <definedName name="BuiltIn_Print_Titles" localSheetId="4">#REF!</definedName>
    <definedName name="BuiltIn_Print_Titles">#REF!</definedName>
    <definedName name="bw" localSheetId="4">#REF!</definedName>
    <definedName name="bw">#REF!</definedName>
    <definedName name="BytMesInicioInctoMmto" localSheetId="4">#REF!</definedName>
    <definedName name="BytMesInicioInctoMmto">#REF!</definedName>
    <definedName name="C.1" localSheetId="4">#REF!</definedName>
    <definedName name="C.1">#REF!</definedName>
    <definedName name="C.10" localSheetId="4">#REF!</definedName>
    <definedName name="C.10">#REF!</definedName>
    <definedName name="C.11" localSheetId="4">#REF!</definedName>
    <definedName name="C.11">#REF!</definedName>
    <definedName name="C.2" localSheetId="4">#REF!</definedName>
    <definedName name="C.2">#REF!</definedName>
    <definedName name="C.3" localSheetId="4">#REF!</definedName>
    <definedName name="C.3">#REF!</definedName>
    <definedName name="C.4" localSheetId="4">#REF!</definedName>
    <definedName name="C.4">#REF!</definedName>
    <definedName name="C.5" localSheetId="4">#REF!</definedName>
    <definedName name="C.5">#REF!</definedName>
    <definedName name="C.6" localSheetId="4">#REF!</definedName>
    <definedName name="C.6">#REF!</definedName>
    <definedName name="C.7" localSheetId="4">#REF!</definedName>
    <definedName name="C.7">#REF!</definedName>
    <definedName name="C.8" localSheetId="4">#REF!</definedName>
    <definedName name="C.8">#REF!</definedName>
    <definedName name="C.9" localSheetId="4">#REF!</definedName>
    <definedName name="C.9">#REF!</definedName>
    <definedName name="C_">#REF!</definedName>
    <definedName name="Ca" localSheetId="4">#REF!</definedName>
    <definedName name="Ca">#REF!</definedName>
    <definedName name="CAB">#N/A</definedName>
    <definedName name="CABALLETE" localSheetId="4">#REF!</definedName>
    <definedName name="CABALLETE">#REF!</definedName>
    <definedName name="Cable_cobre_N_2_thwn">#REF!</definedName>
    <definedName name="Cable_cobre_N_6">#REF!</definedName>
    <definedName name="Cable_N_2_desnudo">#REF!</definedName>
    <definedName name="Cable_n_8">#REF!</definedName>
    <definedName name="CADENERO">#REF!</definedName>
    <definedName name="CAJA" localSheetId="4">#REF!</definedName>
    <definedName name="CAJA">#REF!</definedName>
    <definedName name="Cajas_2_4">#REF!</definedName>
    <definedName name="Cajas_octogonales">#REF!</definedName>
    <definedName name="CALCULO" localSheetId="4">#REF!</definedName>
    <definedName name="CALCULO">#REF!</definedName>
    <definedName name="calculopozo1" localSheetId="4">#REF!</definedName>
    <definedName name="calculopozo1">#REF!</definedName>
    <definedName name="CALCULOPOZOS" localSheetId="4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E" localSheetId="4">#REF!</definedName>
    <definedName name="CALE">#REF!</definedName>
    <definedName name="CALEND" localSheetId="4">#REF!</definedName>
    <definedName name="CALEND">#REF!</definedName>
    <definedName name="CALENDA" localSheetId="4">#REF!</definedName>
    <definedName name="CALENDA">#REF!</definedName>
    <definedName name="Calendar" localSheetId="4">#REF!</definedName>
    <definedName name="Calendar">#REF!</definedName>
    <definedName name="CALENDARIO" localSheetId="4">#REF!</definedName>
    <definedName name="CALENDARIO">#REF!</definedName>
    <definedName name="Caliche" localSheetId="4">#REF!</definedName>
    <definedName name="Caliche">#REF!</definedName>
    <definedName name="CalP" localSheetId="4">#REF!</definedName>
    <definedName name="CalP">#REF!</definedName>
    <definedName name="cambio">#REF!</definedName>
    <definedName name="CanonesMedida" localSheetId="4">#REF!</definedName>
    <definedName name="CanonesMedida">#REF!</definedName>
    <definedName name="CanonFcro" localSheetId="4">#REF!</definedName>
    <definedName name="CanonFcro">#REF!</definedName>
    <definedName name="CanonImpuestos" localSheetId="4">#REF!</definedName>
    <definedName name="CanonImpuestos">#REF!</definedName>
    <definedName name="CanonMedidaEspecial" localSheetId="4">#REF!</definedName>
    <definedName name="CanonMedidaEspecial">#REF!</definedName>
    <definedName name="CanonMmto" localSheetId="4">#REF!</definedName>
    <definedName name="CanonMmto">#REF!</definedName>
    <definedName name="CanonSeguro" localSheetId="4">#REF!</definedName>
    <definedName name="CanonSeguro">#REF!</definedName>
    <definedName name="CanonSoat" localSheetId="4">#REF!</definedName>
    <definedName name="CanonSoat">#REF!</definedName>
    <definedName name="CanonTotal" localSheetId="4">#REF!</definedName>
    <definedName name="CanonTotal">#REF!</definedName>
    <definedName name="CanonTramites" localSheetId="4">#REF!</definedName>
    <definedName name="CanonTramites">#REF!</definedName>
    <definedName name="CANT" localSheetId="4">#REF!</definedName>
    <definedName name="CANT">#REF!</definedName>
    <definedName name="CANT1.1" localSheetId="4">#REF!</definedName>
    <definedName name="CANT1.1">#REF!</definedName>
    <definedName name="CANT1.2" localSheetId="4">#REF!</definedName>
    <definedName name="CANT1.2">#REF!</definedName>
    <definedName name="CANT1.3" localSheetId="4">#REF!</definedName>
    <definedName name="CANT1.3">#REF!</definedName>
    <definedName name="CANT1.5" localSheetId="4">#REF!</definedName>
    <definedName name="CANT1.5">#REF!</definedName>
    <definedName name="CANT1.6" localSheetId="4">#REF!</definedName>
    <definedName name="CANT1.6">#REF!</definedName>
    <definedName name="CANT1.7" localSheetId="4">#REF!</definedName>
    <definedName name="CANT1.7">#REF!</definedName>
    <definedName name="CANT1.9" localSheetId="4">#REF!</definedName>
    <definedName name="CANT1.9">#REF!</definedName>
    <definedName name="CANT2.11" localSheetId="4">#REF!</definedName>
    <definedName name="CANT2.11">#REF!</definedName>
    <definedName name="CANT2.12" localSheetId="4">#REF!</definedName>
    <definedName name="CANT2.12">#REF!</definedName>
    <definedName name="CANT2.2" localSheetId="4">#REF!</definedName>
    <definedName name="CANT2.2">#REF!</definedName>
    <definedName name="CANT2.3" localSheetId="4">#REF!</definedName>
    <definedName name="CANT2.3">#REF!</definedName>
    <definedName name="CANT2.4" localSheetId="4">#REF!</definedName>
    <definedName name="CANT2.4">#REF!</definedName>
    <definedName name="CANT8.1" localSheetId="4">#REF!</definedName>
    <definedName name="CANT8.1">#REF!</definedName>
    <definedName name="CANT8.2" localSheetId="4">#REF!</definedName>
    <definedName name="CANT8.2">#REF!</definedName>
    <definedName name="CANT8.3" localSheetId="4">#REF!</definedName>
    <definedName name="CANT8.3">#REF!</definedName>
    <definedName name="CANT8.4" localSheetId="4">#REF!</definedName>
    <definedName name="CANT8.4">#REF!</definedName>
    <definedName name="CANT8.5" localSheetId="4">#REF!</definedName>
    <definedName name="CANT8.5">#REF!</definedName>
    <definedName name="CANT8.6" localSheetId="4">#REF!</definedName>
    <definedName name="CANT8.6">#REF!</definedName>
    <definedName name="CANT8.7" localSheetId="4">#REF!</definedName>
    <definedName name="CANT8.7">#REF!</definedName>
    <definedName name="CANTIDADESDEOBRA">#REF!</definedName>
    <definedName name="CAOLIN" localSheetId="4">#REF!</definedName>
    <definedName name="CAOLIN">#REF!</definedName>
    <definedName name="CAP" localSheetId="4">#REF!</definedName>
    <definedName name="CAP">#REF!</definedName>
    <definedName name="Capacete_2">#REF!</definedName>
    <definedName name="CAPATAZ_I">"TABLA1"</definedName>
    <definedName name="Capex" localSheetId="4">#REF!</definedName>
    <definedName name="Capex">#REF!</definedName>
    <definedName name="CapexFac">#REF!</definedName>
    <definedName name="CapitalCongelado" localSheetId="4">#REF!</definedName>
    <definedName name="CapitalCongelado">#REF!</definedName>
    <definedName name="Capitalpb" localSheetId="4" hidden="1">#REF!</definedName>
    <definedName name="Capitalpb" hidden="1">#REF!</definedName>
    <definedName name="CapitalStructure" localSheetId="4" hidden="1">#REF!</definedName>
    <definedName name="CapitalStructure" hidden="1">#REF!</definedName>
    <definedName name="CapTarget" localSheetId="4">#REF!</definedName>
    <definedName name="CapTarget">#REF!</definedName>
    <definedName name="CapTotalCol" localSheetId="4">#REF!</definedName>
    <definedName name="CapTotalCol">#REF!</definedName>
    <definedName name="CARBON" localSheetId="4">#REF!</definedName>
    <definedName name="CARBON">#REF!</definedName>
    <definedName name="CARGA">#N/A</definedName>
    <definedName name="CARGO" localSheetId="4">#REF!</definedName>
    <definedName name="CARGO">#REF!</definedName>
    <definedName name="CARLOS" localSheetId="4">DATE(YEAR('APU CAPACITACIONES'!Loan_Start),MONTH('APU CAPACITACIONES'!Loan_Start)+Payment_Number,DAY('APU CAPACITACIONES'!Loan_Start))</definedName>
    <definedName name="CARLOS">DATE(YEAR([0]!Loan_Start),MONTH([0]!Loan_Start)+Payment_Number,DAY([0]!Loan_Start))</definedName>
    <definedName name="CAROL">#REF!</definedName>
    <definedName name="carol1">#REF!</definedName>
    <definedName name="CARRETERAS">#REF!</definedName>
    <definedName name="Cashpb" localSheetId="4" hidden="1">#REF!</definedName>
    <definedName name="Cashpb" hidden="1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 localSheetId="4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u" localSheetId="4">#REF!</definedName>
    <definedName name="cau">#REF!</definedName>
    <definedName name="causa" localSheetId="4">#REF!</definedName>
    <definedName name="causa">#REF!</definedName>
    <definedName name="CB" localSheetId="4">#REF!</definedName>
    <definedName name="CB">#REF!</definedName>
    <definedName name="Cc" localSheetId="4">#REF!</definedName>
    <definedName name="Cc">#REF!</definedName>
    <definedName name="cccc" localSheetId="4">#REF!</definedName>
    <definedName name="cccc">#REF!</definedName>
    <definedName name="CContLab" localSheetId="4">#REF!</definedName>
    <definedName name="CContLab">#REF!</definedName>
    <definedName name="CContParts" localSheetId="4">#REF!</definedName>
    <definedName name="CContParts">#REF!</definedName>
    <definedName name="Cd" localSheetId="4">#REF!</definedName>
    <definedName name="Cd">#REF!</definedName>
    <definedName name="CD_Aseo_ON" localSheetId="4">#REF!</definedName>
    <definedName name="CD_Aseo_ON">#REF!</definedName>
    <definedName name="CD_Caja_Med.Gas" localSheetId="4">#REF!</definedName>
    <definedName name="CD_Caja_Med.Gas">#REF!</definedName>
    <definedName name="CD_Esmalte" localSheetId="4">#REF!</definedName>
    <definedName name="CD_Esmalte">#REF!</definedName>
    <definedName name="CD_Marmolina" localSheetId="4">#REF!</definedName>
    <definedName name="CD_Marmolina">#REF!</definedName>
    <definedName name="CD_Resanes" localSheetId="4">#REF!</definedName>
    <definedName name="CD_Resanes">#REF!</definedName>
    <definedName name="CD_Retiro_Esc." localSheetId="4">#REF!</definedName>
    <definedName name="CD_Retiro_Esc.">#REF!</definedName>
    <definedName name="CD_Silcoplast" localSheetId="4">#REF!</definedName>
    <definedName name="CD_Silcoplast">#REF!</definedName>
    <definedName name="CD_Tierra_Negra" localSheetId="4">#REF!</definedName>
    <definedName name="CD_Tierra_Negra">#REF!</definedName>
    <definedName name="CD_Vinilo" localSheetId="4">#REF!</definedName>
    <definedName name="CD_Vinilo">#REF!</definedName>
    <definedName name="Ce" localSheetId="4">#REF!</definedName>
    <definedName name="Ce">#REF!</definedName>
    <definedName name="CEBLANCO" localSheetId="4">#REF!</definedName>
    <definedName name="CEBLANCO">#REF!</definedName>
    <definedName name="Cemento">#REF!</definedName>
    <definedName name="Cemento_gris_Portland_tipo_I">#REF!</definedName>
    <definedName name="Cera_para_pisos" localSheetId="4">#REF!</definedName>
    <definedName name="Cera_para_pisos">#REF!</definedName>
    <definedName name="Cf" localSheetId="4">#REF!</definedName>
    <definedName name="Cf">#REF!</definedName>
    <definedName name="Cg" localSheetId="4">#REF!</definedName>
    <definedName name="Cg">#REF!</definedName>
    <definedName name="CGET" localSheetId="4">#REF!</definedName>
    <definedName name="CGET">#REF!</definedName>
    <definedName name="Ch" localSheetId="4">#REF!</definedName>
    <definedName name="Ch">#REF!</definedName>
    <definedName name="CH_Infra_Capex">#REF!</definedName>
    <definedName name="Change_in_Cash" localSheetId="4" hidden="1">#REF!</definedName>
    <definedName name="Change_in_Cash" hidden="1">#REF!</definedName>
    <definedName name="Check_to_Cash" localSheetId="4" hidden="1">#REF!</definedName>
    <definedName name="Check_to_Cash" hidden="1">#REF!</definedName>
    <definedName name="CHINA" localSheetId="4">#REF!</definedName>
    <definedName name="CHINA">#REF!</definedName>
    <definedName name="Ci" localSheetId="4">#REF!</definedName>
    <definedName name="Ci">#REF!</definedName>
    <definedName name="cinta" localSheetId="4">#REF!</definedName>
    <definedName name="cinta">#REF!</definedName>
    <definedName name="Cinta_Schotch_super_33">#REF!</definedName>
    <definedName name="Cinta_scotch_23">#REF!</definedName>
    <definedName name="CINTA_V_15" localSheetId="4">#REF!</definedName>
    <definedName name="CINTA_V_15">#REF!</definedName>
    <definedName name="CIRCUITOS">#REF!</definedName>
    <definedName name="Cj" localSheetId="4">#REF!</definedName>
    <definedName name="Cj">#REF!</definedName>
    <definedName name="Ck" localSheetId="4">#REF!</definedName>
    <definedName name="Ck">#REF!</definedName>
    <definedName name="Clabe">#N/A</definedName>
    <definedName name="clase" localSheetId="4">#REF!</definedName>
    <definedName name="clase">#REF!</definedName>
    <definedName name="class2">#REF!</definedName>
    <definedName name="class3">#REF!</definedName>
    <definedName name="classification">#REF!</definedName>
    <definedName name="Client" localSheetId="4">#REF!</definedName>
    <definedName name="Client">#REF!</definedName>
    <definedName name="Client_name" localSheetId="4">#REF!</definedName>
    <definedName name="Client_name">#REF!</definedName>
    <definedName name="Client_ref_number" localSheetId="4">#REF!</definedName>
    <definedName name="Client_ref_number">#REF!</definedName>
    <definedName name="Cll" localSheetId="4">#REF!</definedName>
    <definedName name="Cll">#REF!</definedName>
    <definedName name="CLube" localSheetId="4">#REF!</definedName>
    <definedName name="CLube">#REF!</definedName>
    <definedName name="Cm" localSheetId="4">#REF!</definedName>
    <definedName name="Cm">#REF!</definedName>
    <definedName name="CMina">#REF!</definedName>
    <definedName name="cmuooo5" localSheetId="4">#REF!</definedName>
    <definedName name="cmuooo5">#REF!</definedName>
    <definedName name="Cn" localSheetId="4">#REF!</definedName>
    <definedName name="Cn">#REF!</definedName>
    <definedName name="Cñ" localSheetId="4">#REF!</definedName>
    <definedName name="Cñ">#REF!</definedName>
    <definedName name="Co" localSheetId="4">#REF!</definedName>
    <definedName name="Co">#REF!</definedName>
    <definedName name="Coal" localSheetId="4">#REF!</definedName>
    <definedName name="Coal">#REF!</definedName>
    <definedName name="Coal_Closing_Stock" localSheetId="4">#REF!</definedName>
    <definedName name="Coal_Closing_Stock">#REF!</definedName>
    <definedName name="Coal_DB" localSheetId="4">#REF!</definedName>
    <definedName name="Coal_DB">#REF!</definedName>
    <definedName name="Coal1" localSheetId="4">#REF!</definedName>
    <definedName name="Coal1">#REF!</definedName>
    <definedName name="Coal2" localSheetId="4">#REF!</definedName>
    <definedName name="Coal2">#REF!</definedName>
    <definedName name="Coal3" localSheetId="4">#REF!</definedName>
    <definedName name="Coal3">#REF!</definedName>
    <definedName name="Coal4" localSheetId="4">#REF!</definedName>
    <definedName name="Coal4">#REF!</definedName>
    <definedName name="CoalFleet" localSheetId="4">#REF!</definedName>
    <definedName name="CoalFleet">#REF!</definedName>
    <definedName name="CoalLoad" localSheetId="4">#REF!</definedName>
    <definedName name="CoalLoad">#REF!</definedName>
    <definedName name="CoalOpCost" localSheetId="4">#REF!</definedName>
    <definedName name="CoalOpCost">#REF!</definedName>
    <definedName name="CoalOverCap" localSheetId="4">#REF!</definedName>
    <definedName name="CoalOverCap">#REF!</definedName>
    <definedName name="CoalPriceFac">#REF!</definedName>
    <definedName name="CoalRepl" localSheetId="4">#REF!</definedName>
    <definedName name="CoalRepl">#REF!</definedName>
    <definedName name="CoalUtil" localSheetId="4">#REF!</definedName>
    <definedName name="CoalUtil">#REF!</definedName>
    <definedName name="Cod" localSheetId="4">#REF!</definedName>
    <definedName name="Cod">#REF!</definedName>
    <definedName name="COD_IND_IMPACTO">#REF!</definedName>
    <definedName name="CODO_45___3__GRAN_RADIO_C_x_E" localSheetId="4">#REF!</definedName>
    <definedName name="CODO_45___3__GRAN_RADIO_C_x_E">#REF!</definedName>
    <definedName name="CODO_45___3__P.V.C" localSheetId="4">#REF!</definedName>
    <definedName name="CODO_45___3__P.V.C">#REF!</definedName>
    <definedName name="CODO_45__2__P.V.C" localSheetId="4">#REF!</definedName>
    <definedName name="CODO_45__2__P.V.C">#REF!</definedName>
    <definedName name="CODO_90___3__GRAN_RADIO_C_x_E" localSheetId="4">#REF!</definedName>
    <definedName name="CODO_90___3__GRAN_RADIO_C_x_E">#REF!</definedName>
    <definedName name="CODO_90___3__P.V.C" localSheetId="4">#REF!</definedName>
    <definedName name="CODO_90___3__P.V.C">#REF!</definedName>
    <definedName name="CODO_90_x_3__B_x_B" localSheetId="4">#REF!</definedName>
    <definedName name="CODO_90_x_3__B_x_B">#REF!</definedName>
    <definedName name="CODO_90_x_3__B_x_EL" localSheetId="4">#REF!</definedName>
    <definedName name="CODO_90_x_3__B_x_EL">#REF!</definedName>
    <definedName name="CODO_P.V.C_90___1_2" localSheetId="4">#REF!</definedName>
    <definedName name="CODO_P.V.C_90___1_2">#REF!</definedName>
    <definedName name="CODOS" localSheetId="4">#REF!</definedName>
    <definedName name="CODOS">#REF!</definedName>
    <definedName name="Codos_PVC_3" localSheetId="4">#REF!</definedName>
    <definedName name="Codos_PVC_3">#REF!</definedName>
    <definedName name="coe" localSheetId="4">#REF!</definedName>
    <definedName name="coe">#REF!</definedName>
    <definedName name="coeficienterugosidad">#REF!</definedName>
    <definedName name="COHaul" localSheetId="4">#REF!</definedName>
    <definedName name="COHaul">#REF!</definedName>
    <definedName name="COLBOR" localSheetId="4">#REF!</definedName>
    <definedName name="COLBOR">#REF!</definedName>
    <definedName name="COLLAR_DE_DERIVACION_2____1_2" localSheetId="4">#REF!</definedName>
    <definedName name="COLLAR_DE_DERIVACION_2____1_2">#REF!</definedName>
    <definedName name="COLLAR_DE_DERIVACION_3____1_2" localSheetId="4">#REF!</definedName>
    <definedName name="COLLAR_DE_DERIVACION_3____1_2">#REF!</definedName>
    <definedName name="COLLAR_DE_DERIVACION_DE_HF_DE_3____1_2__PARA_INSTALACION_DE_VENTOSA_EN_TUBERIA_DE_P.V.C" localSheetId="4">#REF!</definedName>
    <definedName name="COLLAR_DE_DERIVACION_DE_HF_DE_3____1_2__PARA_INSTALACION_DE_VENTOSA_EN_TUBERIA_DE_P.V.C">#REF!</definedName>
    <definedName name="columna" localSheetId="4">#REF!</definedName>
    <definedName name="columna">#REF!</definedName>
    <definedName name="ComBid1" localSheetId="4">#REF!</definedName>
    <definedName name="ComBid1">#REF!</definedName>
    <definedName name="ComBid1CurrCode" localSheetId="4">#REF!</definedName>
    <definedName name="ComBid1CurrCode">#REF!</definedName>
    <definedName name="ComBid1EvalTotal" localSheetId="4">#REF!</definedName>
    <definedName name="ComBid1EvalTotal">#REF!</definedName>
    <definedName name="ComBid1LeadTime" localSheetId="4">#REF!</definedName>
    <definedName name="ComBid1LeadTime">#REF!</definedName>
    <definedName name="ComBid1Number" localSheetId="4">#REF!</definedName>
    <definedName name="ComBid1Number">#REF!</definedName>
    <definedName name="ComBid1PayTerms" localSheetId="4">#REF!</definedName>
    <definedName name="ComBid1PayTerms">#REF!</definedName>
    <definedName name="ComBid1Penalty" localSheetId="4">#REF!</definedName>
    <definedName name="ComBid1Penalty">#REF!</definedName>
    <definedName name="ComBid1PromiseDate" localSheetId="4">#REF!</definedName>
    <definedName name="ComBid1PromiseDate">#REF!</definedName>
    <definedName name="ComBid1Rate" localSheetId="4">#REF!</definedName>
    <definedName name="ComBid1Rate">#REF!</definedName>
    <definedName name="ComBid1Retention" localSheetId="4">#REF!</definedName>
    <definedName name="ComBid1Retention">#REF!</definedName>
    <definedName name="ComBid1Total" localSheetId="4">#REF!</definedName>
    <definedName name="ComBid1Total">#REF!</definedName>
    <definedName name="ComBid2" localSheetId="4">#REF!</definedName>
    <definedName name="ComBid2">#REF!</definedName>
    <definedName name="ComBid2CurrCode" localSheetId="4">#REF!</definedName>
    <definedName name="ComBid2CurrCode">#REF!</definedName>
    <definedName name="ComBid2EvalTotal" localSheetId="4">#REF!</definedName>
    <definedName name="ComBid2EvalTotal">#REF!</definedName>
    <definedName name="ComBid2LeadTime" localSheetId="4">#REF!</definedName>
    <definedName name="ComBid2LeadTime">#REF!</definedName>
    <definedName name="ComBid2Number" localSheetId="4">#REF!</definedName>
    <definedName name="ComBid2Number">#REF!</definedName>
    <definedName name="ComBid2PayTerms" localSheetId="4">#REF!</definedName>
    <definedName name="ComBid2PayTerms">#REF!</definedName>
    <definedName name="ComBid2Penalty" localSheetId="4">#REF!</definedName>
    <definedName name="ComBid2Penalty">#REF!</definedName>
    <definedName name="ComBid2PromiseDate" localSheetId="4">#REF!</definedName>
    <definedName name="ComBid2PromiseDate">#REF!</definedName>
    <definedName name="ComBid2Rate" localSheetId="4">#REF!</definedName>
    <definedName name="ComBid2Rate">#REF!</definedName>
    <definedName name="ComBid2Retention" localSheetId="4">#REF!</definedName>
    <definedName name="ComBid2Retention">#REF!</definedName>
    <definedName name="ComBid2Total" localSheetId="4">#REF!</definedName>
    <definedName name="ComBid2Total">#REF!</definedName>
    <definedName name="ComBid3" localSheetId="4">#REF!</definedName>
    <definedName name="ComBid3">#REF!</definedName>
    <definedName name="ComBid3CurrCode" localSheetId="4">#REF!</definedName>
    <definedName name="ComBid3CurrCode">#REF!</definedName>
    <definedName name="ComBid3EvalTotal" localSheetId="4">#REF!</definedName>
    <definedName name="ComBid3EvalTotal">#REF!</definedName>
    <definedName name="ComBid3LeadTime" localSheetId="4">#REF!</definedName>
    <definedName name="ComBid3LeadTime">#REF!</definedName>
    <definedName name="comBid3Number" localSheetId="4">#REF!</definedName>
    <definedName name="comBid3Number">#REF!</definedName>
    <definedName name="ComBid3PayTerms" localSheetId="4">#REF!</definedName>
    <definedName name="ComBid3PayTerms">#REF!</definedName>
    <definedName name="ComBid3Penalty" localSheetId="4">#REF!</definedName>
    <definedName name="ComBid3Penalty">#REF!</definedName>
    <definedName name="ComBid3PromiseDate" localSheetId="4">#REF!</definedName>
    <definedName name="ComBid3PromiseDate">#REF!</definedName>
    <definedName name="ComBid3Rate" localSheetId="4">#REF!</definedName>
    <definedName name="ComBid3Rate">#REF!</definedName>
    <definedName name="ComBid3Retention" localSheetId="4">#REF!</definedName>
    <definedName name="ComBid3Retention">#REF!</definedName>
    <definedName name="ComBid3Total" localSheetId="4">#REF!</definedName>
    <definedName name="ComBid3Total">#REF!</definedName>
    <definedName name="ComBid4" localSheetId="4">#REF!</definedName>
    <definedName name="ComBid4">#REF!</definedName>
    <definedName name="ComBid4CurrCode" localSheetId="4">#REF!</definedName>
    <definedName name="ComBid4CurrCode">#REF!</definedName>
    <definedName name="ComBid4EvalTotal" localSheetId="4">#REF!</definedName>
    <definedName name="ComBid4EvalTotal">#REF!</definedName>
    <definedName name="ComBid4LeadTime" localSheetId="4">#REF!</definedName>
    <definedName name="ComBid4LeadTime">#REF!</definedName>
    <definedName name="ComBid4Number" localSheetId="4">#REF!</definedName>
    <definedName name="ComBid4Number">#REF!</definedName>
    <definedName name="ComBid4PayTerms" localSheetId="4">#REF!</definedName>
    <definedName name="ComBid4PayTerms">#REF!</definedName>
    <definedName name="ComBid4Penalty" localSheetId="4">#REF!</definedName>
    <definedName name="ComBid4Penalty">#REF!</definedName>
    <definedName name="ComBid4PromiseDate" localSheetId="4">#REF!</definedName>
    <definedName name="ComBid4PromiseDate">#REF!</definedName>
    <definedName name="ComBid4Rate" localSheetId="4">#REF!</definedName>
    <definedName name="ComBid4Rate">#REF!</definedName>
    <definedName name="ComBid4Retention" localSheetId="4">#REF!</definedName>
    <definedName name="ComBid4Retention">#REF!</definedName>
    <definedName name="ComBid4Total" localSheetId="4">#REF!</definedName>
    <definedName name="ComBid4Total">#REF!</definedName>
    <definedName name="ComBidRange" localSheetId="4">#REF!</definedName>
    <definedName name="ComBidRange">#REF!</definedName>
    <definedName name="Combustible" localSheetId="4">#REF!</definedName>
    <definedName name="Combustible">#REF!</definedName>
    <definedName name="CombustibleCostos" localSheetId="4">#REF!</definedName>
    <definedName name="CombustibleCostos">#REF!</definedName>
    <definedName name="COMEstAward_date" localSheetId="4">#REF!</definedName>
    <definedName name="COMEstAward_date">#REF!</definedName>
    <definedName name="COMJob_Number" localSheetId="4">#REF!</definedName>
    <definedName name="COMJob_Number">#REF!</definedName>
    <definedName name="COMMR_description" localSheetId="4">#REF!</definedName>
    <definedName name="COMMR_description">#REF!</definedName>
    <definedName name="COMMRNumber" localSheetId="4">#REF!</definedName>
    <definedName name="COMMRNumber">#REF!</definedName>
    <definedName name="comp">#REF!</definedName>
    <definedName name="compactacion" localSheetId="4">#REF!</definedName>
    <definedName name="compactacion">#REF!</definedName>
    <definedName name="COMPenalty" localSheetId="4">#REF!</definedName>
    <definedName name="COMPenalty">#REF!</definedName>
    <definedName name="COMProject_Currency" localSheetId="4">#REF!</definedName>
    <definedName name="COMProject_Currency">#REF!</definedName>
    <definedName name="COMProject_name" localSheetId="4">#REF!</definedName>
    <definedName name="COMProject_name">#REF!</definedName>
    <definedName name="compuerta" localSheetId="4">#REF!</definedName>
    <definedName name="compuerta">#REF!</definedName>
    <definedName name="CON_3000" localSheetId="4">#REF!</definedName>
    <definedName name="CON_3000">#REF!</definedName>
    <definedName name="CONCRE123" localSheetId="4">#REF!</definedName>
    <definedName name="CONCRE123">#REF!</definedName>
    <definedName name="CONCRE124" localSheetId="4">#REF!</definedName>
    <definedName name="CONCRE124">#REF!</definedName>
    <definedName name="concre15" localSheetId="4">#REF!</definedName>
    <definedName name="concre15">#REF!</definedName>
    <definedName name="CONCRE25" localSheetId="4">#REF!</definedName>
    <definedName name="CONCRE25">#REF!</definedName>
    <definedName name="concre3000" localSheetId="4">#REF!</definedName>
    <definedName name="concre3000">#REF!</definedName>
    <definedName name="concre35" localSheetId="4">#REF!</definedName>
    <definedName name="concre35">#REF!</definedName>
    <definedName name="concreto" localSheetId="4">#REF!</definedName>
    <definedName name="concreto">#REF!</definedName>
    <definedName name="Concreto_1500_psi" localSheetId="4">#REF!</definedName>
    <definedName name="Concreto_1500_psi">#REF!</definedName>
    <definedName name="Concreto_3000_PSI">#REF!</definedName>
    <definedName name="concreto14" localSheetId="4">#REF!</definedName>
    <definedName name="concreto14">#REF!</definedName>
    <definedName name="CONCRETO20" localSheetId="4">#REF!</definedName>
    <definedName name="CONCRETO20">#REF!</definedName>
    <definedName name="concreto25" localSheetId="4">#REF!</definedName>
    <definedName name="concreto25">#REF!</definedName>
    <definedName name="CONCRETO30" localSheetId="4">#REF!</definedName>
    <definedName name="CONCRETO30">#REF!</definedName>
    <definedName name="concreto3000" localSheetId="4">#REF!</definedName>
    <definedName name="concreto3000">#REF!</definedName>
    <definedName name="concreto35" localSheetId="4">#REF!</definedName>
    <definedName name="concreto35">#REF!</definedName>
    <definedName name="concretoplaca" localSheetId="4">#REF!</definedName>
    <definedName name="concretoplaca">#REF!</definedName>
    <definedName name="CONDUCCION331">#REF!</definedName>
    <definedName name="CONDUCCIONTABLA3.3.1">#REF!</definedName>
    <definedName name="Conductores" localSheetId="4">#REF!</definedName>
    <definedName name="Conductores">#REF!</definedName>
    <definedName name="ConductoresCostos" localSheetId="4">#REF!</definedName>
    <definedName name="ConductoresCostos">#REF!</definedName>
    <definedName name="conexiondomiciliaria" localSheetId="4">#REF!</definedName>
    <definedName name="conexiondomiciliaria">#REF!</definedName>
    <definedName name="Congelar_Capital_Vencido" localSheetId="4">#REF!</definedName>
    <definedName name="Congelar_Capital_Vencido">#REF!</definedName>
    <definedName name="cons" localSheetId="4">#REF!</definedName>
    <definedName name="cons">#REF!</definedName>
    <definedName name="CONSOLIDADO" localSheetId="4">#REF!</definedName>
    <definedName name="CONSOLIDADO">#REF!</definedName>
    <definedName name="CONSORCIO" localSheetId="4">#REF!</definedName>
    <definedName name="CONSORCIO">#REF!</definedName>
    <definedName name="consum" localSheetId="4">#REF!</definedName>
    <definedName name="consum">#REF!</definedName>
    <definedName name="consumo">#REF!</definedName>
    <definedName name="CONTADO" localSheetId="4">#REF!</definedName>
    <definedName name="CONTADO">#REF!</definedName>
    <definedName name="ContLabCostOutput" localSheetId="4">#REF!</definedName>
    <definedName name="ContLabCostOutput">#REF!</definedName>
    <definedName name="ContPartsCostOutput" localSheetId="4">#REF!</definedName>
    <definedName name="ContPartsCostOutput">#REF!</definedName>
    <definedName name="Contrato" localSheetId="4">#REF!</definedName>
    <definedName name="Contrato">#REF!</definedName>
    <definedName name="COPIA" localSheetId="4">#REF!</definedName>
    <definedName name="COPIA">#REF!</definedName>
    <definedName name="Coraza" localSheetId="4">#REF!</definedName>
    <definedName name="Coraza">#REF!</definedName>
    <definedName name="corte" localSheetId="4">#REF!</definedName>
    <definedName name="corte">#REF!</definedName>
    <definedName name="corterocoso" localSheetId="4">#REF!</definedName>
    <definedName name="corterocoso">#REF!</definedName>
    <definedName name="cortes">#REF!</definedName>
    <definedName name="cost_analysis" localSheetId="4">#REF!</definedName>
    <definedName name="cost_analysis">#REF!</definedName>
    <definedName name="COST_CENTRES">#REF!</definedName>
    <definedName name="CostCode">#REF!</definedName>
    <definedName name="Costo_Indctos" localSheetId="4">#REF!</definedName>
    <definedName name="Costo_Indctos">#REF!</definedName>
    <definedName name="COSTOPERSONALTABLA1.5.3">#REF!</definedName>
    <definedName name="COSTOPERSONALTABLA1.5.4">#REF!</definedName>
    <definedName name="COSTOPERSONALTABLA1.5.5">#REF!</definedName>
    <definedName name="COSTOREDESALCTABLA7.4" localSheetId="4">#REF!</definedName>
    <definedName name="COSTOREDESALCTABLA7.4">#REF!</definedName>
    <definedName name="COSTOREDESTABLA7.3" localSheetId="4">#REF!</definedName>
    <definedName name="COSTOREDESTABLA7.3">#REF!</definedName>
    <definedName name="COSTOSCONDUCCIONACU">#REF!</definedName>
    <definedName name="COTAS">#REF!</definedName>
    <definedName name="count">#REF!</definedName>
    <definedName name="counter">#REF!</definedName>
    <definedName name="COUNTRY_OF_ORIGIN" localSheetId="4">#REF!</definedName>
    <definedName name="COUNTRY_OF_ORIGIN">#REF!</definedName>
    <definedName name="cp" localSheetId="4">#REF!</definedName>
    <definedName name="cp">#REF!</definedName>
    <definedName name="CPlanta">#REF!</definedName>
    <definedName name="Cq" localSheetId="4">#REF!</definedName>
    <definedName name="Cq">#REF!</definedName>
    <definedName name="Cr" localSheetId="4">#REF!</definedName>
    <definedName name="Cr">#REF!</definedName>
    <definedName name="CRandM" localSheetId="4">#REF!</definedName>
    <definedName name="CRandM">#REF!</definedName>
    <definedName name="CREDITO" localSheetId="4">#REF!</definedName>
    <definedName name="CREDITO">#REF!</definedName>
    <definedName name="Criticos" localSheetId="4">#REF!</definedName>
    <definedName name="Criticos">#REF!</definedName>
    <definedName name="CRP" localSheetId="4">#REF!</definedName>
    <definedName name="CRP">#REF!</definedName>
    <definedName name="crrc" localSheetId="4">#REF!</definedName>
    <definedName name="crrc">#REF!</definedName>
    <definedName name="crrd" localSheetId="4">#REF!</definedName>
    <definedName name="crrd">#REF!</definedName>
    <definedName name="CRUCE_200_CANAL_S1" localSheetId="4">#REF!</definedName>
    <definedName name="CRUCE_200_CANAL_S1">#REF!</definedName>
    <definedName name="CRUCE_200_CANAL_S2" localSheetId="4">#REF!</definedName>
    <definedName name="CRUCE_200_CANAL_S2">#REF!</definedName>
    <definedName name="CRUCE_200_CANAL_S3" localSheetId="4">#REF!</definedName>
    <definedName name="CRUCE_200_CANAL_S3">#REF!</definedName>
    <definedName name="CRUCE_200_CANAL_S4" localSheetId="4">#REF!</definedName>
    <definedName name="CRUCE_200_CANAL_S4">#REF!</definedName>
    <definedName name="CRUCE_200_CANAL_S5" localSheetId="4">#REF!</definedName>
    <definedName name="CRUCE_200_CANAL_S5">#REF!</definedName>
    <definedName name="CRUCE_200_CANAL_S6" localSheetId="4">#REF!</definedName>
    <definedName name="CRUCE_200_CANAL_S6">#REF!</definedName>
    <definedName name="CRUCE_8__A_S1" localSheetId="4">#REF!</definedName>
    <definedName name="CRUCE_8__A_S1">#REF!</definedName>
    <definedName name="CRUCE_8__A_S2" localSheetId="4">#REF!</definedName>
    <definedName name="CRUCE_8__A_S2">#REF!</definedName>
    <definedName name="CRUCE_8__A_S3" localSheetId="4">#REF!</definedName>
    <definedName name="CRUCE_8__A_S3">#REF!</definedName>
    <definedName name="CRUCE_8__A_S4" localSheetId="4">#REF!</definedName>
    <definedName name="CRUCE_8__A_S4">#REF!</definedName>
    <definedName name="CRUCE_8__A_S5" localSheetId="4">#REF!</definedName>
    <definedName name="CRUCE_8__A_S5">#REF!</definedName>
    <definedName name="CRUCE_8__A_S6" localSheetId="4">#REF!</definedName>
    <definedName name="CRUCE_8__A_S6">#REF!</definedName>
    <definedName name="CRUCE12__A_S1" localSheetId="4">#REF!</definedName>
    <definedName name="CRUCE12__A_S1">#REF!</definedName>
    <definedName name="CRUCE12__A_S2" localSheetId="4">#REF!</definedName>
    <definedName name="CRUCE12__A_S2">#REF!</definedName>
    <definedName name="CRUCE12__A_S3" localSheetId="4">#REF!</definedName>
    <definedName name="CRUCE12__A_S3">#REF!</definedName>
    <definedName name="CRUCE12__A_S4" localSheetId="4">#REF!</definedName>
    <definedName name="CRUCE12__A_S4">#REF!</definedName>
    <definedName name="CRUCE12__A_S5" localSheetId="4">#REF!</definedName>
    <definedName name="CRUCE12__A_S5">#REF!</definedName>
    <definedName name="CRUCE12__A_S6" localSheetId="4">#REF!</definedName>
    <definedName name="CRUCE12__A_S6">#REF!</definedName>
    <definedName name="CRUCE12_B_S1" localSheetId="4">#REF!</definedName>
    <definedName name="CRUCE12_B_S1">#REF!</definedName>
    <definedName name="CRUCE12_B_S2" localSheetId="4">#REF!</definedName>
    <definedName name="CRUCE12_B_S2">#REF!</definedName>
    <definedName name="CRUCE12_B_S3" localSheetId="4">#REF!</definedName>
    <definedName name="CRUCE12_B_S3">#REF!</definedName>
    <definedName name="CRUCE12_B_S4" localSheetId="4">#REF!</definedName>
    <definedName name="CRUCE12_B_S4">#REF!</definedName>
    <definedName name="CRUCE12_B_S5" localSheetId="4">#REF!</definedName>
    <definedName name="CRUCE12_B_S5">#REF!</definedName>
    <definedName name="CRUCE12_B_S6" localSheetId="4">#REF!</definedName>
    <definedName name="CRUCE12_B_S6">#REF!</definedName>
    <definedName name="CRUCE160_CANAL_S1" localSheetId="4">#REF!</definedName>
    <definedName name="CRUCE160_CANAL_S1">#REF!</definedName>
    <definedName name="CRUCE160_CANAL_S2" localSheetId="4">#REF!</definedName>
    <definedName name="CRUCE160_CANAL_S2">#REF!</definedName>
    <definedName name="CRUCE160_CANAL_S3" localSheetId="4">#REF!</definedName>
    <definedName name="CRUCE160_CANAL_S3">#REF!</definedName>
    <definedName name="CRUCE160_CANAL_S4" localSheetId="4">#REF!</definedName>
    <definedName name="CRUCE160_CANAL_S4">#REF!</definedName>
    <definedName name="CRUCE160_CANAL_S5" localSheetId="4">#REF!</definedName>
    <definedName name="CRUCE160_CANAL_S5">#REF!</definedName>
    <definedName name="CRUCE160_CANAL_S6" localSheetId="4">#REF!</definedName>
    <definedName name="CRUCE160_CANAL_S6">#REF!</definedName>
    <definedName name="CRUCE90_CANAL_S1" localSheetId="4">#REF!</definedName>
    <definedName name="CRUCE90_CANAL_S1">#REF!</definedName>
    <definedName name="CRUCE90_CANAL_S2" localSheetId="4">#REF!</definedName>
    <definedName name="CRUCE90_CANAL_S2">#REF!</definedName>
    <definedName name="CRUCE90_CANAL_S3" localSheetId="4">#REF!</definedName>
    <definedName name="CRUCE90_CANAL_S3">#REF!</definedName>
    <definedName name="CRUCE90_CANAL_S4" localSheetId="4">#REF!</definedName>
    <definedName name="CRUCE90_CANAL_S4">#REF!</definedName>
    <definedName name="CRUCE90_CANAL_S5" localSheetId="4">#REF!</definedName>
    <definedName name="CRUCE90_CANAL_S5">#REF!</definedName>
    <definedName name="CRUCE90_CANAL_S6" localSheetId="4">#REF!</definedName>
    <definedName name="CRUCE90_CANAL_S6">#REF!</definedName>
    <definedName name="CRUCE90_S1" localSheetId="4">#REF!</definedName>
    <definedName name="CRUCE90_S1">#REF!</definedName>
    <definedName name="CRUCE90_S2" localSheetId="4">#REF!</definedName>
    <definedName name="CRUCE90_S2">#REF!</definedName>
    <definedName name="CRUCE90_S3" localSheetId="4">#REF!</definedName>
    <definedName name="CRUCE90_S3">#REF!</definedName>
    <definedName name="CRUCE90_S4" localSheetId="4">#REF!</definedName>
    <definedName name="CRUCE90_S4">#REF!</definedName>
    <definedName name="CRUCE90_S5" localSheetId="4">#REF!</definedName>
    <definedName name="CRUCE90_S5">#REF!</definedName>
    <definedName name="CRUCE90_S6" localSheetId="4">#REF!</definedName>
    <definedName name="CRUCE90_S6">#REF!</definedName>
    <definedName name="Cruceta_metálica_en_ángulo_de__2m_x_2_5__x_2_5__x_1_4_.">"Prueba1"</definedName>
    <definedName name="Cs" localSheetId="4">#REF!</definedName>
    <definedName name="Cs">#REF!</definedName>
    <definedName name="Ct" localSheetId="4">#REF!</definedName>
    <definedName name="Ct">#REF!</definedName>
    <definedName name="CTyre" localSheetId="4">#REF!</definedName>
    <definedName name="CTyre">#REF!</definedName>
    <definedName name="Cu" localSheetId="4">#REF!</definedName>
    <definedName name="Cu">#REF!</definedName>
    <definedName name="CUAALB">#REF!</definedName>
    <definedName name="CUACON">#REF!</definedName>
    <definedName name="CUAD" localSheetId="4">#REF!</definedName>
    <definedName name="CUAD">#REF!</definedName>
    <definedName name="cuad1" localSheetId="4">#REF!</definedName>
    <definedName name="cuad1">#REF!</definedName>
    <definedName name="cuad2" localSheetId="4">#REF!</definedName>
    <definedName name="cuad2">#REF!</definedName>
    <definedName name="cuad3" localSheetId="4">#REF!</definedName>
    <definedName name="cuad3">#REF!</definedName>
    <definedName name="cuad4" localSheetId="4">#REF!</definedName>
    <definedName name="cuad4">#REF!</definedName>
    <definedName name="CUAD5" localSheetId="4">#REF!</definedName>
    <definedName name="CUAD5">#REF!</definedName>
    <definedName name="cuado" localSheetId="4">#REF!</definedName>
    <definedName name="cuado">#REF!</definedName>
    <definedName name="cuadr" localSheetId="4">#REF!</definedName>
    <definedName name="cuadr">#REF!</definedName>
    <definedName name="CUADRILLA" localSheetId="4">#REF!</definedName>
    <definedName name="CUADRILLA">#REF!</definedName>
    <definedName name="cuadrillaa1">#REF!</definedName>
    <definedName name="cuadrillaa2">#REF!</definedName>
    <definedName name="cuadrillaa4" localSheetId="4">#REF!</definedName>
    <definedName name="cuadrillaa4">#REF!</definedName>
    <definedName name="cuadrillac1">#REF!</definedName>
    <definedName name="cuadrillas" localSheetId="4">#REF!</definedName>
    <definedName name="cuadrillas">#REF!</definedName>
    <definedName name="cuadrillas2" localSheetId="4">#REF!</definedName>
    <definedName name="cuadrillas2">#REF!</definedName>
    <definedName name="CUADRO">#N/A</definedName>
    <definedName name="CUADRO1" localSheetId="4">#REF!</definedName>
    <definedName name="CUADRO1">#REF!</definedName>
    <definedName name="CUAEXC">#REF!</definedName>
    <definedName name="CUAPLO" localSheetId="4">#REF!</definedName>
    <definedName name="CUAPLO">#REF!</definedName>
    <definedName name="CUATOP" localSheetId="4">#REF!</definedName>
    <definedName name="CUATOP">#REF!</definedName>
    <definedName name="cube" localSheetId="4">#REF!</definedName>
    <definedName name="cube">#REF!</definedName>
    <definedName name="CUBE_UNIT" localSheetId="4">#REF!</definedName>
    <definedName name="CUBE_UNIT">#REF!</definedName>
    <definedName name="cubs">#REF!</definedName>
    <definedName name="CUCON" localSheetId="4">#REF!</definedName>
    <definedName name="CUCON">#REF!</definedName>
    <definedName name="CUEXC" localSheetId="4">#REF!</definedName>
    <definedName name="CUEXC">#REF!</definedName>
    <definedName name="Cumm_Us_inf">#REF!</definedName>
    <definedName name="cuneta" localSheetId="4">#REF!</definedName>
    <definedName name="cuneta">#REF!</definedName>
    <definedName name="Cunete_pintura">#REF!</definedName>
    <definedName name="CUPLOM" localSheetId="4">#REF!</definedName>
    <definedName name="CUPLOM">#REF!</definedName>
    <definedName name="curAsisCarr1A" localSheetId="4">#REF!</definedName>
    <definedName name="curAsisCarr1A">#REF!</definedName>
    <definedName name="curCanDTFSemana" localSheetId="4">#REF!</definedName>
    <definedName name="curCanDTFSemana">#REF!</definedName>
    <definedName name="CurCanonPorMillon" localSheetId="4">#REF!</definedName>
    <definedName name="CurCanonPorMillon">#REF!</definedName>
    <definedName name="CurCostComGl1a" localSheetId="4">#REF!</definedName>
    <definedName name="CurCostComGl1a">#REF!</definedName>
    <definedName name="CurCostoCondMes" localSheetId="4">#REF!</definedName>
    <definedName name="CurCostoCondMes">#REF!</definedName>
    <definedName name="CurCostoImptoTimbre" localSheetId="4">#REF!</definedName>
    <definedName name="CurCostoImptoTimbre">#REF!</definedName>
    <definedName name="CurCostoKm10A" localSheetId="4">#REF!</definedName>
    <definedName name="CurCostoKm10A">#REF!</definedName>
    <definedName name="CurCostoKm11A" localSheetId="4">#REF!</definedName>
    <definedName name="CurCostoKm11A">#REF!</definedName>
    <definedName name="CurCostoKm1A" localSheetId="4">#REF!</definedName>
    <definedName name="CurCostoKm1A">#REF!</definedName>
    <definedName name="CurCostoKm2A" localSheetId="4">#REF!</definedName>
    <definedName name="CurCostoKm2A">#REF!</definedName>
    <definedName name="CurCostoKm3A" localSheetId="4">#REF!</definedName>
    <definedName name="CurCostoKm3A">#REF!</definedName>
    <definedName name="CurCostoKm4A" localSheetId="4">#REF!</definedName>
    <definedName name="CurCostoKm4A">#REF!</definedName>
    <definedName name="CurCostoKm5A" localSheetId="4">#REF!</definedName>
    <definedName name="CurCostoKm5A">#REF!</definedName>
    <definedName name="CurCostoKm6A" localSheetId="4">#REF!</definedName>
    <definedName name="CurCostoKm6A">#REF!</definedName>
    <definedName name="CurCostoKm7A" localSheetId="4">#REF!</definedName>
    <definedName name="CurCostoKm7A">#REF!</definedName>
    <definedName name="CurCostoKm8A" localSheetId="4">#REF!</definedName>
    <definedName name="CurCostoKm8A">#REF!</definedName>
    <definedName name="CurCostoKm9A" localSheetId="4">#REF!</definedName>
    <definedName name="CurCostoKm9A">#REF!</definedName>
    <definedName name="CurCostoLlantas" localSheetId="4">#REF!</definedName>
    <definedName name="CurCostoLlantas">#REF!</definedName>
    <definedName name="CurCostoMttoFKm10A" localSheetId="4">#REF!</definedName>
    <definedName name="CurCostoMttoFKm10A">#REF!</definedName>
    <definedName name="CurCostoMttoFKm1A" localSheetId="4">#REF!</definedName>
    <definedName name="CurCostoMttoFKm1A">#REF!</definedName>
    <definedName name="CurCostoMttoFKm2A" localSheetId="4">#REF!</definedName>
    <definedName name="CurCostoMttoFKm2A">#REF!</definedName>
    <definedName name="CurCostoMttoFKm3A" localSheetId="4">#REF!</definedName>
    <definedName name="CurCostoMttoFKm3A">#REF!</definedName>
    <definedName name="CurCostoMttoFKm4A" localSheetId="4">#REF!</definedName>
    <definedName name="CurCostoMttoFKm4A">#REF!</definedName>
    <definedName name="CurCostoMttoFKm5A" localSheetId="4">#REF!</definedName>
    <definedName name="CurCostoMttoFKm5A">#REF!</definedName>
    <definedName name="CurCostoMttoFKm6A" localSheetId="4">#REF!</definedName>
    <definedName name="CurCostoMttoFKm6A">#REF!</definedName>
    <definedName name="CurCostoMttoFKm7A" localSheetId="4">#REF!</definedName>
    <definedName name="CurCostoMttoFKm7A">#REF!</definedName>
    <definedName name="CurCostoMttoFKm8A" localSheetId="4">#REF!</definedName>
    <definedName name="CurCostoMttoFKm8A">#REF!</definedName>
    <definedName name="CurCostoMttoFKm9A" localSheetId="4">#REF!</definedName>
    <definedName name="CurCostoMttoFKm9A">#REF!</definedName>
    <definedName name="CurCostoOportunidadFcroEntrega" localSheetId="4">#REF!</definedName>
    <definedName name="CurCostoOportunidadFcroEntrega">#REF!</definedName>
    <definedName name="CurCostosMargendeNegociacion" localSheetId="4">#REF!</definedName>
    <definedName name="CurCostosMargendeNegociacion">#REF!</definedName>
    <definedName name="CurCostoVentaVehCliente" localSheetId="4">#REF!</definedName>
    <definedName name="CurCostoVentaVehCliente">#REF!</definedName>
    <definedName name="CurDescuentoAccesorio" localSheetId="4">#REF!</definedName>
    <definedName name="CurDescuentoAccesorio">#REF!</definedName>
    <definedName name="CurDTFMaxima" localSheetId="4">#REF!</definedName>
    <definedName name="CurDTFMaxima">#REF!</definedName>
    <definedName name="CurDTFminima" localSheetId="4">#REF!</definedName>
    <definedName name="CurDTFminima">#REF!</definedName>
    <definedName name="CurDTFSemaTriAntic" localSheetId="4">#REF!</definedName>
    <definedName name="CurDTFSemaTriAntic">#REF!</definedName>
    <definedName name="CurFuelCargoMensual" localSheetId="4">#REF!</definedName>
    <definedName name="CurFuelCargoMensual">#REF!</definedName>
    <definedName name="CurFuelEquipo" localSheetId="4">#REF!</definedName>
    <definedName name="CurFuelEquipo">#REF!</definedName>
    <definedName name="CurGPSCargoMensual" localSheetId="4">#REF!</definedName>
    <definedName name="CurGPSCargoMensual">#REF!</definedName>
    <definedName name="CurGPSEquipo" localSheetId="4">#REF!</definedName>
    <definedName name="CurGPSEquipo">#REF!</definedName>
    <definedName name="CurImptoRod1A" localSheetId="4">#REF!</definedName>
    <definedName name="CurImptoRod1A">#REF!</definedName>
    <definedName name="CurImptoTimRetoma" localSheetId="4">#REF!</definedName>
    <definedName name="CurImptoTimRetoma">#REF!</definedName>
    <definedName name="curIpcProye10A" localSheetId="4">#REF!</definedName>
    <definedName name="curIpcProye10A">#REF!</definedName>
    <definedName name="curIpcProye1A" localSheetId="4">#REF!</definedName>
    <definedName name="curIpcProye1A">#REF!</definedName>
    <definedName name="CurIpcProye2A" localSheetId="4">#REF!</definedName>
    <definedName name="CurIpcProye2A">#REF!</definedName>
    <definedName name="CurIpcProye3A" localSheetId="4">#REF!</definedName>
    <definedName name="CurIpcProye3A">#REF!</definedName>
    <definedName name="CurIpcProye4A" localSheetId="4">#REF!</definedName>
    <definedName name="CurIpcProye4A">#REF!</definedName>
    <definedName name="CurIpcProye5A" localSheetId="4">#REF!</definedName>
    <definedName name="CurIpcProye5A">#REF!</definedName>
    <definedName name="curIpcProye6A" localSheetId="4">#REF!</definedName>
    <definedName name="curIpcProye6A">#REF!</definedName>
    <definedName name="curIpcProye7A" localSheetId="4">#REF!</definedName>
    <definedName name="curIpcProye7A">#REF!</definedName>
    <definedName name="curIpcProye8A" localSheetId="4">#REF!</definedName>
    <definedName name="curIpcProye8A">#REF!</definedName>
    <definedName name="curIpcProye9A" localSheetId="4">#REF!</definedName>
    <definedName name="curIpcProye9A">#REF!</definedName>
    <definedName name="CurIvaAccesorios" localSheetId="4">#REF!</definedName>
    <definedName name="CurIvaAccesorios">#REF!</definedName>
    <definedName name="CurKitCarretera" localSheetId="4">#REF!</definedName>
    <definedName name="CurKitCarretera">#REF!</definedName>
    <definedName name="CurMerchand" localSheetId="4">#REF!</definedName>
    <definedName name="CurMerchand">#REF!</definedName>
    <definedName name="CurMontoMinImptoTimbre" localSheetId="4">#REF!</definedName>
    <definedName name="CurMontoMinImptoTimbre">#REF!</definedName>
    <definedName name="CurPickup" localSheetId="4">#REF!</definedName>
    <definedName name="CurPickup">#REF!</definedName>
    <definedName name="currency_code" localSheetId="4">#REF!</definedName>
    <definedName name="currency_code">#REF!</definedName>
    <definedName name="currency_conversion_factor" localSheetId="4">#REF!</definedName>
    <definedName name="currency_conversion_factor">#REF!</definedName>
    <definedName name="CurSeguroCanon" localSheetId="4">#REF!</definedName>
    <definedName name="CurSeguroCanon">#REF!</definedName>
    <definedName name="CurServicioGPSDelClienteMensual" localSheetId="4">#REF!</definedName>
    <definedName name="CurServicioGPSDelClienteMensual">#REF!</definedName>
    <definedName name="curSOAT1A" localSheetId="4">#REF!</definedName>
    <definedName name="curSOAT1A">#REF!</definedName>
    <definedName name="CurStandby" localSheetId="4">#REF!</definedName>
    <definedName name="CurStandby">#REF!</definedName>
    <definedName name="CurTramiteAnual" localSheetId="4">#REF!</definedName>
    <definedName name="CurTramiteAnual">#REF!</definedName>
    <definedName name="CurTramTransito" localSheetId="4">#REF!</definedName>
    <definedName name="CurTramTransito">#REF!</definedName>
    <definedName name="CurUtilidadNominal" localSheetId="4">#REF!</definedName>
    <definedName name="CurUtilidadNominal">#REF!</definedName>
    <definedName name="CurValorAccesConIva" localSheetId="4">#REF!</definedName>
    <definedName name="CurValorAccesConIva">#REF!</definedName>
    <definedName name="CurValorMinAccriosReventa" localSheetId="4">#REF!</definedName>
    <definedName name="CurValorMinAccriosReventa">#REF!</definedName>
    <definedName name="CurVariable1" localSheetId="4">#REF!</definedName>
    <definedName name="CurVariable1">#REF!</definedName>
    <definedName name="CurVariable2" localSheetId="4">#REF!</definedName>
    <definedName name="CurVariable2">#REF!</definedName>
    <definedName name="CurVariable3" localSheetId="4">#REF!</definedName>
    <definedName name="CurVariable3">#REF!</definedName>
    <definedName name="Curvas_1_2">#REF!</definedName>
    <definedName name="Curvas_2">#REF!</definedName>
    <definedName name="CurVlrAsegurado" localSheetId="4">#REF!</definedName>
    <definedName name="CurVlrAsegurado">#REF!</definedName>
    <definedName name="CurVlrVentaVehCliente" localSheetId="4">#REF!</definedName>
    <definedName name="CurVlrVentaVehCliente">#REF!</definedName>
    <definedName name="curVPN" localSheetId="4">#REF!</definedName>
    <definedName name="curVPN">#REF!</definedName>
    <definedName name="CurVrVehicPrecPubConIvaSinDtos" localSheetId="4">#REF!</definedName>
    <definedName name="CurVrVehicPrecPubConIvaSinDtos">#REF!</definedName>
    <definedName name="CurVrVehícPrecPubConIvaSinDtos" localSheetId="4">#REF!</definedName>
    <definedName name="CurVrVehícPrecPubConIvaSinDtos">#REF!</definedName>
    <definedName name="CUTOP" localSheetId="4">#REF!</definedName>
    <definedName name="CUTOP">#REF!</definedName>
    <definedName name="Cv" localSheetId="4">#REF!</definedName>
    <definedName name="Cv">#REF!</definedName>
    <definedName name="CV2.Daily_Tonnes" localSheetId="4">#REF!</definedName>
    <definedName name="CV2.Daily_Tonnes">#REF!</definedName>
    <definedName name="CV2.Moisture" localSheetId="4">#REF!</definedName>
    <definedName name="CV2.Moisture">#REF!</definedName>
    <definedName name="cvcvcvcv" localSheetId="4">#REF!</definedName>
    <definedName name="cvcvcvcv">#REF!</definedName>
    <definedName name="Cw" localSheetId="4">#REF!</definedName>
    <definedName name="Cw">#REF!</definedName>
    <definedName name="Cx" localSheetId="4">#REF!</definedName>
    <definedName name="Cx">#REF!</definedName>
    <definedName name="cxcxcxc" localSheetId="4">#REF!</definedName>
    <definedName name="cxcxcxc">#REF!</definedName>
    <definedName name="Cy" localSheetId="4">#REF!</definedName>
    <definedName name="Cy">#REF!</definedName>
    <definedName name="CZN_north_perc">50</definedName>
    <definedName name="CZN_south_perc">0</definedName>
    <definedName name="D" localSheetId="4">#REF!</definedName>
    <definedName name="D">#REF!</definedName>
    <definedName name="DANI">#REF!</definedName>
    <definedName name="DAT" localSheetId="4">#REF!</definedName>
    <definedName name="DAT">#REF!</definedName>
    <definedName name="Data">#REF!</definedName>
    <definedName name="Data_Base" localSheetId="4">#REF!</definedName>
    <definedName name="Data_Base">#REF!</definedName>
    <definedName name="Date">#REF!</definedName>
    <definedName name="Datos">#REF!</definedName>
    <definedName name="datos1">#REF!</definedName>
    <definedName name="Days_in_Month" localSheetId="4">#REF!</definedName>
    <definedName name="Days_in_Month">#REF!</definedName>
    <definedName name="dblgarantiaExtendida" localSheetId="4">#REF!</definedName>
    <definedName name="dblgarantiaExtendida">#REF!</definedName>
    <definedName name="dblPunRentabilidad" localSheetId="4">#REF!</definedName>
    <definedName name="dblPunRentabilidad">#REF!</definedName>
    <definedName name="dblUtilVehiculo" localSheetId="4">#REF!</definedName>
    <definedName name="dblUtilVehiculo">#REF!</definedName>
    <definedName name="dc" localSheetId="4">#REF!</definedName>
    <definedName name="dc">#REF!</definedName>
    <definedName name="DCF" localSheetId="4">#REF!</definedName>
    <definedName name="DCF">#REF!</definedName>
    <definedName name="dd" localSheetId="4">#REF!</definedName>
    <definedName name="dd">#REF!</definedName>
    <definedName name="DDDD">#N/A</definedName>
    <definedName name="ddddd" localSheetId="4">#REF!</definedName>
    <definedName name="ddddd">#REF!</definedName>
    <definedName name="ddddddddd" localSheetId="4">#REF!</definedName>
    <definedName name="ddddddddd">#REF!</definedName>
    <definedName name="Dealpb" localSheetId="4" hidden="1">#REF!</definedName>
    <definedName name="Dealpb" hidden="1">#REF!</definedName>
    <definedName name="Debt_Purchase_Price_Funding">#REF!</definedName>
    <definedName name="Debt_S5_EA_Sch" localSheetId="4">#REF!</definedName>
    <definedName name="Debt_S5_EA_Sch">#REF!</definedName>
    <definedName name="Debt_S6_EA_Sch" localSheetId="4">#REF!</definedName>
    <definedName name="Debt_S6_EA_Sch">#REF!</definedName>
    <definedName name="DEC" localSheetId="4">#REF!</definedName>
    <definedName name="DEC">#REF!</definedName>
    <definedName name="decbs" localSheetId="4">#REF!</definedName>
    <definedName name="decbs">#REF!</definedName>
    <definedName name="Decjv" localSheetId="4">#REF!</definedName>
    <definedName name="Decjv">#REF!</definedName>
    <definedName name="Decjv2" localSheetId="4">#REF!</definedName>
    <definedName name="Decjv2">#REF!</definedName>
    <definedName name="default_leadtime" localSheetId="4">#REF!</definedName>
    <definedName name="default_leadtime">#REF!</definedName>
    <definedName name="Deflexión" localSheetId="4">#REF!</definedName>
    <definedName name="Deflexión">#REF!</definedName>
    <definedName name="DEMANDA" localSheetId="4">#REF!</definedName>
    <definedName name="DEMANDA">#REF!</definedName>
    <definedName name="demolicion" localSheetId="4">#REF!</definedName>
    <definedName name="demolicion">#REF!</definedName>
    <definedName name="demolicioncuneta" localSheetId="4">#REF!</definedName>
    <definedName name="demolicioncuneta">#REF!</definedName>
    <definedName name="DENS" localSheetId="4">#REF!</definedName>
    <definedName name="DENS">#REF!</definedName>
    <definedName name="densi" localSheetId="4">#REF!</definedName>
    <definedName name="densi">#REF!</definedName>
    <definedName name="Dep_IAS_tot" localSheetId="4">#REF!</definedName>
    <definedName name="Dep_IAS_tot">#REF!</definedName>
    <definedName name="departamentos">#REF!</definedName>
    <definedName name="Department">#REF!</definedName>
    <definedName name="Depreciation" localSheetId="4">#REF!</definedName>
    <definedName name="Depreciation">#REF!</definedName>
    <definedName name="DepreciationPB" localSheetId="4" hidden="1">#REF!</definedName>
    <definedName name="DepreciationPB" hidden="1">#REF!</definedName>
    <definedName name="DES" localSheetId="4">#REF!</definedName>
    <definedName name="DES">#REF!</definedName>
    <definedName name="DESC521">#REF!</definedName>
    <definedName name="description" localSheetId="4">#REF!</definedName>
    <definedName name="description">#REF!</definedName>
    <definedName name="design">#REF!</definedName>
    <definedName name="design2">#REF!</definedName>
    <definedName name="Designer" localSheetId="4">#REF!</definedName>
    <definedName name="Designer">#REF!</definedName>
    <definedName name="DetailsBid1" localSheetId="4">#REF!</definedName>
    <definedName name="DetailsBid1">#REF!</definedName>
    <definedName name="DetailsBid2" localSheetId="4">#REF!</definedName>
    <definedName name="DetailsBid2">#REF!</definedName>
    <definedName name="DetailsBid3" localSheetId="4">#REF!</definedName>
    <definedName name="DetailsBid3">#REF!</definedName>
    <definedName name="DetailsBid4" localSheetId="4">#REF!</definedName>
    <definedName name="DetailsBid4">#REF!</definedName>
    <definedName name="DetailsBidRange" localSheetId="4">#REF!</definedName>
    <definedName name="DetailsBidRange">#REF!</definedName>
    <definedName name="deuda">#REF!</definedName>
    <definedName name="deuda2">#REF!</definedName>
    <definedName name="DEX" localSheetId="4">#REF!</definedName>
    <definedName name="DEX">#REF!</definedName>
    <definedName name="df" localSheetId="4">#REF!</definedName>
    <definedName name="df">#REF!</definedName>
    <definedName name="dfcvc" localSheetId="4">#REF!</definedName>
    <definedName name="dfcvc">#REF!</definedName>
    <definedName name="dfdaa" localSheetId="4">#REF!</definedName>
    <definedName name="dfdaa">#REF!</definedName>
    <definedName name="dfdf" localSheetId="4">#REF!</definedName>
    <definedName name="dfdf">#REF!</definedName>
    <definedName name="di" localSheetId="4">#REF!</definedName>
    <definedName name="di">#REF!</definedName>
    <definedName name="dia24hr" localSheetId="4">#REF!</definedName>
    <definedName name="dia24hr">#REF!</definedName>
    <definedName name="diametros" localSheetId="4">#REF!</definedName>
    <definedName name="diametros">#REF!</definedName>
    <definedName name="dias" localSheetId="4">#REF!</definedName>
    <definedName name="dias">#REF!</definedName>
    <definedName name="DIAS_DEL_MES" localSheetId="4">#REF!</definedName>
    <definedName name="DIAS_DEL_MES">#REF!</definedName>
    <definedName name="dias_semana" localSheetId="4">#REF!</definedName>
    <definedName name="dias_semana">#REF!</definedName>
    <definedName name="Dias_semanales" localSheetId="4">#REF!</definedName>
    <definedName name="Dias_semanales">#REF!</definedName>
    <definedName name="DIAS_SEMANAS" localSheetId="4">#REF!</definedName>
    <definedName name="DIAS_SEMANAS">#REF!</definedName>
    <definedName name="DIASDELMES" localSheetId="4">#REF!</definedName>
    <definedName name="DIASDELMES">#REF!</definedName>
    <definedName name="DIASROTACION" localSheetId="4">#REF!</definedName>
    <definedName name="DIASROTACION">#REF!</definedName>
    <definedName name="DiasSupuestosCierre" localSheetId="4">#REF!</definedName>
    <definedName name="DiasSupuestosCierre">#REF!</definedName>
    <definedName name="dic00" localSheetId="4">#REF!</definedName>
    <definedName name="dic00">#REF!</definedName>
    <definedName name="Dif.Este" localSheetId="4">#REF!</definedName>
    <definedName name="Dif.Este">#REF!</definedName>
    <definedName name="Dif.Norte" localSheetId="4">#REF!</definedName>
    <definedName name="Dif.Norte">#REF!</definedName>
    <definedName name="diferencial" localSheetId="4">#REF!</definedName>
    <definedName name="diferencial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_Administrativo" localSheetId="4">#REF!</definedName>
    <definedName name="Director_Administrativo">#REF!</definedName>
    <definedName name="Discount_Lumpsum" localSheetId="4">#REF!</definedName>
    <definedName name="Discount_Lumpsum">#REF!</definedName>
    <definedName name="discount_percent" localSheetId="4">#REF!</definedName>
    <definedName name="discount_percent">#REF!</definedName>
    <definedName name="discount2" localSheetId="4">#REF!</definedName>
    <definedName name="discount2">#REF!</definedName>
    <definedName name="discount3" localSheetId="4">#REF!</definedName>
    <definedName name="discount3">#REF!</definedName>
    <definedName name="discount4" localSheetId="4">#REF!</definedName>
    <definedName name="discount4">#REF!</definedName>
    <definedName name="DiscRateHigh" localSheetId="4">#REF!</definedName>
    <definedName name="DiscRateHigh">#REF!</definedName>
    <definedName name="DiscRateMed" localSheetId="4">#REF!</definedName>
    <definedName name="DiscRateMed">#REF!</definedName>
    <definedName name="DISPONIBILIDAD" localSheetId="4">#REF!</definedName>
    <definedName name="DISPONIBILIDAD">#REF!</definedName>
    <definedName name="Distancia" localSheetId="4">#REF!</definedName>
    <definedName name="Distancia">#REF!</definedName>
    <definedName name="div_pay" localSheetId="4">#REF!</definedName>
    <definedName name="div_pay">#REF!</definedName>
    <definedName name="dj" localSheetId="4">#REF!</definedName>
    <definedName name="dj">#REF!</definedName>
    <definedName name="dl" localSheetId="4">#REF!</definedName>
    <definedName name="dl">#REF!</definedName>
    <definedName name="DM" localSheetId="4">#REF!</definedName>
    <definedName name="DM">#REF!</definedName>
    <definedName name="DMD" localSheetId="4">#REF!</definedName>
    <definedName name="DMD">#REF!</definedName>
    <definedName name="do" localSheetId="4">#REF!</definedName>
    <definedName name="do">#REF!</definedName>
    <definedName name="Documentstatus" localSheetId="4">#REF!</definedName>
    <definedName name="Documentstatus">#REF!</definedName>
    <definedName name="Documentstatus1">#REF!</definedName>
    <definedName name="DOM160X20_S1" localSheetId="4">#REF!</definedName>
    <definedName name="DOM160X20_S1">#REF!</definedName>
    <definedName name="DOM160X20_S2" localSheetId="4">#REF!</definedName>
    <definedName name="DOM160X20_S2">#REF!</definedName>
    <definedName name="DOM160X20_S3" localSheetId="4">#REF!</definedName>
    <definedName name="DOM160X20_S3">#REF!</definedName>
    <definedName name="DOM160X20_S4" localSheetId="4">#REF!</definedName>
    <definedName name="DOM160X20_S4">#REF!</definedName>
    <definedName name="DOM160X20_S5" localSheetId="4">#REF!</definedName>
    <definedName name="DOM160X20_S5">#REF!</definedName>
    <definedName name="DOM160X20_S6" localSheetId="4">#REF!</definedName>
    <definedName name="DOM160X20_S6">#REF!</definedName>
    <definedName name="DOM160X32_S1" localSheetId="4">#REF!</definedName>
    <definedName name="DOM160X32_S1">#REF!</definedName>
    <definedName name="DOM160X32_S2" localSheetId="4">#REF!</definedName>
    <definedName name="DOM160X32_S2">#REF!</definedName>
    <definedName name="DOM160X32_S3" localSheetId="4">#REF!</definedName>
    <definedName name="DOM160X32_S3">#REF!</definedName>
    <definedName name="DOM160X32_S4" localSheetId="4">#REF!</definedName>
    <definedName name="DOM160X32_S4">#REF!</definedName>
    <definedName name="DOM160X32_S5" localSheetId="4">#REF!</definedName>
    <definedName name="DOM160X32_S5">#REF!</definedName>
    <definedName name="DOM160X32_S6" localSheetId="4">#REF!</definedName>
    <definedName name="DOM160X32_S6">#REF!</definedName>
    <definedName name="DOM200X20_S1" localSheetId="4">#REF!</definedName>
    <definedName name="DOM200X20_S1">#REF!</definedName>
    <definedName name="DOM200X20_S2" localSheetId="4">#REF!</definedName>
    <definedName name="DOM200X20_S2">#REF!</definedName>
    <definedName name="DOM200X20_S3" localSheetId="4">#REF!</definedName>
    <definedName name="DOM200X20_S3">#REF!</definedName>
    <definedName name="DOM200X20_S4" localSheetId="4">#REF!</definedName>
    <definedName name="DOM200X20_S4">#REF!</definedName>
    <definedName name="DOM200X20_S5" localSheetId="4">#REF!</definedName>
    <definedName name="DOM200X20_S5">#REF!</definedName>
    <definedName name="DOM200X20_S6" localSheetId="4">#REF!</definedName>
    <definedName name="DOM200X20_S6">#REF!</definedName>
    <definedName name="DOM200X32_S1" localSheetId="4">#REF!</definedName>
    <definedName name="DOM200X32_S1">#REF!</definedName>
    <definedName name="DOM200X32_S2" localSheetId="4">#REF!</definedName>
    <definedName name="DOM200X32_S2">#REF!</definedName>
    <definedName name="DOM200X32_S3" localSheetId="4">#REF!</definedName>
    <definedName name="DOM200X32_S3">#REF!</definedName>
    <definedName name="DOM200X32_S4" localSheetId="4">#REF!</definedName>
    <definedName name="DOM200X32_S4">#REF!</definedName>
    <definedName name="DOM200X32_S5" localSheetId="4">#REF!</definedName>
    <definedName name="DOM200X32_S5">#REF!</definedName>
    <definedName name="DOM200X32_S6" localSheetId="4">#REF!</definedName>
    <definedName name="DOM200X32_S6">#REF!</definedName>
    <definedName name="DOM90X20_S1" localSheetId="4">#REF!</definedName>
    <definedName name="DOM90X20_S1">#REF!</definedName>
    <definedName name="DOM90X20_S2" localSheetId="4">#REF!</definedName>
    <definedName name="DOM90X20_S2">#REF!</definedName>
    <definedName name="DOM90X20_S3" localSheetId="4">#REF!</definedName>
    <definedName name="DOM90X20_S3">#REF!</definedName>
    <definedName name="DOM90X20_S4" localSheetId="4">#REF!</definedName>
    <definedName name="DOM90X20_S4">#REF!</definedName>
    <definedName name="DOM90X20_S5" localSheetId="4">#REF!</definedName>
    <definedName name="DOM90X20_S5">#REF!</definedName>
    <definedName name="DOM90X20_S6" localSheetId="4">#REF!</definedName>
    <definedName name="DOM90X20_S6">#REF!</definedName>
    <definedName name="DOM90X32_S1" localSheetId="4">#REF!</definedName>
    <definedName name="DOM90X32_S1">#REF!</definedName>
    <definedName name="DOM90X32_S2" localSheetId="4">#REF!</definedName>
    <definedName name="DOM90X32_S2">#REF!</definedName>
    <definedName name="DOM90X32_S3" localSheetId="4">#REF!</definedName>
    <definedName name="DOM90X32_S3">#REF!</definedName>
    <definedName name="DOM90X32_S4" localSheetId="4">#REF!</definedName>
    <definedName name="DOM90X32_S4">#REF!</definedName>
    <definedName name="DOM90X32_S5" localSheetId="4">#REF!</definedName>
    <definedName name="DOM90X32_S5">#REF!</definedName>
    <definedName name="DOM90X32_S6" localSheetId="4">#REF!</definedName>
    <definedName name="DOM90X32_S6">#REF!</definedName>
    <definedName name="DOMESP90X63_S1" localSheetId="4">#REF!</definedName>
    <definedName name="DOMESP90X63_S1">#REF!</definedName>
    <definedName name="DOMESP90X63_S2" localSheetId="4">#REF!</definedName>
    <definedName name="DOMESP90X63_S2">#REF!</definedName>
    <definedName name="DOMESP90X63_S3" localSheetId="4">#REF!</definedName>
    <definedName name="DOMESP90X63_S3">#REF!</definedName>
    <definedName name="DOMESP90X63_S4" localSheetId="4">#REF!</definedName>
    <definedName name="DOMESP90X63_S4">#REF!</definedName>
    <definedName name="DOMESP90X63_S5" localSheetId="4">#REF!</definedName>
    <definedName name="DOMESP90X63_S5">#REF!</definedName>
    <definedName name="DOMESP90X63_S6" localSheetId="4">#REF!</definedName>
    <definedName name="DOMESP90X63_S6">#REF!</definedName>
    <definedName name="DOR" localSheetId="4">#REF!</definedName>
    <definedName name="DOR">#REF!</definedName>
    <definedName name="DOT" localSheetId="4">#REF!</definedName>
    <definedName name="DOT">#REF!</definedName>
    <definedName name="dota" localSheetId="4">#REF!</definedName>
    <definedName name="dota">#REF!</definedName>
    <definedName name="DRAWING_LEAD_TIME" localSheetId="4">#REF!</definedName>
    <definedName name="DRAWING_LEAD_TIME">#REF!</definedName>
    <definedName name="drf" localSheetId="4">#REF!</definedName>
    <definedName name="drf">#REF!</definedName>
    <definedName name="DRTOS1">#REF!</definedName>
    <definedName name="DS" localSheetId="4">#REF!</definedName>
    <definedName name="DS">#REF!</definedName>
    <definedName name="DSA" localSheetId="4">#REF!</definedName>
    <definedName name="DSA">#REF!</definedName>
    <definedName name="DSF" localSheetId="4">#REF!</definedName>
    <definedName name="DSF">#REF!</definedName>
    <definedName name="dt" localSheetId="4">#REF!</definedName>
    <definedName name="dt">#REF!</definedName>
    <definedName name="dtf" localSheetId="4">#REF!</definedName>
    <definedName name="dtf">#REF!</definedName>
    <definedName name="DTFSMedida" localSheetId="4">#REF!</definedName>
    <definedName name="DTFSMedida">#REF!</definedName>
    <definedName name="DtmFechaCotizacion" localSheetId="4">#REF!</definedName>
    <definedName name="DtmFechaCotizacion">#REF!</definedName>
    <definedName name="DtmFechVigenCotiza" localSheetId="4">#REF!</definedName>
    <definedName name="DtmFechVigenCotiza">#REF!</definedName>
    <definedName name="DTS" localSheetId="4">#REF!</definedName>
    <definedName name="DTS">#REF!</definedName>
    <definedName name="dxd">#REF!</definedName>
    <definedName name="DZ.Main" localSheetId="4" hidden="1">#REF!</definedName>
    <definedName name="DZ.Main" hidden="1">#REF!</definedName>
    <definedName name="e" localSheetId="4">#REF!</definedName>
    <definedName name="e">#REF!</definedName>
    <definedName name="E_03" localSheetId="4">#REF!</definedName>
    <definedName name="E_03">#REF!</definedName>
    <definedName name="ED" localSheetId="4">#REF!</definedName>
    <definedName name="ED">#REF!</definedName>
    <definedName name="edil" localSheetId="4">#REF!</definedName>
    <definedName name="edil">#REF!</definedName>
    <definedName name="EDWIN" localSheetId="4">#REF!</definedName>
    <definedName name="EDWIN">#REF!</definedName>
    <definedName name="EE">#REF!</definedName>
    <definedName name="eeeeeeeeee" localSheetId="4">#REF!</definedName>
    <definedName name="eeeeeeeeee">#REF!</definedName>
    <definedName name="eeeeeeeeeee" localSheetId="4">#REF!</definedName>
    <definedName name="eeeeeeeeeee">#REF!</definedName>
    <definedName name="EER" localSheetId="4">#REF!</definedName>
    <definedName name="EER">#REF!</definedName>
    <definedName name="ef" localSheetId="4">#REF!</definedName>
    <definedName name="ef">#REF!</definedName>
    <definedName name="EINAR" localSheetId="4">#REF!</definedName>
    <definedName name="EINAR">#REF!</definedName>
    <definedName name="el" localSheetId="4">#REF!</definedName>
    <definedName name="el">#REF!</definedName>
    <definedName name="ElectConsPrice">#REF!</definedName>
    <definedName name="ElectDemandPrice" localSheetId="4">#REF!</definedName>
    <definedName name="ElectDemandPrice">#REF!</definedName>
    <definedName name="EMPAQUE" localSheetId="4">#REF!</definedName>
    <definedName name="EMPAQUE">#REF!</definedName>
    <definedName name="End_Bal" localSheetId="4">#REF!</definedName>
    <definedName name="End_Bal">#REF!</definedName>
    <definedName name="ene00" localSheetId="4">#REF!</definedName>
    <definedName name="ene00">#REF!</definedName>
    <definedName name="ENERGIATABLA1.2.4">#REF!</definedName>
    <definedName name="Engine">#N/A</definedName>
    <definedName name="EQUI">#REF!</definedName>
    <definedName name="EQUI3">#REF!</definedName>
    <definedName name="EquipData">#REF!</definedName>
    <definedName name="EquipInput" localSheetId="4">#REF!</definedName>
    <definedName name="EquipInput">#REF!</definedName>
    <definedName name="EquipLifeRank" localSheetId="4">#REF!</definedName>
    <definedName name="EquipLifeRank">#REF!</definedName>
    <definedName name="EQUIPO" localSheetId="4">#REF!</definedName>
    <definedName name="EQUIPO">#REF!</definedName>
    <definedName name="EQUIPO_1">#REF!</definedName>
    <definedName name="EQUIPO_DE_SOLDADURA">#REF!</definedName>
    <definedName name="equipo_mayor" localSheetId="4">#REF!</definedName>
    <definedName name="equipo_mayor">#REF!</definedName>
    <definedName name="equipomayor2" localSheetId="4">#REF!</definedName>
    <definedName name="equipomayor2">#REF!</definedName>
    <definedName name="EquipOpCostOutput" localSheetId="4">#REF!</definedName>
    <definedName name="EquipOpCostOutput">#REF!</definedName>
    <definedName name="EquipOpFleet" localSheetId="4">#REF!</definedName>
    <definedName name="EquipOpFleet">#REF!</definedName>
    <definedName name="equipos" localSheetId="4">#REF!</definedName>
    <definedName name="equipos">#REF!</definedName>
    <definedName name="equiprecord">#REF!</definedName>
    <definedName name="EquipReplOutput" localSheetId="4">#REF!</definedName>
    <definedName name="EquipReplOutput">#REF!</definedName>
    <definedName name="EquipRow" localSheetId="4">#REF!</definedName>
    <definedName name="EquipRow">#REF!</definedName>
    <definedName name="er" localSheetId="4">#REF!</definedName>
    <definedName name="er">#REF!</definedName>
    <definedName name="ERR" localSheetId="4">#REF!</definedName>
    <definedName name="ERR">#REF!</definedName>
    <definedName name="erra" localSheetId="4">#REF!</definedName>
    <definedName name="erra">#REF!</definedName>
    <definedName name="ERROR" localSheetId="4">#REF!</definedName>
    <definedName name="ERROR">#REF!</definedName>
    <definedName name="ERROR1" localSheetId="4">#REF!</definedName>
    <definedName name="ERROR1">#REF!</definedName>
    <definedName name="ERROR2" localSheetId="4">#REF!</definedName>
    <definedName name="ERROR2">#REF!</definedName>
    <definedName name="ERROR3" localSheetId="4">#REF!</definedName>
    <definedName name="ERROR3">#REF!</definedName>
    <definedName name="ERROR5" localSheetId="4">#REF!</definedName>
    <definedName name="ERROR5">#REF!</definedName>
    <definedName name="ES1_1" localSheetId="4">#REF!</definedName>
    <definedName name="ES1_1">#REF!</definedName>
    <definedName name="ES1_10" localSheetId="4">#REF!</definedName>
    <definedName name="ES1_10">#REF!</definedName>
    <definedName name="ES1_11" localSheetId="4">#REF!</definedName>
    <definedName name="ES1_11">#REF!</definedName>
    <definedName name="ES1_12" localSheetId="4">#REF!</definedName>
    <definedName name="ES1_12">#REF!</definedName>
    <definedName name="ES1_13" localSheetId="4">#REF!</definedName>
    <definedName name="ES1_13">#REF!</definedName>
    <definedName name="ES1_14" localSheetId="4">#REF!</definedName>
    <definedName name="ES1_14">#REF!</definedName>
    <definedName name="ES1_15" localSheetId="4">#REF!</definedName>
    <definedName name="ES1_15">#REF!</definedName>
    <definedName name="ES1_16" localSheetId="4">#REF!</definedName>
    <definedName name="ES1_16">#REF!</definedName>
    <definedName name="ES1_17" localSheetId="4">#REF!</definedName>
    <definedName name="ES1_17">#REF!</definedName>
    <definedName name="ES1_18" localSheetId="4">#REF!</definedName>
    <definedName name="ES1_18">#REF!</definedName>
    <definedName name="ES1_19" localSheetId="4">#REF!</definedName>
    <definedName name="ES1_19">#REF!</definedName>
    <definedName name="ES1_2" localSheetId="4">#REF!</definedName>
    <definedName name="ES1_2">#REF!</definedName>
    <definedName name="ES1_20" localSheetId="4">#REF!</definedName>
    <definedName name="ES1_20">#REF!</definedName>
    <definedName name="ES1_21" localSheetId="4">#REF!</definedName>
    <definedName name="ES1_21">#REF!</definedName>
    <definedName name="ES1_22" localSheetId="4">#REF!</definedName>
    <definedName name="ES1_22">#REF!</definedName>
    <definedName name="ES1_23" localSheetId="4">#REF!</definedName>
    <definedName name="ES1_23">#REF!</definedName>
    <definedName name="ES1_24" localSheetId="4">#REF!</definedName>
    <definedName name="ES1_24">#REF!</definedName>
    <definedName name="ES1_25" localSheetId="4">#REF!</definedName>
    <definedName name="ES1_25">#REF!</definedName>
    <definedName name="ES1_26" localSheetId="4">#REF!</definedName>
    <definedName name="ES1_26">#REF!</definedName>
    <definedName name="ES1_27" localSheetId="4">#REF!</definedName>
    <definedName name="ES1_27">#REF!</definedName>
    <definedName name="ES1_28" localSheetId="4">#REF!</definedName>
    <definedName name="ES1_28">#REF!</definedName>
    <definedName name="ES1_29" localSheetId="4">#REF!</definedName>
    <definedName name="ES1_29">#REF!</definedName>
    <definedName name="ES1_3" localSheetId="4">#REF!</definedName>
    <definedName name="ES1_3">#REF!</definedName>
    <definedName name="ES1_30" localSheetId="4">#REF!</definedName>
    <definedName name="ES1_30">#REF!</definedName>
    <definedName name="ES1_31" localSheetId="4">#REF!</definedName>
    <definedName name="ES1_31">#REF!</definedName>
    <definedName name="ES1_32" localSheetId="4">#REF!</definedName>
    <definedName name="ES1_32">#REF!</definedName>
    <definedName name="ES1_33" localSheetId="4">#REF!</definedName>
    <definedName name="ES1_33">#REF!</definedName>
    <definedName name="ES1_34" localSheetId="4">#REF!</definedName>
    <definedName name="ES1_34">#REF!</definedName>
    <definedName name="ES1_35" localSheetId="4">#REF!</definedName>
    <definedName name="ES1_35">#REF!</definedName>
    <definedName name="ES1_36" localSheetId="4">#REF!</definedName>
    <definedName name="ES1_36">#REF!</definedName>
    <definedName name="ES1_37" localSheetId="4">#REF!</definedName>
    <definedName name="ES1_37">#REF!</definedName>
    <definedName name="ES1_38" localSheetId="4">#REF!</definedName>
    <definedName name="ES1_38">#REF!</definedName>
    <definedName name="ES1_39" localSheetId="4">#REF!</definedName>
    <definedName name="ES1_39">#REF!</definedName>
    <definedName name="ES1_4" localSheetId="4">#REF!</definedName>
    <definedName name="ES1_4">#REF!</definedName>
    <definedName name="ES1_40" localSheetId="4">#REF!</definedName>
    <definedName name="ES1_40">#REF!</definedName>
    <definedName name="ES1_41" localSheetId="4">#REF!</definedName>
    <definedName name="ES1_41">#REF!</definedName>
    <definedName name="ES1_42" localSheetId="4">#REF!</definedName>
    <definedName name="ES1_42">#REF!</definedName>
    <definedName name="ES1_43" localSheetId="4">#REF!</definedName>
    <definedName name="ES1_43">#REF!</definedName>
    <definedName name="ES1_5" localSheetId="4">#REF!</definedName>
    <definedName name="ES1_5">#REF!</definedName>
    <definedName name="ES1_6" localSheetId="4">#REF!</definedName>
    <definedName name="ES1_6">#REF!</definedName>
    <definedName name="ES1_7" localSheetId="4">#REF!</definedName>
    <definedName name="ES1_7">#REF!</definedName>
    <definedName name="ES1_8" localSheetId="4">#REF!</definedName>
    <definedName name="ES1_8">#REF!</definedName>
    <definedName name="ES1_9" localSheetId="4">#REF!</definedName>
    <definedName name="ES1_9">#REF!</definedName>
    <definedName name="ES2_1" localSheetId="4">#REF!</definedName>
    <definedName name="ES2_1">#REF!</definedName>
    <definedName name="ES2_10" localSheetId="4">#REF!</definedName>
    <definedName name="ES2_10">#REF!</definedName>
    <definedName name="ES2_11" localSheetId="4">#REF!</definedName>
    <definedName name="ES2_11">#REF!</definedName>
    <definedName name="ES2_12" localSheetId="4">#REF!</definedName>
    <definedName name="ES2_12">#REF!</definedName>
    <definedName name="ES2_13" localSheetId="4">#REF!</definedName>
    <definedName name="ES2_13">#REF!</definedName>
    <definedName name="ES2_14" localSheetId="4">#REF!</definedName>
    <definedName name="ES2_14">#REF!</definedName>
    <definedName name="ES2_15" localSheetId="4">#REF!</definedName>
    <definedName name="ES2_15">#REF!</definedName>
    <definedName name="ES2_16" localSheetId="4">#REF!</definedName>
    <definedName name="ES2_16">#REF!</definedName>
    <definedName name="ES2_17" localSheetId="4">#REF!</definedName>
    <definedName name="ES2_17">#REF!</definedName>
    <definedName name="ES2_18" localSheetId="4">#REF!</definedName>
    <definedName name="ES2_18">#REF!</definedName>
    <definedName name="ES2_19" localSheetId="4">#REF!</definedName>
    <definedName name="ES2_19">#REF!</definedName>
    <definedName name="ES2_2" localSheetId="4">#REF!</definedName>
    <definedName name="ES2_2">#REF!</definedName>
    <definedName name="ES2_20" localSheetId="4">#REF!</definedName>
    <definedName name="ES2_20">#REF!</definedName>
    <definedName name="ES2_21" localSheetId="4">#REF!</definedName>
    <definedName name="ES2_21">#REF!</definedName>
    <definedName name="ES2_22" localSheetId="4">#REF!</definedName>
    <definedName name="ES2_22">#REF!</definedName>
    <definedName name="ES2_23" localSheetId="4">#REF!</definedName>
    <definedName name="ES2_23">#REF!</definedName>
    <definedName name="ES2_24" localSheetId="4">#REF!</definedName>
    <definedName name="ES2_24">#REF!</definedName>
    <definedName name="ES2_25" localSheetId="4">#REF!</definedName>
    <definedName name="ES2_25">#REF!</definedName>
    <definedName name="ES2_26" localSheetId="4">#REF!</definedName>
    <definedName name="ES2_26">#REF!</definedName>
    <definedName name="ES2_27" localSheetId="4">#REF!</definedName>
    <definedName name="ES2_27">#REF!</definedName>
    <definedName name="ES2_28" localSheetId="4">#REF!</definedName>
    <definedName name="ES2_28">#REF!</definedName>
    <definedName name="ES2_29" localSheetId="4">#REF!</definedName>
    <definedName name="ES2_29">#REF!</definedName>
    <definedName name="ES2_3" localSheetId="4">#REF!</definedName>
    <definedName name="ES2_3">#REF!</definedName>
    <definedName name="ES2_30" localSheetId="4">#REF!</definedName>
    <definedName name="ES2_30">#REF!</definedName>
    <definedName name="ES2_31" localSheetId="4">#REF!</definedName>
    <definedName name="ES2_31">#REF!</definedName>
    <definedName name="ES2_32" localSheetId="4">#REF!</definedName>
    <definedName name="ES2_32">#REF!</definedName>
    <definedName name="ES2_33" localSheetId="4">#REF!</definedName>
    <definedName name="ES2_33">#REF!</definedName>
    <definedName name="ES2_34" localSheetId="4">#REF!</definedName>
    <definedName name="ES2_34">#REF!</definedName>
    <definedName name="ES2_35" localSheetId="4">#REF!</definedName>
    <definedName name="ES2_35">#REF!</definedName>
    <definedName name="ES2_36" localSheetId="4">#REF!</definedName>
    <definedName name="ES2_36">#REF!</definedName>
    <definedName name="ES2_37" localSheetId="4">#REF!</definedName>
    <definedName name="ES2_37">#REF!</definedName>
    <definedName name="ES2_38" localSheetId="4">#REF!</definedName>
    <definedName name="ES2_38">#REF!</definedName>
    <definedName name="ES2_39" localSheetId="4">#REF!</definedName>
    <definedName name="ES2_39">#REF!</definedName>
    <definedName name="ES2_4" localSheetId="4">#REF!</definedName>
    <definedName name="ES2_4">#REF!</definedName>
    <definedName name="ES2_40" localSheetId="4">#REF!</definedName>
    <definedName name="ES2_40">#REF!</definedName>
    <definedName name="ES2_41" localSheetId="4">#REF!</definedName>
    <definedName name="ES2_41">#REF!</definedName>
    <definedName name="ES2_42" localSheetId="4">#REF!</definedName>
    <definedName name="ES2_42">#REF!</definedName>
    <definedName name="ES2_43" localSheetId="4">#REF!</definedName>
    <definedName name="ES2_43">#REF!</definedName>
    <definedName name="ES2_5" localSheetId="4">#REF!</definedName>
    <definedName name="ES2_5">#REF!</definedName>
    <definedName name="ES2_6" localSheetId="4">#REF!</definedName>
    <definedName name="ES2_6">#REF!</definedName>
    <definedName name="ES2_7" localSheetId="4">#REF!</definedName>
    <definedName name="ES2_7">#REF!</definedName>
    <definedName name="ES2_8" localSheetId="4">#REF!</definedName>
    <definedName name="ES2_8">#REF!</definedName>
    <definedName name="ES2_9" localSheetId="4">#REF!</definedName>
    <definedName name="ES2_9">#REF!</definedName>
    <definedName name="ES3_1" localSheetId="4">#REF!</definedName>
    <definedName name="ES3_1">#REF!</definedName>
    <definedName name="ES3_10" localSheetId="4">#REF!</definedName>
    <definedName name="ES3_10">#REF!</definedName>
    <definedName name="ES3_11" localSheetId="4">#REF!</definedName>
    <definedName name="ES3_11">#REF!</definedName>
    <definedName name="ES3_12" localSheetId="4">#REF!</definedName>
    <definedName name="ES3_12">#REF!</definedName>
    <definedName name="ES3_13" localSheetId="4">#REF!</definedName>
    <definedName name="ES3_13">#REF!</definedName>
    <definedName name="ES3_14" localSheetId="4">#REF!</definedName>
    <definedName name="ES3_14">#REF!</definedName>
    <definedName name="ES3_15" localSheetId="4">#REF!</definedName>
    <definedName name="ES3_15">#REF!</definedName>
    <definedName name="ES3_16" localSheetId="4">#REF!</definedName>
    <definedName name="ES3_16">#REF!</definedName>
    <definedName name="ES3_17" localSheetId="4">#REF!</definedName>
    <definedName name="ES3_17">#REF!</definedName>
    <definedName name="ES3_18" localSheetId="4">#REF!</definedName>
    <definedName name="ES3_18">#REF!</definedName>
    <definedName name="ES3_19" localSheetId="4">#REF!</definedName>
    <definedName name="ES3_19">#REF!</definedName>
    <definedName name="ES3_2" localSheetId="4">#REF!</definedName>
    <definedName name="ES3_2">#REF!</definedName>
    <definedName name="ES3_20" localSheetId="4">#REF!</definedName>
    <definedName name="ES3_20">#REF!</definedName>
    <definedName name="ES3_21" localSheetId="4">#REF!</definedName>
    <definedName name="ES3_21">#REF!</definedName>
    <definedName name="ES3_22" localSheetId="4">#REF!</definedName>
    <definedName name="ES3_22">#REF!</definedName>
    <definedName name="ES3_23" localSheetId="4">#REF!</definedName>
    <definedName name="ES3_23">#REF!</definedName>
    <definedName name="ES3_24" localSheetId="4">#REF!</definedName>
    <definedName name="ES3_24">#REF!</definedName>
    <definedName name="ES3_25" localSheetId="4">#REF!</definedName>
    <definedName name="ES3_25">#REF!</definedName>
    <definedName name="ES3_26" localSheetId="4">#REF!</definedName>
    <definedName name="ES3_26">#REF!</definedName>
    <definedName name="ES3_27" localSheetId="4">#REF!</definedName>
    <definedName name="ES3_27">#REF!</definedName>
    <definedName name="ES3_28" localSheetId="4">#REF!</definedName>
    <definedName name="ES3_28">#REF!</definedName>
    <definedName name="ES3_29" localSheetId="4">#REF!</definedName>
    <definedName name="ES3_29">#REF!</definedName>
    <definedName name="ES3_3" localSheetId="4">#REF!</definedName>
    <definedName name="ES3_3">#REF!</definedName>
    <definedName name="ES3_30" localSheetId="4">#REF!</definedName>
    <definedName name="ES3_30">#REF!</definedName>
    <definedName name="ES3_31" localSheetId="4">#REF!</definedName>
    <definedName name="ES3_31">#REF!</definedName>
    <definedName name="ES3_32" localSheetId="4">#REF!</definedName>
    <definedName name="ES3_32">#REF!</definedName>
    <definedName name="ES3_33" localSheetId="4">#REF!</definedName>
    <definedName name="ES3_33">#REF!</definedName>
    <definedName name="ES3_34" localSheetId="4">#REF!</definedName>
    <definedName name="ES3_34">#REF!</definedName>
    <definedName name="ES3_35" localSheetId="4">#REF!</definedName>
    <definedName name="ES3_35">#REF!</definedName>
    <definedName name="ES3_36" localSheetId="4">#REF!</definedName>
    <definedName name="ES3_36">#REF!</definedName>
    <definedName name="ES3_37" localSheetId="4">#REF!</definedName>
    <definedName name="ES3_37">#REF!</definedName>
    <definedName name="ES3_38" localSheetId="4">#REF!</definedName>
    <definedName name="ES3_38">#REF!</definedName>
    <definedName name="ES3_39" localSheetId="4">#REF!</definedName>
    <definedName name="ES3_39">#REF!</definedName>
    <definedName name="ES3_4" localSheetId="4">#REF!</definedName>
    <definedName name="ES3_4">#REF!</definedName>
    <definedName name="ES3_40" localSheetId="4">#REF!</definedName>
    <definedName name="ES3_40">#REF!</definedName>
    <definedName name="ES3_41" localSheetId="4">#REF!</definedName>
    <definedName name="ES3_41">#REF!</definedName>
    <definedName name="ES3_42" localSheetId="4">#REF!</definedName>
    <definedName name="ES3_42">#REF!</definedName>
    <definedName name="ES3_43" localSheetId="4">#REF!</definedName>
    <definedName name="ES3_43">#REF!</definedName>
    <definedName name="ES3_5" localSheetId="4">#REF!</definedName>
    <definedName name="ES3_5">#REF!</definedName>
    <definedName name="ES3_6" localSheetId="4">#REF!</definedName>
    <definedName name="ES3_6">#REF!</definedName>
    <definedName name="ES3_7" localSheetId="4">#REF!</definedName>
    <definedName name="ES3_7">#REF!</definedName>
    <definedName name="ES3_8" localSheetId="4">#REF!</definedName>
    <definedName name="ES3_8">#REF!</definedName>
    <definedName name="ES3_9" localSheetId="4">#REF!</definedName>
    <definedName name="ES3_9">#REF!</definedName>
    <definedName name="ES4_1" localSheetId="4">#REF!</definedName>
    <definedName name="ES4_1">#REF!</definedName>
    <definedName name="ES4_10" localSheetId="4">#REF!</definedName>
    <definedName name="ES4_10">#REF!</definedName>
    <definedName name="ES4_11" localSheetId="4">#REF!</definedName>
    <definedName name="ES4_11">#REF!</definedName>
    <definedName name="ES4_12" localSheetId="4">#REF!</definedName>
    <definedName name="ES4_12">#REF!</definedName>
    <definedName name="ES4_13" localSheetId="4">#REF!</definedName>
    <definedName name="ES4_13">#REF!</definedName>
    <definedName name="ES4_14" localSheetId="4">#REF!</definedName>
    <definedName name="ES4_14">#REF!</definedName>
    <definedName name="ES4_15" localSheetId="4">#REF!</definedName>
    <definedName name="ES4_15">#REF!</definedName>
    <definedName name="ES4_16" localSheetId="4">#REF!</definedName>
    <definedName name="ES4_16">#REF!</definedName>
    <definedName name="ES4_17" localSheetId="4">#REF!</definedName>
    <definedName name="ES4_17">#REF!</definedName>
    <definedName name="ES4_18" localSheetId="4">#REF!</definedName>
    <definedName name="ES4_18">#REF!</definedName>
    <definedName name="ES4_19" localSheetId="4">#REF!</definedName>
    <definedName name="ES4_19">#REF!</definedName>
    <definedName name="ES4_2" localSheetId="4">#REF!</definedName>
    <definedName name="ES4_2">#REF!</definedName>
    <definedName name="ES4_20" localSheetId="4">#REF!</definedName>
    <definedName name="ES4_20">#REF!</definedName>
    <definedName name="ES4_21" localSheetId="4">#REF!</definedName>
    <definedName name="ES4_21">#REF!</definedName>
    <definedName name="ES4_22" localSheetId="4">#REF!</definedName>
    <definedName name="ES4_22">#REF!</definedName>
    <definedName name="ES4_23" localSheetId="4">#REF!</definedName>
    <definedName name="ES4_23">#REF!</definedName>
    <definedName name="ES4_24" localSheetId="4">#REF!</definedName>
    <definedName name="ES4_24">#REF!</definedName>
    <definedName name="ES4_25" localSheetId="4">#REF!</definedName>
    <definedName name="ES4_25">#REF!</definedName>
    <definedName name="ES4_26" localSheetId="4">#REF!</definedName>
    <definedName name="ES4_26">#REF!</definedName>
    <definedName name="ES4_27" localSheetId="4">#REF!</definedName>
    <definedName name="ES4_27">#REF!</definedName>
    <definedName name="ES4_28" localSheetId="4">#REF!</definedName>
    <definedName name="ES4_28">#REF!</definedName>
    <definedName name="ES4_29" localSheetId="4">#REF!</definedName>
    <definedName name="ES4_29">#REF!</definedName>
    <definedName name="ES4_3" localSheetId="4">#REF!</definedName>
    <definedName name="ES4_3">#REF!</definedName>
    <definedName name="ES4_30" localSheetId="4">#REF!</definedName>
    <definedName name="ES4_30">#REF!</definedName>
    <definedName name="ES4_31" localSheetId="4">#REF!</definedName>
    <definedName name="ES4_31">#REF!</definedName>
    <definedName name="ES4_32" localSheetId="4">#REF!</definedName>
    <definedName name="ES4_32">#REF!</definedName>
    <definedName name="ES4_33" localSheetId="4">#REF!</definedName>
    <definedName name="ES4_33">#REF!</definedName>
    <definedName name="ES4_34" localSheetId="4">#REF!</definedName>
    <definedName name="ES4_34">#REF!</definedName>
    <definedName name="ES4_35" localSheetId="4">#REF!</definedName>
    <definedName name="ES4_35">#REF!</definedName>
    <definedName name="ES4_36" localSheetId="4">#REF!</definedName>
    <definedName name="ES4_36">#REF!</definedName>
    <definedName name="ES4_37" localSheetId="4">#REF!</definedName>
    <definedName name="ES4_37">#REF!</definedName>
    <definedName name="ES4_38" localSheetId="4">#REF!</definedName>
    <definedName name="ES4_38">#REF!</definedName>
    <definedName name="ES4_39" localSheetId="4">#REF!</definedName>
    <definedName name="ES4_39">#REF!</definedName>
    <definedName name="ES4_4" localSheetId="4">#REF!</definedName>
    <definedName name="ES4_4">#REF!</definedName>
    <definedName name="ES4_40" localSheetId="4">#REF!</definedName>
    <definedName name="ES4_40">#REF!</definedName>
    <definedName name="ES4_41" localSheetId="4">#REF!</definedName>
    <definedName name="ES4_41">#REF!</definedName>
    <definedName name="ES4_42" localSheetId="4">#REF!</definedName>
    <definedName name="ES4_42">#REF!</definedName>
    <definedName name="ES4_43" localSheetId="4">#REF!</definedName>
    <definedName name="ES4_43">#REF!</definedName>
    <definedName name="ES4_5" localSheetId="4">#REF!</definedName>
    <definedName name="ES4_5">#REF!</definedName>
    <definedName name="ES4_6" localSheetId="4">#REF!</definedName>
    <definedName name="ES4_6">#REF!</definedName>
    <definedName name="ES4_7" localSheetId="4">#REF!</definedName>
    <definedName name="ES4_7">#REF!</definedName>
    <definedName name="ES4_8" localSheetId="4">#REF!</definedName>
    <definedName name="ES4_8">#REF!</definedName>
    <definedName name="ES4_9" localSheetId="4">#REF!</definedName>
    <definedName name="ES4_9">#REF!</definedName>
    <definedName name="ES5_1" localSheetId="4">#REF!</definedName>
    <definedName name="ES5_1">#REF!</definedName>
    <definedName name="ES5_10" localSheetId="4">#REF!</definedName>
    <definedName name="ES5_10">#REF!</definedName>
    <definedName name="ES5_11" localSheetId="4">#REF!</definedName>
    <definedName name="ES5_11">#REF!</definedName>
    <definedName name="ES5_12" localSheetId="4">#REF!</definedName>
    <definedName name="ES5_12">#REF!</definedName>
    <definedName name="ES5_13" localSheetId="4">#REF!</definedName>
    <definedName name="ES5_13">#REF!</definedName>
    <definedName name="ES5_14" localSheetId="4">#REF!</definedName>
    <definedName name="ES5_14">#REF!</definedName>
    <definedName name="ES5_15" localSheetId="4">#REF!</definedName>
    <definedName name="ES5_15">#REF!</definedName>
    <definedName name="ES5_16" localSheetId="4">#REF!</definedName>
    <definedName name="ES5_16">#REF!</definedName>
    <definedName name="ES5_17" localSheetId="4">#REF!</definedName>
    <definedName name="ES5_17">#REF!</definedName>
    <definedName name="ES5_18" localSheetId="4">#REF!</definedName>
    <definedName name="ES5_18">#REF!</definedName>
    <definedName name="ES5_19" localSheetId="4">#REF!</definedName>
    <definedName name="ES5_19">#REF!</definedName>
    <definedName name="ES5_2" localSheetId="4">#REF!</definedName>
    <definedName name="ES5_2">#REF!</definedName>
    <definedName name="ES5_20" localSheetId="4">#REF!</definedName>
    <definedName name="ES5_20">#REF!</definedName>
    <definedName name="ES5_21" localSheetId="4">#REF!</definedName>
    <definedName name="ES5_21">#REF!</definedName>
    <definedName name="ES5_22" localSheetId="4">#REF!</definedName>
    <definedName name="ES5_22">#REF!</definedName>
    <definedName name="ES5_23" localSheetId="4">#REF!</definedName>
    <definedName name="ES5_23">#REF!</definedName>
    <definedName name="ES5_24" localSheetId="4">#REF!</definedName>
    <definedName name="ES5_24">#REF!</definedName>
    <definedName name="ES5_25" localSheetId="4">#REF!</definedName>
    <definedName name="ES5_25">#REF!</definedName>
    <definedName name="ES5_26" localSheetId="4">#REF!</definedName>
    <definedName name="ES5_26">#REF!</definedName>
    <definedName name="ES5_27" localSheetId="4">#REF!</definedName>
    <definedName name="ES5_27">#REF!</definedName>
    <definedName name="ES5_28" localSheetId="4">#REF!</definedName>
    <definedName name="ES5_28">#REF!</definedName>
    <definedName name="ES5_29" localSheetId="4">#REF!</definedName>
    <definedName name="ES5_29">#REF!</definedName>
    <definedName name="ES5_3" localSheetId="4">#REF!</definedName>
    <definedName name="ES5_3">#REF!</definedName>
    <definedName name="ES5_30" localSheetId="4">#REF!</definedName>
    <definedName name="ES5_30">#REF!</definedName>
    <definedName name="ES5_31" localSheetId="4">#REF!</definedName>
    <definedName name="ES5_31">#REF!</definedName>
    <definedName name="ES5_32" localSheetId="4">#REF!</definedName>
    <definedName name="ES5_32">#REF!</definedName>
    <definedName name="ES5_33" localSheetId="4">#REF!</definedName>
    <definedName name="ES5_33">#REF!</definedName>
    <definedName name="ES5_34" localSheetId="4">#REF!</definedName>
    <definedName name="ES5_34">#REF!</definedName>
    <definedName name="ES5_35" localSheetId="4">#REF!</definedName>
    <definedName name="ES5_35">#REF!</definedName>
    <definedName name="ES5_36" localSheetId="4">#REF!</definedName>
    <definedName name="ES5_36">#REF!</definedName>
    <definedName name="ES5_37" localSheetId="4">#REF!</definedName>
    <definedName name="ES5_37">#REF!</definedName>
    <definedName name="ES5_38" localSheetId="4">#REF!</definedName>
    <definedName name="ES5_38">#REF!</definedName>
    <definedName name="ES5_39" localSheetId="4">#REF!</definedName>
    <definedName name="ES5_39">#REF!</definedName>
    <definedName name="ES5_4" localSheetId="4">#REF!</definedName>
    <definedName name="ES5_4">#REF!</definedName>
    <definedName name="ES5_40" localSheetId="4">#REF!</definedName>
    <definedName name="ES5_40">#REF!</definedName>
    <definedName name="ES5_41" localSheetId="4">#REF!</definedName>
    <definedName name="ES5_41">#REF!</definedName>
    <definedName name="ES5_42" localSheetId="4">#REF!</definedName>
    <definedName name="ES5_42">#REF!</definedName>
    <definedName name="ES5_43" localSheetId="4">#REF!</definedName>
    <definedName name="ES5_43">#REF!</definedName>
    <definedName name="ES5_5" localSheetId="4">#REF!</definedName>
    <definedName name="ES5_5">#REF!</definedName>
    <definedName name="ES5_6" localSheetId="4">#REF!</definedName>
    <definedName name="ES5_6">#REF!</definedName>
    <definedName name="ES5_7" localSheetId="4">#REF!</definedName>
    <definedName name="ES5_7">#REF!</definedName>
    <definedName name="ES5_8" localSheetId="4">#REF!</definedName>
    <definedName name="ES5_8">#REF!</definedName>
    <definedName name="ES5_9" localSheetId="4">#REF!</definedName>
    <definedName name="ES5_9">#REF!</definedName>
    <definedName name="ES6_1" localSheetId="4">#REF!</definedName>
    <definedName name="ES6_1">#REF!</definedName>
    <definedName name="ES6_10" localSheetId="4">#REF!</definedName>
    <definedName name="ES6_10">#REF!</definedName>
    <definedName name="ES6_11" localSheetId="4">#REF!</definedName>
    <definedName name="ES6_11">#REF!</definedName>
    <definedName name="ES6_12" localSheetId="4">#REF!</definedName>
    <definedName name="ES6_12">#REF!</definedName>
    <definedName name="ES6_13" localSheetId="4">#REF!</definedName>
    <definedName name="ES6_13">#REF!</definedName>
    <definedName name="ES6_14" localSheetId="4">#REF!</definedName>
    <definedName name="ES6_14">#REF!</definedName>
    <definedName name="ES6_15" localSheetId="4">#REF!</definedName>
    <definedName name="ES6_15">#REF!</definedName>
    <definedName name="ES6_16" localSheetId="4">#REF!</definedName>
    <definedName name="ES6_16">#REF!</definedName>
    <definedName name="ES6_17" localSheetId="4">#REF!</definedName>
    <definedName name="ES6_17">#REF!</definedName>
    <definedName name="ES6_18" localSheetId="4">#REF!</definedName>
    <definedName name="ES6_18">#REF!</definedName>
    <definedName name="ES6_19" localSheetId="4">#REF!</definedName>
    <definedName name="ES6_19">#REF!</definedName>
    <definedName name="ES6_2" localSheetId="4">#REF!</definedName>
    <definedName name="ES6_2">#REF!</definedName>
    <definedName name="ES6_20" localSheetId="4">#REF!</definedName>
    <definedName name="ES6_20">#REF!</definedName>
    <definedName name="ES6_21" localSheetId="4">#REF!</definedName>
    <definedName name="ES6_21">#REF!</definedName>
    <definedName name="ES6_22" localSheetId="4">#REF!</definedName>
    <definedName name="ES6_22">#REF!</definedName>
    <definedName name="ES6_23" localSheetId="4">#REF!</definedName>
    <definedName name="ES6_23">#REF!</definedName>
    <definedName name="ES6_24" localSheetId="4">#REF!</definedName>
    <definedName name="ES6_24">#REF!</definedName>
    <definedName name="ES6_25" localSheetId="4">#REF!</definedName>
    <definedName name="ES6_25">#REF!</definedName>
    <definedName name="ES6_26" localSheetId="4">#REF!</definedName>
    <definedName name="ES6_26">#REF!</definedName>
    <definedName name="ES6_27" localSheetId="4">#REF!</definedName>
    <definedName name="ES6_27">#REF!</definedName>
    <definedName name="ES6_28" localSheetId="4">#REF!</definedName>
    <definedName name="ES6_28">#REF!</definedName>
    <definedName name="ES6_29" localSheetId="4">#REF!</definedName>
    <definedName name="ES6_29">#REF!</definedName>
    <definedName name="ES6_3" localSheetId="4">#REF!</definedName>
    <definedName name="ES6_3">#REF!</definedName>
    <definedName name="ES6_30" localSheetId="4">#REF!</definedName>
    <definedName name="ES6_30">#REF!</definedName>
    <definedName name="ES6_31" localSheetId="4">#REF!</definedName>
    <definedName name="ES6_31">#REF!</definedName>
    <definedName name="ES6_32" localSheetId="4">#REF!</definedName>
    <definedName name="ES6_32">#REF!</definedName>
    <definedName name="ES6_33" localSheetId="4">#REF!</definedName>
    <definedName name="ES6_33">#REF!</definedName>
    <definedName name="ES6_34" localSheetId="4">#REF!</definedName>
    <definedName name="ES6_34">#REF!</definedName>
    <definedName name="ES6_35" localSheetId="4">#REF!</definedName>
    <definedName name="ES6_35">#REF!</definedName>
    <definedName name="ES6_36" localSheetId="4">#REF!</definedName>
    <definedName name="ES6_36">#REF!</definedName>
    <definedName name="ES6_37" localSheetId="4">#REF!</definedName>
    <definedName name="ES6_37">#REF!</definedName>
    <definedName name="ES6_38" localSheetId="4">#REF!</definedName>
    <definedName name="ES6_38">#REF!</definedName>
    <definedName name="ES6_39" localSheetId="4">#REF!</definedName>
    <definedName name="ES6_39">#REF!</definedName>
    <definedName name="ES6_4" localSheetId="4">#REF!</definedName>
    <definedName name="ES6_4">#REF!</definedName>
    <definedName name="ES6_40" localSheetId="4">#REF!</definedName>
    <definedName name="ES6_40">#REF!</definedName>
    <definedName name="ES6_41" localSheetId="4">#REF!</definedName>
    <definedName name="ES6_41">#REF!</definedName>
    <definedName name="ES6_42" localSheetId="4">#REF!</definedName>
    <definedName name="ES6_42">#REF!</definedName>
    <definedName name="ES6_43" localSheetId="4">#REF!</definedName>
    <definedName name="ES6_43">#REF!</definedName>
    <definedName name="ES6_5" localSheetId="4">#REF!</definedName>
    <definedName name="ES6_5">#REF!</definedName>
    <definedName name="ES6_6" localSheetId="4">#REF!</definedName>
    <definedName name="ES6_6">#REF!</definedName>
    <definedName name="ES6_7" localSheetId="4">#REF!</definedName>
    <definedName name="ES6_7">#REF!</definedName>
    <definedName name="ES6_8" localSheetId="4">#REF!</definedName>
    <definedName name="ES6_8">#REF!</definedName>
    <definedName name="ES6_9" localSheetId="4">#REF!</definedName>
    <definedName name="ES6_9">#REF!</definedName>
    <definedName name="escalones" localSheetId="4">#REF!</definedName>
    <definedName name="escalones">#REF!</definedName>
    <definedName name="ESE" localSheetId="4">#REF!</definedName>
    <definedName name="ESE">#REF!</definedName>
    <definedName name="ESMALTE" localSheetId="4">#REF!</definedName>
    <definedName name="ESMALTE">#REF!</definedName>
    <definedName name="ESP201.15">#REF!</definedName>
    <definedName name="ESP201.21">#REF!</definedName>
    <definedName name="ESP201.7">#REF!</definedName>
    <definedName name="ESP201.8">#REF!</definedName>
    <definedName name="ESP210.2.2" localSheetId="4">#REF!</definedName>
    <definedName name="ESP210.2.2">#REF!</definedName>
    <definedName name="ESP225P" localSheetId="4">#REF!</definedName>
    <definedName name="ESP225P">#REF!</definedName>
    <definedName name="ESP330.1P">#REF!</definedName>
    <definedName name="ESP632.1P">#REF!</definedName>
    <definedName name="ESP632.4P">#REF!</definedName>
    <definedName name="ESTACION">#REF!</definedName>
    <definedName name="Este" localSheetId="4">#REF!</definedName>
    <definedName name="Este">#REF!</definedName>
    <definedName name="ESTERIL" localSheetId="4">#REF!</definedName>
    <definedName name="ESTERIL">#REF!</definedName>
    <definedName name="ESTRUCT06" localSheetId="4">#REF!</definedName>
    <definedName name="ESTRUCT06">#REF!</definedName>
    <definedName name="ESTRUCT07" localSheetId="4">#REF!</definedName>
    <definedName name="ESTRUCT07">#REF!</definedName>
    <definedName name="ESTRUCT08" localSheetId="4">#REF!</definedName>
    <definedName name="ESTRUCT08">#REF!</definedName>
    <definedName name="ESTRUCT09" localSheetId="4">#REF!</definedName>
    <definedName name="ESTRUCT09">#REF!</definedName>
    <definedName name="ESTRUCT10" localSheetId="4">#REF!</definedName>
    <definedName name="ESTRUCT10">#REF!</definedName>
    <definedName name="ESTRUCT11" localSheetId="4">#REF!</definedName>
    <definedName name="ESTRUCT11">#REF!</definedName>
    <definedName name="ESTRUCT12" localSheetId="4">#REF!</definedName>
    <definedName name="ESTRUCT12">#REF!</definedName>
    <definedName name="ESTRUCT13" localSheetId="4">#REF!</definedName>
    <definedName name="ESTRUCT13">#REF!</definedName>
    <definedName name="ESTRUCT14" localSheetId="4">#REF!</definedName>
    <definedName name="ESTRUCT14">#REF!</definedName>
    <definedName name="ESTRUCT15" localSheetId="4">#REF!</definedName>
    <definedName name="ESTRUCT15">#REF!</definedName>
    <definedName name="ESTRUCT16" localSheetId="4">#REF!</definedName>
    <definedName name="ESTRUCT16">#REF!</definedName>
    <definedName name="ESTRUCT17" localSheetId="4">#REF!</definedName>
    <definedName name="ESTRUCT17">#REF!</definedName>
    <definedName name="ESTRUCT18" localSheetId="4">#REF!</definedName>
    <definedName name="ESTRUCT18">#REF!</definedName>
    <definedName name="ESTRUCT19" localSheetId="4">#REF!</definedName>
    <definedName name="ESTRUCT19">#REF!</definedName>
    <definedName name="ESTRUCT20" localSheetId="4">#REF!</definedName>
    <definedName name="ESTRUCT20">#REF!</definedName>
    <definedName name="ESTRUCT21" localSheetId="4">#REF!</definedName>
    <definedName name="ESTRUCT21">#REF!</definedName>
    <definedName name="ESTRUCT22" localSheetId="4">#REF!</definedName>
    <definedName name="ESTRUCT22">#REF!</definedName>
    <definedName name="ESTRUCT24" localSheetId="4">#REF!</definedName>
    <definedName name="ESTRUCT24">#REF!</definedName>
    <definedName name="ESTRUCT25" localSheetId="4">#REF!</definedName>
    <definedName name="ESTRUCT25">#REF!</definedName>
    <definedName name="ESTRUCT28" localSheetId="4">#REF!</definedName>
    <definedName name="ESTRUCT28">#REF!</definedName>
    <definedName name="ESTRUCT29" localSheetId="4">#REF!</definedName>
    <definedName name="ESTRUCT29">#REF!</definedName>
    <definedName name="ESTRUCT31" localSheetId="4">#REF!</definedName>
    <definedName name="ESTRUCT31">#REF!</definedName>
    <definedName name="ESTRUCT33" localSheetId="4">#REF!</definedName>
    <definedName name="ESTRUCT33">#REF!</definedName>
    <definedName name="ESTRUCT34" localSheetId="4">#REF!</definedName>
    <definedName name="ESTRUCT34">#REF!</definedName>
    <definedName name="ESTRUCT43" localSheetId="4">#REF!</definedName>
    <definedName name="ESTRUCT43">#REF!</definedName>
    <definedName name="ETERNIT6" localSheetId="4">#REF!</definedName>
    <definedName name="ETERNIT6">#REF!</definedName>
    <definedName name="ev.Calculation" hidden="1">-4135</definedName>
    <definedName name="ev.Initialized" hidden="1">FALSE</definedName>
    <definedName name="Eval_Currency" localSheetId="4">#REF!</definedName>
    <definedName name="Eval_Currency">#REF!</definedName>
    <definedName name="ex" localSheetId="4">#REF!</definedName>
    <definedName name="ex">#REF!</definedName>
    <definedName name="Excel_BuiltIn_Print_Area_1_1" localSheetId="4">#REF!</definedName>
    <definedName name="Excel_BuiltIn_Print_Area_1_1">#REF!</definedName>
    <definedName name="Excel_BuiltIn_Print_Titles_3" localSheetId="4">#REF!</definedName>
    <definedName name="Excel_BuiltIn_Print_Titles_3">#REF!</definedName>
    <definedName name="Excel_BuiltIn_Print_Titles_4" localSheetId="4">#REF!</definedName>
    <definedName name="Excel_BuiltIn_Print_Titles_4">#REF!</definedName>
    <definedName name="Exchange_Rate" localSheetId="4">#REF!</definedName>
    <definedName name="Exchange_Rate">#REF!</definedName>
    <definedName name="exchangerate" localSheetId="4">#REF!</definedName>
    <definedName name="exchangerate">#REF!</definedName>
    <definedName name="Executivepb" localSheetId="4" hidden="1">#REF!</definedName>
    <definedName name="Executivepb" hidden="1">#REF!</definedName>
    <definedName name="ExistAge" localSheetId="4">#REF!</definedName>
    <definedName name="ExistAge">#REF!</definedName>
    <definedName name="ExistFleet" localSheetId="4">#REF!</definedName>
    <definedName name="ExistFleet">#REF!</definedName>
    <definedName name="expl1" localSheetId="4">#REF!</definedName>
    <definedName name="expl1">#REF!</definedName>
    <definedName name="ExRateAus">#REF!</definedName>
    <definedName name="ExRateCountry">#REF!</definedName>
    <definedName name="ExRates">#REF!</definedName>
    <definedName name="Extra_Pay" localSheetId="4">#REF!</definedName>
    <definedName name="Extra_Pay">#REF!</definedName>
    <definedName name="Extracción_IM" localSheetId="4">#REF!</definedName>
    <definedName name="Extracción_IM">#REF!</definedName>
    <definedName name="F.D.CV1_Moisture" localSheetId="4">#REF!</definedName>
    <definedName name="F.D.CV1_Moisture">#REF!</definedName>
    <definedName name="F.D.CV2_Al" localSheetId="4">#REF!</definedName>
    <definedName name="F.D.CV2_Al">#REF!</definedName>
    <definedName name="F.D.CV2_Co" localSheetId="4">#REF!</definedName>
    <definedName name="F.D.CV2_Co">#REF!</definedName>
    <definedName name="F.D.CV2_DryTonnes" localSheetId="4">#REF!</definedName>
    <definedName name="F.D.CV2_DryTonnes">#REF!</definedName>
    <definedName name="F.D.CV2_dtph" localSheetId="4">#REF!</definedName>
    <definedName name="F.D.CV2_dtph">#REF!</definedName>
    <definedName name="F.D.CV2_Fe" localSheetId="4">#REF!</definedName>
    <definedName name="F.D.CV2_Fe">#REF!</definedName>
    <definedName name="F.D.CV2_Mg" localSheetId="4">#REF!</definedName>
    <definedName name="F.D.CV2_Mg">#REF!</definedName>
    <definedName name="F.D.CV2_Ni" localSheetId="4">#REF!</definedName>
    <definedName name="F.D.CV2_Ni">#REF!</definedName>
    <definedName name="F.D.CV2_Si" localSheetId="4">#REF!</definedName>
    <definedName name="F.D.CV2_Si">#REF!</definedName>
    <definedName name="F.D.Mill_Availability" localSheetId="4">#REF!</definedName>
    <definedName name="F.D.Mill_Availability">#REF!</definedName>
    <definedName name="F.D.Mill_Downtime" localSheetId="4">#REF!</definedName>
    <definedName name="F.D.Mill_Downtime">#REF!</definedName>
    <definedName name="F.D.Mill_DryTonnes" localSheetId="4">#REF!</definedName>
    <definedName name="F.D.Mill_DryTonnes">#REF!</definedName>
    <definedName name="F.D.Mill_DryTph" localSheetId="4">#REF!</definedName>
    <definedName name="F.D.Mill_DryTph">#REF!</definedName>
    <definedName name="F.D.Mill_PowerDraw" localSheetId="4">#REF!</definedName>
    <definedName name="F.D.Mill_PowerDraw">#REF!</definedName>
    <definedName name="F.D.Mill_PowerDrawPerTonne" localSheetId="4">#REF!</definedName>
    <definedName name="F.D.Mill_PowerDrawPerTonne">#REF!</definedName>
    <definedName name="F.D.Mill_Uptime" localSheetId="4">#REF!</definedName>
    <definedName name="F.D.Mill_Uptime">#REF!</definedName>
    <definedName name="F.D.Mill_Utilization" localSheetId="4">#REF!</definedName>
    <definedName name="F.D.Mill_Utilization">#REF!</definedName>
    <definedName name="F.D.Mill_WetTonnes" localSheetId="4">#REF!</definedName>
    <definedName name="F.D.Mill_WetTonnes">#REF!</definedName>
    <definedName name="F.D.Mill_WetTph" localSheetId="4">#REF!</definedName>
    <definedName name="F.D.Mill_WetTph">#REF!</definedName>
    <definedName name="F.D.MillFeed_Al" localSheetId="4">#REF!</definedName>
    <definedName name="F.D.MillFeed_Al">#REF!</definedName>
    <definedName name="F.D.MillFeed_Co" localSheetId="4">#REF!</definedName>
    <definedName name="F.D.MillFeed_Co">#REF!</definedName>
    <definedName name="F.D.MillFeed_Fe" localSheetId="4">#REF!</definedName>
    <definedName name="F.D.MillFeed_Fe">#REF!</definedName>
    <definedName name="F.D.MillFeed_Mg" localSheetId="4">#REF!</definedName>
    <definedName name="F.D.MillFeed_Mg">#REF!</definedName>
    <definedName name="F.D.MillFeed_Ni" localSheetId="4">#REF!</definedName>
    <definedName name="F.D.MillFeed_Ni">#REF!</definedName>
    <definedName name="F.D.MillFeed_Si" localSheetId="4">#REF!</definedName>
    <definedName name="F.D.MillFeed_Si">#REF!</definedName>
    <definedName name="F.D.MillH2O_Head" localSheetId="4">#REF!</definedName>
    <definedName name="F.D.MillH2O_Head">#REF!</definedName>
    <definedName name="F.D.MillH2O_Screen" localSheetId="4">#REF!</definedName>
    <definedName name="F.D.MillH2O_Screen">#REF!</definedName>
    <definedName name="F.D.MillH2O_Total" localSheetId="4">#REF!</definedName>
    <definedName name="F.D.MillH2O_Total">#REF!</definedName>
    <definedName name="F.D.OreToStorage_Al" localSheetId="4">#REF!</definedName>
    <definedName name="F.D.OreToStorage_Al">#REF!</definedName>
    <definedName name="F.D.OreToStorage_Co" localSheetId="4">#REF!</definedName>
    <definedName name="F.D.OreToStorage_Co">#REF!</definedName>
    <definedName name="F.D.OreToStorage_DryTonnes" localSheetId="4">#REF!</definedName>
    <definedName name="F.D.OreToStorage_DryTonnes">#REF!</definedName>
    <definedName name="F.D.OreToStorage_DryTph" localSheetId="4">#REF!</definedName>
    <definedName name="F.D.OreToStorage_DryTph">#REF!</definedName>
    <definedName name="F.D.OreToStorage_Fe" localSheetId="4">#REF!</definedName>
    <definedName name="F.D.OreToStorage_Fe">#REF!</definedName>
    <definedName name="F.D.OreToStorage_Mg" localSheetId="4">#REF!</definedName>
    <definedName name="F.D.OreToStorage_Mg">#REF!</definedName>
    <definedName name="F.D.OreToStorage_Ni" localSheetId="4">#REF!</definedName>
    <definedName name="F.D.OreToStorage_Ni">#REF!</definedName>
    <definedName name="F.D.OreToStorage_PulpDensity" localSheetId="4">#REF!</definedName>
    <definedName name="F.D.OreToStorage_PulpDensity">#REF!</definedName>
    <definedName name="F.D.OreToStorage_PulpYieldStress" localSheetId="4">#REF!</definedName>
    <definedName name="F.D.OreToStorage_PulpYieldStress">#REF!</definedName>
    <definedName name="F.D.OreToStorage_Si" localSheetId="4">#REF!</definedName>
    <definedName name="F.D.OreToStorage_Si">#REF!</definedName>
    <definedName name="F.D.OreToStorage_Tank1Level" localSheetId="4">#REF!</definedName>
    <definedName name="F.D.OreToStorage_Tank1Level">#REF!</definedName>
    <definedName name="F.D.OreToStorage_Tank2Level" localSheetId="4">#REF!</definedName>
    <definedName name="F.D.OreToStorage_Tank2Level">#REF!</definedName>
    <definedName name="F.D.OreToStorage_Tank3Level" localSheetId="4">#REF!</definedName>
    <definedName name="F.D.OreToStorage_Tank3Level">#REF!</definedName>
    <definedName name="F.D.OreToStorage_Tank4Level" localSheetId="4">#REF!</definedName>
    <definedName name="F.D.OreToStorage_Tank4Level">#REF!</definedName>
    <definedName name="F.D.OreToStorage_Volume" localSheetId="4">#REF!</definedName>
    <definedName name="F.D.OreToStorage_Volume">#REF!</definedName>
    <definedName name="F.D.OreToStorage_VolumePerHr" localSheetId="4">#REF!</definedName>
    <definedName name="F.D.OreToStorage_VolumePerHr">#REF!</definedName>
    <definedName name="F.M.CV1_Moisture" localSheetId="4">#REF!</definedName>
    <definedName name="F.M.CV1_Moisture">#REF!</definedName>
    <definedName name="F.M.CV2_Al" localSheetId="4">#REF!</definedName>
    <definedName name="F.M.CV2_Al">#REF!</definedName>
    <definedName name="F.M.CV2_Co" localSheetId="4">#REF!</definedName>
    <definedName name="F.M.CV2_Co">#REF!</definedName>
    <definedName name="F.M.CV2_DryTonnes" localSheetId="4">#REF!</definedName>
    <definedName name="F.M.CV2_DryTonnes">#REF!</definedName>
    <definedName name="F.M.CV2_dtph" localSheetId="4">#REF!</definedName>
    <definedName name="F.M.CV2_dtph">#REF!</definedName>
    <definedName name="F.M.CV2_Fe" localSheetId="4">#REF!</definedName>
    <definedName name="F.M.CV2_Fe">#REF!</definedName>
    <definedName name="F.M.CV2_Mg" localSheetId="4">#REF!</definedName>
    <definedName name="F.M.CV2_Mg">#REF!</definedName>
    <definedName name="F.M.CV2_Ni" localSheetId="4">#REF!</definedName>
    <definedName name="F.M.CV2_Ni">#REF!</definedName>
    <definedName name="F.M.CV2_Si" localSheetId="4">#REF!</definedName>
    <definedName name="F.M.CV2_Si">#REF!</definedName>
    <definedName name="F.M.Mill_Availability" localSheetId="4">#REF!</definedName>
    <definedName name="F.M.Mill_Availability">#REF!</definedName>
    <definedName name="F.M.Mill_Downtime" localSheetId="4">#REF!</definedName>
    <definedName name="F.M.Mill_Downtime">#REF!</definedName>
    <definedName name="F.M.Mill_DryTonnes" localSheetId="4">#REF!</definedName>
    <definedName name="F.M.Mill_DryTonnes">#REF!</definedName>
    <definedName name="F.M.Mill_DryTph" localSheetId="4">#REF!</definedName>
    <definedName name="F.M.Mill_DryTph">#REF!</definedName>
    <definedName name="F.M.Mill_PowerDraw" localSheetId="4">#REF!</definedName>
    <definedName name="F.M.Mill_PowerDraw">#REF!</definedName>
    <definedName name="F.M.Mill_PowerDrawPerTonne" localSheetId="4">#REF!</definedName>
    <definedName name="F.M.Mill_PowerDrawPerTonne">#REF!</definedName>
    <definedName name="F.M.Mill_Uptime" localSheetId="4">#REF!</definedName>
    <definedName name="F.M.Mill_Uptime">#REF!</definedName>
    <definedName name="F.M.Mill_Utilization" localSheetId="4">#REF!</definedName>
    <definedName name="F.M.Mill_Utilization">#REF!</definedName>
    <definedName name="F.M.Mill_WetTonnes" localSheetId="4">#REF!</definedName>
    <definedName name="F.M.Mill_WetTonnes">#REF!</definedName>
    <definedName name="F.M.Mill_WetTph" localSheetId="4">#REF!</definedName>
    <definedName name="F.M.Mill_WetTph">#REF!</definedName>
    <definedName name="F.M.MillFeed_Al" localSheetId="4">#REF!</definedName>
    <definedName name="F.M.MillFeed_Al">#REF!</definedName>
    <definedName name="F.M.MillFeed_Co" localSheetId="4">#REF!</definedName>
    <definedName name="F.M.MillFeed_Co">#REF!</definedName>
    <definedName name="F.M.MillFeed_Fe" localSheetId="4">#REF!</definedName>
    <definedName name="F.M.MillFeed_Fe">#REF!</definedName>
    <definedName name="F.M.MillFeed_Mg" localSheetId="4">#REF!</definedName>
    <definedName name="F.M.MillFeed_Mg">#REF!</definedName>
    <definedName name="F.M.MillFeed_Ni" localSheetId="4">#REF!</definedName>
    <definedName name="F.M.MillFeed_Ni">#REF!</definedName>
    <definedName name="F.M.MillFeed_Si" localSheetId="4">#REF!</definedName>
    <definedName name="F.M.MillFeed_Si">#REF!</definedName>
    <definedName name="F.M.MillH2O_Head" localSheetId="4">#REF!</definedName>
    <definedName name="F.M.MillH2O_Head">#REF!</definedName>
    <definedName name="F.M.MillH2O_Screen" localSheetId="4">#REF!</definedName>
    <definedName name="F.M.MillH2O_Screen">#REF!</definedName>
    <definedName name="F.M.MillH2O_Total" localSheetId="4">#REF!</definedName>
    <definedName name="F.M.MillH2O_Total">#REF!</definedName>
    <definedName name="F.M.OreToStorage_Al" localSheetId="4">#REF!</definedName>
    <definedName name="F.M.OreToStorage_Al">#REF!</definedName>
    <definedName name="F.M.OreToStorage_Co" localSheetId="4">#REF!</definedName>
    <definedName name="F.M.OreToStorage_Co">#REF!</definedName>
    <definedName name="F.M.OreToStorage_DryTonnes" localSheetId="4">#REF!</definedName>
    <definedName name="F.M.OreToStorage_DryTonnes">#REF!</definedName>
    <definedName name="F.M.OreToStorage_DryTph" localSheetId="4">#REF!</definedName>
    <definedName name="F.M.OreToStorage_DryTph">#REF!</definedName>
    <definedName name="F.M.OreToStorage_Fe" localSheetId="4">#REF!</definedName>
    <definedName name="F.M.OreToStorage_Fe">#REF!</definedName>
    <definedName name="F.M.OreToStorage_Mg" localSheetId="4">#REF!</definedName>
    <definedName name="F.M.OreToStorage_Mg">#REF!</definedName>
    <definedName name="F.M.OreToStorage_Ni" localSheetId="4">#REF!</definedName>
    <definedName name="F.M.OreToStorage_Ni">#REF!</definedName>
    <definedName name="F.M.OreToStorage_PulpDensity" localSheetId="4">#REF!</definedName>
    <definedName name="F.M.OreToStorage_PulpDensity">#REF!</definedName>
    <definedName name="F.M.OreToStorage_PulpYieldStress" localSheetId="4">#REF!</definedName>
    <definedName name="F.M.OreToStorage_PulpYieldStress">#REF!</definedName>
    <definedName name="F.M.OreToStorage_Si" localSheetId="4">#REF!</definedName>
    <definedName name="F.M.OreToStorage_Si">#REF!</definedName>
    <definedName name="F.M.OreToStorage_Volume" localSheetId="4">#REF!</definedName>
    <definedName name="F.M.OreToStorage_Volume">#REF!</definedName>
    <definedName name="F.M.OreToStorage_VolumePerHr" localSheetId="4">#REF!</definedName>
    <definedName name="F.M.OreToStorage_VolumePerHr">#REF!</definedName>
    <definedName name="F.Y.CV1_Moisture" localSheetId="4">#REF!</definedName>
    <definedName name="F.Y.CV1_Moisture">#REF!</definedName>
    <definedName name="F.Y.CV2_Al" localSheetId="4">#REF!</definedName>
    <definedName name="F.Y.CV2_Al">#REF!</definedName>
    <definedName name="F.Y.CV2_Co" localSheetId="4">#REF!</definedName>
    <definedName name="F.Y.CV2_Co">#REF!</definedName>
    <definedName name="F.Y.CV2_DryTonnes" localSheetId="4">#REF!</definedName>
    <definedName name="F.Y.CV2_DryTonnes">#REF!</definedName>
    <definedName name="F.Y.CV2_dtph" localSheetId="4">#REF!</definedName>
    <definedName name="F.Y.CV2_dtph">#REF!</definedName>
    <definedName name="F.Y.CV2_Fe" localSheetId="4">#REF!</definedName>
    <definedName name="F.Y.CV2_Fe">#REF!</definedName>
    <definedName name="F.Y.CV2_Mg" localSheetId="4">#REF!</definedName>
    <definedName name="F.Y.CV2_Mg">#REF!</definedName>
    <definedName name="F.Y.CV2_Ni" localSheetId="4">#REF!</definedName>
    <definedName name="F.Y.CV2_Ni">#REF!</definedName>
    <definedName name="F.Y.CV2_Si" localSheetId="4">#REF!</definedName>
    <definedName name="F.Y.CV2_Si">#REF!</definedName>
    <definedName name="F.Y.Mill_Availability" localSheetId="4">#REF!</definedName>
    <definedName name="F.Y.Mill_Availability">#REF!</definedName>
    <definedName name="F.Y.Mill_Downtime" localSheetId="4">#REF!</definedName>
    <definedName name="F.Y.Mill_Downtime">#REF!</definedName>
    <definedName name="F.Y.Mill_DryTonnes" localSheetId="4">#REF!</definedName>
    <definedName name="F.Y.Mill_DryTonnes">#REF!</definedName>
    <definedName name="F.Y.Mill_DryTph" localSheetId="4">#REF!</definedName>
    <definedName name="F.Y.Mill_DryTph">#REF!</definedName>
    <definedName name="F.Y.Mill_PowerDraw" localSheetId="4">#REF!</definedName>
    <definedName name="F.Y.Mill_PowerDraw">#REF!</definedName>
    <definedName name="F.Y.Mill_PowerDrawPerTonne" localSheetId="4">#REF!</definedName>
    <definedName name="F.Y.Mill_PowerDrawPerTonne">#REF!</definedName>
    <definedName name="F.Y.Mill_Uptime" localSheetId="4">#REF!</definedName>
    <definedName name="F.Y.Mill_Uptime">#REF!</definedName>
    <definedName name="F.Y.Mill_Utilization" localSheetId="4">#REF!</definedName>
    <definedName name="F.Y.Mill_Utilization">#REF!</definedName>
    <definedName name="F.Y.Mill_WetTonnes" localSheetId="4">#REF!</definedName>
    <definedName name="F.Y.Mill_WetTonnes">#REF!</definedName>
    <definedName name="F.Y.Mill_WetTph" localSheetId="4">#REF!</definedName>
    <definedName name="F.Y.Mill_WetTph">#REF!</definedName>
    <definedName name="F.Y.MillFeed_Al" localSheetId="4">#REF!</definedName>
    <definedName name="F.Y.MillFeed_Al">#REF!</definedName>
    <definedName name="F.Y.MillFeed_Co" localSheetId="4">#REF!</definedName>
    <definedName name="F.Y.MillFeed_Co">#REF!</definedName>
    <definedName name="F.Y.MillFeed_Fe" localSheetId="4">#REF!</definedName>
    <definedName name="F.Y.MillFeed_Fe">#REF!</definedName>
    <definedName name="F.Y.MillFeed_Mg" localSheetId="4">#REF!</definedName>
    <definedName name="F.Y.MillFeed_Mg">#REF!</definedName>
    <definedName name="F.Y.MillFeed_Ni" localSheetId="4">#REF!</definedName>
    <definedName name="F.Y.MillFeed_Ni">#REF!</definedName>
    <definedName name="F.Y.MillFeed_Si" localSheetId="4">#REF!</definedName>
    <definedName name="F.Y.MillFeed_Si">#REF!</definedName>
    <definedName name="F.Y.MillH2O_Head" localSheetId="4">#REF!</definedName>
    <definedName name="F.Y.MillH2O_Head">#REF!</definedName>
    <definedName name="F.Y.MillH2O_Screen" localSheetId="4">#REF!</definedName>
    <definedName name="F.Y.MillH2O_Screen">#REF!</definedName>
    <definedName name="F.Y.MillH2O_Total" localSheetId="4">#REF!</definedName>
    <definedName name="F.Y.MillH2O_Total">#REF!</definedName>
    <definedName name="F.Y.OreToStorage_Al" localSheetId="4">#REF!</definedName>
    <definedName name="F.Y.OreToStorage_Al">#REF!</definedName>
    <definedName name="F.Y.OreToStorage_Co" localSheetId="4">#REF!</definedName>
    <definedName name="F.Y.OreToStorage_Co">#REF!</definedName>
    <definedName name="F.Y.OreToStorage_DryTonnes" localSheetId="4">#REF!</definedName>
    <definedName name="F.Y.OreToStorage_DryTonnes">#REF!</definedName>
    <definedName name="F.Y.OreToStorage_DryTph" localSheetId="4">#REF!</definedName>
    <definedName name="F.Y.OreToStorage_DryTph">#REF!</definedName>
    <definedName name="F.Y.OreToStorage_Fe" localSheetId="4">#REF!</definedName>
    <definedName name="F.Y.OreToStorage_Fe">#REF!</definedName>
    <definedName name="F.Y.OreToStorage_Mg" localSheetId="4">#REF!</definedName>
    <definedName name="F.Y.OreToStorage_Mg">#REF!</definedName>
    <definedName name="F.Y.OreToStorage_Ni" localSheetId="4">#REF!</definedName>
    <definedName name="F.Y.OreToStorage_Ni">#REF!</definedName>
    <definedName name="F.Y.OreToStorage_PulpDensity" localSheetId="4">#REF!</definedName>
    <definedName name="F.Y.OreToStorage_PulpDensity">#REF!</definedName>
    <definedName name="F.Y.OreToStorage_PulpYieldStress" localSheetId="4">#REF!</definedName>
    <definedName name="F.Y.OreToStorage_PulpYieldStress">#REF!</definedName>
    <definedName name="F.Y.OreToStorage_Si" localSheetId="4">#REF!</definedName>
    <definedName name="F.Y.OreToStorage_Si">#REF!</definedName>
    <definedName name="F.Y.OreToStorage_Volume" localSheetId="4">#REF!</definedName>
    <definedName name="F.Y.OreToStorage_Volume">#REF!</definedName>
    <definedName name="F.Y.OreToStorage_VolumePerHr" localSheetId="4">#REF!</definedName>
    <definedName name="F.Y.OreToStorage_VolumePerHr">#REF!</definedName>
    <definedName name="fa" localSheetId="4">#REF!</definedName>
    <definedName name="fa">#REF!</definedName>
    <definedName name="FABI" localSheetId="4">Scheduled_Payment+Extra_Payment</definedName>
    <definedName name="FABI">Scheduled_Payment+Extra_Payment</definedName>
    <definedName name="FABIAN">#N/A</definedName>
    <definedName name="FAC" localSheetId="4">#REF!</definedName>
    <definedName name="FAC">#REF!</definedName>
    <definedName name="FACTOR" localSheetId="4">#REF!</definedName>
    <definedName name="FACTOR">#REF!</definedName>
    <definedName name="Factpb" localSheetId="4" hidden="1">#REF!</definedName>
    <definedName name="Factpb" hidden="1">#REF!</definedName>
    <definedName name="Factpb2" localSheetId="4" hidden="1">#REF!</definedName>
    <definedName name="Factpb2" hidden="1">#REF!</definedName>
    <definedName name="FALTANTES1">#REF!</definedName>
    <definedName name="fb" localSheetId="4">#REF!</definedName>
    <definedName name="fb">#REF!</definedName>
    <definedName name="fcc" localSheetId="4">#REF!</definedName>
    <definedName name="fcc">#REF!</definedName>
    <definedName name="fcv" localSheetId="4">#REF!</definedName>
    <definedName name="fcv">#REF!</definedName>
    <definedName name="fd" localSheetId="4">#REF!</definedName>
    <definedName name="fd">#REF!</definedName>
    <definedName name="fda" localSheetId="4">#REF!</definedName>
    <definedName name="fda">#REF!</definedName>
    <definedName name="fdf" localSheetId="4">#REF!</definedName>
    <definedName name="fdf">#REF!</definedName>
    <definedName name="fdwssf" localSheetId="4">#REF!</definedName>
    <definedName name="fdwssf">#REF!</definedName>
    <definedName name="feb00" localSheetId="4">#REF!</definedName>
    <definedName name="feb00">#REF!</definedName>
    <definedName name="FECHA" localSheetId="4">#REF!</definedName>
    <definedName name="FECHA">#REF!</definedName>
    <definedName name="Fechas" localSheetId="4">#REF!</definedName>
    <definedName name="Fechas">#REF!</definedName>
    <definedName name="Fexx">#REF!</definedName>
    <definedName name="FF">#REF!</definedName>
    <definedName name="ffff" localSheetId="4">#REF!</definedName>
    <definedName name="ffff">#REF!</definedName>
    <definedName name="fffffdfdfddf" localSheetId="4">#REF!</definedName>
    <definedName name="fffffdfdfddf">#REF!</definedName>
    <definedName name="ffffffffffffffff" localSheetId="4">#REF!</definedName>
    <definedName name="ffffffffffffffff">#REF!</definedName>
    <definedName name="fg" localSheetId="4">#REF!</definedName>
    <definedName name="fg">#REF!</definedName>
    <definedName name="FGV" localSheetId="4">#REF!</definedName>
    <definedName name="FGV">#REF!</definedName>
    <definedName name="fi" localSheetId="4">#REF!</definedName>
    <definedName name="fi">#REF!</definedName>
    <definedName name="Finaliza">#REF!</definedName>
    <definedName name="Financialpb" localSheetId="4" hidden="1">#REF!</definedName>
    <definedName name="Financialpb" hidden="1">#REF!</definedName>
    <definedName name="Financialpb2" localSheetId="4" hidden="1">#REF!</definedName>
    <definedName name="Financialpb2" hidden="1">#REF!</definedName>
    <definedName name="FixEquip_hrs">#REF!</definedName>
    <definedName name="fk" localSheetId="4">#REF!</definedName>
    <definedName name="fk">#REF!</definedName>
    <definedName name="Fleet" localSheetId="4">#REF!</definedName>
    <definedName name="Fleet">#REF!</definedName>
    <definedName name="FleetC" localSheetId="4">#REF!</definedName>
    <definedName name="FleetC">#REF!</definedName>
    <definedName name="fleetRecNo">#REF!</definedName>
    <definedName name="FleetS" localSheetId="4">#REF!</definedName>
    <definedName name="FleetS">#REF!</definedName>
    <definedName name="FleetW" localSheetId="4">#REF!</definedName>
    <definedName name="FleetW">#REF!</definedName>
    <definedName name="flq" localSheetId="4">#REF!</definedName>
    <definedName name="flq">#REF!</definedName>
    <definedName name="FOB_POINT" localSheetId="4">#REF!</definedName>
    <definedName name="FOB_POINT">#REF!</definedName>
    <definedName name="forapproval">#REF!</definedName>
    <definedName name="form_calcmod">#REF!,#REF!,#REF!,#REF!,#REF!,#REF!</definedName>
    <definedName name="form_cons">#REF!,#REF!,#REF!,#REF!,#REF!</definedName>
    <definedName name="form_desglose" localSheetId="4">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 localSheetId="4">#REF!,#REF!,#REF!,#REF!,#REF!,#REF!,#REF!,#REF!,#REF!,#REF!,#REF!</definedName>
    <definedName name="form_resumen">#REF!,#REF!,#REF!,#REF!,#REF!,#REF!,#REF!,#REF!,#REF!,#REF!,#REF!</definedName>
    <definedName name="form_subcon" localSheetId="4">#REF!,#REF!</definedName>
    <definedName name="form_subcon">#REF!,#REF!</definedName>
    <definedName name="form_superv">#REF!,#REF!,#REF!</definedName>
    <definedName name="formadepago" localSheetId="4">#REF!</definedName>
    <definedName name="formadepago">#REF!</definedName>
    <definedName name="FORMALETAM2" localSheetId="4">#REF!</definedName>
    <definedName name="FORMALETAM2">#REF!</definedName>
    <definedName name="Formaletas">#REF!</definedName>
    <definedName name="formularioCantidades" localSheetId="4">#REF!</definedName>
    <definedName name="formularioCantidades">#REF!</definedName>
    <definedName name="FrecInctoMmtoAnno" localSheetId="4">#REF!</definedName>
    <definedName name="FrecInctoMmtoAnno">#REF!</definedName>
    <definedName name="FrecInctoMmtoAno" localSheetId="4">#REF!</definedName>
    <definedName name="FrecInctoMmtoAno">#REF!</definedName>
    <definedName name="ft" localSheetId="4">#REF!</definedName>
    <definedName name="ft">#REF!</definedName>
    <definedName name="Fu">#REF!</definedName>
    <definedName name="Fub">#REF!</definedName>
    <definedName name="Fuel">#REF!</definedName>
    <definedName name="FuelControl" localSheetId="4">#REF!</definedName>
    <definedName name="FuelControl">#REF!</definedName>
    <definedName name="FuelCostos" localSheetId="4">#REF!</definedName>
    <definedName name="FuelCostos">#REF!</definedName>
    <definedName name="FuelFactorA" localSheetId="4">#REF!</definedName>
    <definedName name="FuelFactorA">#REF!</definedName>
    <definedName name="FuelFactorB" localSheetId="4">#REF!</definedName>
    <definedName name="FuelFactorB">#REF!</definedName>
    <definedName name="FuelMedian" localSheetId="4">#REF!</definedName>
    <definedName name="FuelMedian">#REF!</definedName>
    <definedName name="FuelPrice">#REF!</definedName>
    <definedName name="Full_Print" localSheetId="4">#REF!</definedName>
    <definedName name="Full_Print">#REF!</definedName>
    <definedName name="Fup">#REF!</definedName>
    <definedName name="fv" localSheetId="4">#REF!</definedName>
    <definedName name="fv">#REF!</definedName>
    <definedName name="FX" localSheetId="4">#REF!</definedName>
    <definedName name="FX">#REF!</definedName>
    <definedName name="fx_rate" localSheetId="4">#REF!</definedName>
    <definedName name="fx_rate">#REF!</definedName>
    <definedName name="fy" localSheetId="4">#REF!</definedName>
    <definedName name="fy">#REF!</definedName>
    <definedName name="Fyb">#REF!</definedName>
    <definedName name="Fyp">#REF!</definedName>
    <definedName name="fyy" localSheetId="4">#REF!</definedName>
    <definedName name="fyy">#REF!</definedName>
    <definedName name="Ga" localSheetId="4">#REF!</definedName>
    <definedName name="Ga">#REF!</definedName>
    <definedName name="GANCHO" localSheetId="4">#REF!</definedName>
    <definedName name="GANCHO">#REF!</definedName>
    <definedName name="GarantiaExtendida" localSheetId="4">#REF!</definedName>
    <definedName name="GarantiaExtendida">#REF!</definedName>
    <definedName name="GarantiaExtendidaCostos" localSheetId="4">#REF!</definedName>
    <definedName name="GarantiaExtendidaCostos">#REF!</definedName>
    <definedName name="Gb" localSheetId="4">#REF!</definedName>
    <definedName name="Gb">#REF!</definedName>
    <definedName name="Gc" localSheetId="4">#REF!</definedName>
    <definedName name="Gc">#REF!</definedName>
    <definedName name="Gd" localSheetId="4">#REF!</definedName>
    <definedName name="Gd">#REF!</definedName>
    <definedName name="gdj" localSheetId="4">#REF!</definedName>
    <definedName name="gdj">#REF!</definedName>
    <definedName name="Ge" localSheetId="4">#REF!</definedName>
    <definedName name="Ge">#REF!</definedName>
    <definedName name="gecolsa06" localSheetId="4">#REF!</definedName>
    <definedName name="gecolsa06">#REF!</definedName>
    <definedName name="GETCostOutput" localSheetId="4">#REF!</definedName>
    <definedName name="GETCostOutput">#REF!</definedName>
    <definedName name="Gf" localSheetId="4">#REF!</definedName>
    <definedName name="Gf">#REF!</definedName>
    <definedName name="gft" localSheetId="4">#REF!</definedName>
    <definedName name="gft">#REF!</definedName>
    <definedName name="Gg" localSheetId="4">#REF!</definedName>
    <definedName name="Gg">#REF!</definedName>
    <definedName name="ggggggg" localSheetId="4">#REF!</definedName>
    <definedName name="ggggggg">#REF!</definedName>
    <definedName name="Gh" localSheetId="4">#REF!</definedName>
    <definedName name="Gh">#REF!</definedName>
    <definedName name="GHG">#REF!</definedName>
    <definedName name="ghu" localSheetId="4">#REF!</definedName>
    <definedName name="ghu">#REF!</definedName>
    <definedName name="Gi" localSheetId="4">#REF!</definedName>
    <definedName name="Gi">#REF!</definedName>
    <definedName name="gj" localSheetId="4">#REF!</definedName>
    <definedName name="gj">#REF!</definedName>
    <definedName name="Gk" localSheetId="4">#REF!</definedName>
    <definedName name="Gk">#REF!</definedName>
    <definedName name="gl" localSheetId="4">#REF!</definedName>
    <definedName name="gl">#REF!</definedName>
    <definedName name="gmt" localSheetId="4">#REF!</definedName>
    <definedName name="gmt">#REF!</definedName>
    <definedName name="gn" localSheetId="4">#REF!</definedName>
    <definedName name="gn">#REF!</definedName>
    <definedName name="gnm" localSheetId="4">#REF!</definedName>
    <definedName name="gnm">#REF!</definedName>
    <definedName name="gñ" localSheetId="4">#REF!</definedName>
    <definedName name="gñ">#REF!</definedName>
    <definedName name="gp" localSheetId="4">#REF!</definedName>
    <definedName name="gp">#REF!</definedName>
    <definedName name="GPS" localSheetId="4">#REF!</definedName>
    <definedName name="GPS">#REF!</definedName>
    <definedName name="GPSCostos" localSheetId="4">#REF!</definedName>
    <definedName name="GPSCostos">#REF!</definedName>
    <definedName name="_xlnm.Recorder" localSheetId="4">#REF!</definedName>
    <definedName name="_xlnm.Recorder">#REF!</definedName>
    <definedName name="Grados" localSheetId="4">#REF!</definedName>
    <definedName name="Grados">#REF!</definedName>
    <definedName name="GRANITO" localSheetId="4">#REF!</definedName>
    <definedName name="GRANITO">#REF!</definedName>
    <definedName name="GRANO" localSheetId="4">#REF!</definedName>
    <definedName name="GRANO">#REF!</definedName>
    <definedName name="grl" localSheetId="4">#REF!</definedName>
    <definedName name="grl">#REF!</definedName>
    <definedName name="GRUPO" localSheetId="4">#REF!</definedName>
    <definedName name="GRUPO">#REF!</definedName>
    <definedName name="grupo1" localSheetId="4">#REF!</definedName>
    <definedName name="grupo1">#REF!</definedName>
    <definedName name="gte" localSheetId="4">#REF!</definedName>
    <definedName name="gte">#REF!</definedName>
    <definedName name="GTI" localSheetId="4">#REF!</definedName>
    <definedName name="GTI">#REF!</definedName>
    <definedName name="guardaescoba" localSheetId="4">#REF!</definedName>
    <definedName name="guardaescoba">#REF!</definedName>
    <definedName name="Gv" localSheetId="4">#REF!</definedName>
    <definedName name="Gv">#REF!</definedName>
    <definedName name="Gw" localSheetId="4">#REF!</definedName>
    <definedName name="Gw">#REF!</definedName>
    <definedName name="gy" localSheetId="4">#REF!</definedName>
    <definedName name="gy">#REF!</definedName>
    <definedName name="H">#REF!</definedName>
    <definedName name="H.L._INGENIEROS___API_LTDA" localSheetId="4">#REF!</definedName>
    <definedName name="H.L._INGENIEROS___API_LTDA">#REF!</definedName>
    <definedName name="Ha" localSheetId="4">#REF!</definedName>
    <definedName name="Ha">#REF!</definedName>
    <definedName name="hayud" localSheetId="4">#REF!</definedName>
    <definedName name="hayud">#REF!</definedName>
    <definedName name="Hb" localSheetId="4">#REF!</definedName>
    <definedName name="Hb">#REF!</definedName>
    <definedName name="HC_Accesorios" localSheetId="4">#REF!</definedName>
    <definedName name="HC_Accesorios">#REF!</definedName>
    <definedName name="HC_CANON_ESP" localSheetId="4">#REF!</definedName>
    <definedName name="HC_CANON_ESP">#REF!</definedName>
    <definedName name="HC_CanonInterpolado" localSheetId="4">#REF!</definedName>
    <definedName name="HC_CanonInterpolado">#REF!</definedName>
    <definedName name="HC_Capital" localSheetId="4">#REF!</definedName>
    <definedName name="HC_Capital">#REF!</definedName>
    <definedName name="HC_Capital_Congelado" localSheetId="4">#REF!</definedName>
    <definedName name="HC_Capital_Congelado">#REF!</definedName>
    <definedName name="HC_CapitalInicio" localSheetId="4">#REF!</definedName>
    <definedName name="HC_CapitalInicio">#REF!</definedName>
    <definedName name="HCAccesoriosPrecPub" localSheetId="4">#REF!</definedName>
    <definedName name="HCAccesoriosPrecPub">#REF!</definedName>
    <definedName name="hcamion" localSheetId="4">#REF!</definedName>
    <definedName name="hcamion">#REF!</definedName>
    <definedName name="Header_Row">ROW(#REF!)</definedName>
    <definedName name="herr" localSheetId="4">#REF!</definedName>
    <definedName name="herr">#REF!</definedName>
    <definedName name="HG" localSheetId="4">#REF!</definedName>
    <definedName name="HG">#REF!</definedName>
    <definedName name="hgrua" localSheetId="4">#REF!</definedName>
    <definedName name="hgrua">#REF!</definedName>
    <definedName name="hgt" localSheetId="4">#REF!</definedName>
    <definedName name="hgt">#REF!</definedName>
    <definedName name="hgu" localSheetId="4">#REF!</definedName>
    <definedName name="hgu">#REF!</definedName>
    <definedName name="HH" localSheetId="4">#REF!</definedName>
    <definedName name="HH">#REF!</definedName>
    <definedName name="hhhh" localSheetId="4">#REF!</definedName>
    <definedName name="hhhh">#REF!</definedName>
    <definedName name="hhjh" localSheetId="4">#REF!</definedName>
    <definedName name="hhjh">#REF!</definedName>
    <definedName name="HIDR160PE_S1" localSheetId="4">#REF!</definedName>
    <definedName name="HIDR160PE_S1">#REF!</definedName>
    <definedName name="HIDR160PE_S2" localSheetId="4">#REF!</definedName>
    <definedName name="HIDR160PE_S2">#REF!</definedName>
    <definedName name="HIDR160PE_S3" localSheetId="4">#REF!</definedName>
    <definedName name="HIDR160PE_S3">#REF!</definedName>
    <definedName name="HIDR160PE_S4" localSheetId="4">#REF!</definedName>
    <definedName name="HIDR160PE_S4">#REF!</definedName>
    <definedName name="HIDR160PE_S5" localSheetId="4">#REF!</definedName>
    <definedName name="HIDR160PE_S5">#REF!</definedName>
    <definedName name="HIDR160PE_S6" localSheetId="4">#REF!</definedName>
    <definedName name="HIDR160PE_S6">#REF!</definedName>
    <definedName name="HIDR200PE_S1" localSheetId="4">#REF!</definedName>
    <definedName name="HIDR200PE_S1">#REF!</definedName>
    <definedName name="HIDR200PE_S2" localSheetId="4">#REF!</definedName>
    <definedName name="HIDR200PE_S2">#REF!</definedName>
    <definedName name="HIDR200PE_S3" localSheetId="4">#REF!</definedName>
    <definedName name="HIDR200PE_S3">#REF!</definedName>
    <definedName name="HIDR200PE_S4" localSheetId="4">#REF!</definedName>
    <definedName name="HIDR200PE_S4">#REF!</definedName>
    <definedName name="HIDR200PE_S5" localSheetId="4">#REF!</definedName>
    <definedName name="HIDR200PE_S5">#REF!</definedName>
    <definedName name="HIDR200PE_S6" localSheetId="4">#REF!</definedName>
    <definedName name="HIDR200PE_S6">#REF!</definedName>
    <definedName name="hierro" localSheetId="4">#REF!</definedName>
    <definedName name="hierro">#REF!</definedName>
    <definedName name="hierro1" localSheetId="4">#REF!</definedName>
    <definedName name="hierro1">#REF!</definedName>
    <definedName name="hierro2" localSheetId="4">#REF!</definedName>
    <definedName name="hierro2">#REF!</definedName>
    <definedName name="hierro4" localSheetId="4">#REF!</definedName>
    <definedName name="hierro4">#REF!</definedName>
    <definedName name="hing" localSheetId="4">#REF!</definedName>
    <definedName name="hing">#REF!</definedName>
    <definedName name="HisYear_0" localSheetId="4" hidden="1">#REF!</definedName>
    <definedName name="HisYear_0" hidden="1">#REF!</definedName>
    <definedName name="HisYear_1" localSheetId="4" hidden="1">#REF!</definedName>
    <definedName name="HisYear_1" hidden="1">#REF!</definedName>
    <definedName name="HisYear_2" localSheetId="4" hidden="1">#REF!</definedName>
    <definedName name="HisYear_2" hidden="1">#REF!</definedName>
    <definedName name="HisYear_3" localSheetId="4" hidden="1">#REF!</definedName>
    <definedName name="HisYear_3" hidden="1">#REF!</definedName>
    <definedName name="HJ" localSheetId="4">#REF!</definedName>
    <definedName name="HJ">#REF!</definedName>
    <definedName name="hjhjhhhhhhhhhhhhh" localSheetId="4">#REF!</definedName>
    <definedName name="hjhjhhhhhhhhhhhhh">#REF!</definedName>
    <definedName name="hjhjhj" localSheetId="4">#REF!</definedName>
    <definedName name="hjhjhj">#REF!</definedName>
    <definedName name="hjhjhjhj" localSheetId="4">#REF!</definedName>
    <definedName name="hjhjhjhj">#REF!</definedName>
    <definedName name="hjk" localSheetId="4">#REF!</definedName>
    <definedName name="hjk">#REF!</definedName>
    <definedName name="hl" localSheetId="4">#REF!</definedName>
    <definedName name="hl">#REF!</definedName>
    <definedName name="hmont" localSheetId="4">#REF!</definedName>
    <definedName name="hmont">#REF!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localSheetId="4" hidden="1">#REF!</definedName>
    <definedName name="hn.YearLabel" hidden="1">#REF!</definedName>
    <definedName name="hnt" localSheetId="4">#REF!</definedName>
    <definedName name="hnt">#REF!</definedName>
    <definedName name="HOJA" localSheetId="4">DATE(YEAR('APU CAPACITACIONES'!Loan_Start),MONTH('APU CAPACITACIONES'!Loan_Start)+Payment_Number,DAY('APU CAPACITACIONES'!Loan_Start))</definedName>
    <definedName name="HOJA">DATE(YEAR([0]!Loan_Start),MONTH([0]!Loan_Start)+Payment_Number,DAY([0]!Loan_Start))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 localSheetId="4">#REF!</definedName>
    <definedName name="HOJA1">#REF!</definedName>
    <definedName name="HOJA444" localSheetId="4">DATE(YEAR('APU CAPACITACIONES'!Loan_Start),MONTH('APU CAPACITACIONES'!Loan_Start)+Payment_Number,DAY('APU CAPACITACIONES'!Loan_Start))</definedName>
    <definedName name="HOJA444">DATE(YEAR([0]!Loan_Start),MONTH([0]!Loan_Start)+Payment_Number,DAY([0]!Loan_Start))</definedName>
    <definedName name="HORAA" localSheetId="4">#REF!</definedName>
    <definedName name="HORAA">#REF!</definedName>
    <definedName name="HORAS_DIAS" localSheetId="4">#REF!</definedName>
    <definedName name="HORAS_DIAS">#REF!</definedName>
    <definedName name="horas_lluvia" localSheetId="4">#REF!</definedName>
    <definedName name="horas_lluvia">#REF!</definedName>
    <definedName name="HORAS_LLUVIAS" localSheetId="4">#REF!</definedName>
    <definedName name="HORAS_LLUVIAS">#REF!</definedName>
    <definedName name="HORASLLUVIA" localSheetId="4">#REF!</definedName>
    <definedName name="HORASLLUVIA">#REF!</definedName>
    <definedName name="HoursTotCol" localSheetId="4">#REF!</definedName>
    <definedName name="HoursTotCol">#REF!</definedName>
    <definedName name="Hp">#REF!</definedName>
    <definedName name="hqi" localSheetId="4">#REF!</definedName>
    <definedName name="hqi">#REF!</definedName>
    <definedName name="HrIncrement" localSheetId="4">#REF!</definedName>
    <definedName name="HrIncrement">#REF!</definedName>
    <definedName name="hsup" localSheetId="4">#REF!</definedName>
    <definedName name="hsup">#REF!</definedName>
    <definedName name="ht" localSheetId="4">#REF!</definedName>
    <definedName name="ht">#REF!</definedName>
    <definedName name="htecn" localSheetId="4">#REF!</definedName>
    <definedName name="htecn">#REF!</definedName>
    <definedName name="htk" localSheetId="4">#REF!</definedName>
    <definedName name="htk">#REF!</definedName>
    <definedName name="HUGO">#N/A</definedName>
    <definedName name="hvehiculo" localSheetId="4">#REF!</definedName>
    <definedName name="hvehiculo">#REF!</definedName>
    <definedName name="HY" localSheetId="4">#REF!</definedName>
    <definedName name="HY">#REF!</definedName>
    <definedName name="HYT" localSheetId="4">#REF!</definedName>
    <definedName name="HYT">#REF!</definedName>
    <definedName name="i" localSheetId="4">#REF!</definedName>
    <definedName name="i">#REF!</definedName>
    <definedName name="IANC">#REF!</definedName>
    <definedName name="id" localSheetId="4">#REF!</definedName>
    <definedName name="id">#REF!</definedName>
    <definedName name="ig" localSheetId="4">#REF!</definedName>
    <definedName name="ig">#REF!</definedName>
    <definedName name="ii" localSheetId="4">#REF!</definedName>
    <definedName name="ii">#REF!</definedName>
    <definedName name="III" localSheetId="4">#REF!</definedName>
    <definedName name="III">#REF!</definedName>
    <definedName name="ik" localSheetId="4">#REF!</definedName>
    <definedName name="ik">#REF!</definedName>
    <definedName name="ikj" localSheetId="4">#REF!</definedName>
    <definedName name="ikj">#REF!</definedName>
    <definedName name="Im_Un" localSheetId="4">#REF!</definedName>
    <definedName name="Im_Un">#REF!</definedName>
    <definedName name="ImpdosporMilCostos" localSheetId="4">#REF!</definedName>
    <definedName name="ImpdosporMilCostos">#REF!</definedName>
    <definedName name="Impdosxmil" localSheetId="4">#REF!</definedName>
    <definedName name="Impdosxmil">#REF!</definedName>
    <definedName name="imprev" localSheetId="4">#REF!</definedName>
    <definedName name="imprev">#REF!</definedName>
    <definedName name="imprevistos">#REF!</definedName>
    <definedName name="Imprevistos_mmto_año1" localSheetId="4">#REF!</definedName>
    <definedName name="Imprevistos_mmto_año1">#REF!</definedName>
    <definedName name="ImpuestoCostos" localSheetId="4">#REF!</definedName>
    <definedName name="ImpuestoCostos">#REF!</definedName>
    <definedName name="Impuestos" localSheetId="4">#REF!</definedName>
    <definedName name="Impuestos">#REF!</definedName>
    <definedName name="IMPULSIONALCANTARILLADOTABLA1.10">#REF!</definedName>
    <definedName name="Incomepb" localSheetId="4" hidden="1">#REF!</definedName>
    <definedName name="Incomepb" hidden="1">#REF!</definedName>
    <definedName name="INCONTERMS" localSheetId="4">#REF!</definedName>
    <definedName name="INCONTERMS">#REF!</definedName>
    <definedName name="INCREMENTO1">#REF!</definedName>
    <definedName name="INCREMENTO2">#REF!</definedName>
    <definedName name="INCREMENTO3">#REF!</definedName>
    <definedName name="IncrementoCanon" localSheetId="4">#REF!</definedName>
    <definedName name="IncrementoCanon">#REF!</definedName>
    <definedName name="incrustaciones" localSheetId="4">#REF!</definedName>
    <definedName name="incrustaciones">#REF!</definedName>
    <definedName name="IND">#REF!</definedName>
    <definedName name="IND_IMPACTO">#REF!</definedName>
    <definedName name="INDEX" localSheetId="4">#REF!</definedName>
    <definedName name="INDEX">#REF!</definedName>
    <definedName name="Index." localSheetId="4">#REF!</definedName>
    <definedName name="Index.">#REF!</definedName>
    <definedName name="INDEXa" localSheetId="4">#REF!</definedName>
    <definedName name="INDEXa">#REF!</definedName>
    <definedName name="INDEXACIÓN" localSheetId="4">#REF!</definedName>
    <definedName name="INDEXACIÓN">#REF!</definedName>
    <definedName name="INDICE">#REF!</definedName>
    <definedName name="INDICEPRECIOSCONSUMIDOR">#REF!</definedName>
    <definedName name="INDIREC" localSheetId="4">#REF!</definedName>
    <definedName name="INDIREC">#REF!</definedName>
    <definedName name="INDJA1" localSheetId="4">#REF!</definedName>
    <definedName name="INDJA1">#REF!</definedName>
    <definedName name="INF" localSheetId="4">#REF!</definedName>
    <definedName name="INF">#REF!</definedName>
    <definedName name="INFF" localSheetId="4">#REF!</definedName>
    <definedName name="INFF">#REF!</definedName>
    <definedName name="infi" localSheetId="4">#REF!</definedName>
    <definedName name="infi">#REF!</definedName>
    <definedName name="IniCeldaDtfRapida" localSheetId="4">#REF!</definedName>
    <definedName name="IniCeldaDtfRapida">#REF!</definedName>
    <definedName name="InitFleet" localSheetId="4">#REF!</definedName>
    <definedName name="InitFleet">#REF!</definedName>
    <definedName name="InitPurch" localSheetId="4">#REF!</definedName>
    <definedName name="InitPurch">#REF!</definedName>
    <definedName name="ins">#REF!</definedName>
    <definedName name="Instalación_TM_incluye15Breake" localSheetId="4">#REF!</definedName>
    <definedName name="Instalación_TM_incluye15Breake">#REF!</definedName>
    <definedName name="instalaciontuberia3" localSheetId="4">#REF!</definedName>
    <definedName name="instalaciontuberia3">#REF!</definedName>
    <definedName name="INSU">#REF!</definedName>
    <definedName name="INSUMO">#REF!</definedName>
    <definedName name="INSUMOS">#REF!</definedName>
    <definedName name="InsuranceRate">#REF!</definedName>
    <definedName name="Int" localSheetId="4">#REF!</definedName>
    <definedName name="Int">#REF!</definedName>
    <definedName name="intCosteoMmto" localSheetId="4">#REF!</definedName>
    <definedName name="intCosteoMmto">#REF!</definedName>
    <definedName name="intDiasPagoFactura" localSheetId="4">#REF!</definedName>
    <definedName name="intDiasPagoFactura">#REF!</definedName>
    <definedName name="Interest_Rate" localSheetId="4">#REF!</definedName>
    <definedName name="Interest_Rate">#REF!</definedName>
    <definedName name="InterestRate">#REF!</definedName>
    <definedName name="Interruptor_sencillo">#REF!</definedName>
    <definedName name="intFrecIncremInsumosAno" localSheetId="4">#REF!</definedName>
    <definedName name="intFrecIncremInsumosAno">#REF!</definedName>
    <definedName name="intFrecInctoMmtoAno" localSheetId="4">#REF!</definedName>
    <definedName name="intFrecInctoMmtoAno">#REF!</definedName>
    <definedName name="intMesBenTributario" localSheetId="4">#REF!</definedName>
    <definedName name="intMesBenTributario">#REF!</definedName>
    <definedName name="intMesCruzarIva" localSheetId="4">#REF!</definedName>
    <definedName name="intMesCruzarIva">#REF!</definedName>
    <definedName name="intMesInicioIncremInsumosAno" localSheetId="4">#REF!</definedName>
    <definedName name="intMesInicioIncremInsumosAno">#REF!</definedName>
    <definedName name="intMesRevFinCont" localSheetId="4">#REF!</definedName>
    <definedName name="intMesRevFinCont">#REF!</definedName>
    <definedName name="intPlazoVariable1" localSheetId="4">#REF!</definedName>
    <definedName name="intPlazoVariable1">#REF!</definedName>
    <definedName name="intPlazoVariable2" localSheetId="4">#REF!</definedName>
    <definedName name="intPlazoVariable2">#REF!</definedName>
    <definedName name="intPlazoVariable3" localSheetId="4">#REF!</definedName>
    <definedName name="intPlazoVariable3">#REF!</definedName>
    <definedName name="IntRendCombKmGl" localSheetId="4">#REF!</definedName>
    <definedName name="IntRendCombKmGl">#REF!</definedName>
    <definedName name="IntTipoMmto" localSheetId="4">#REF!</definedName>
    <definedName name="IntTipoMmto">#REF!</definedName>
    <definedName name="INV_11" localSheetId="4">#REF!</definedName>
    <definedName name="INV_11">#REF!</definedName>
    <definedName name="Io" localSheetId="4">#REF!</definedName>
    <definedName name="Io">#REF!</definedName>
    <definedName name="IPC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 localSheetId="4">#REF!</definedName>
    <definedName name="ir">#REF!</definedName>
    <definedName name="IsColHidden" hidden="1">FALSE</definedName>
    <definedName name="IsLTMColHidden" hidden="1">FALSE</definedName>
    <definedName name="IsSecureRevolver" localSheetId="4" hidden="1">#REF!</definedName>
    <definedName name="IsSecureRevolver" hidden="1">#REF!</definedName>
    <definedName name="IsSecureSenior1" localSheetId="4" hidden="1">#REF!</definedName>
    <definedName name="IsSecureSenior1" hidden="1">#REF!</definedName>
    <definedName name="IsSecureSenior2" localSheetId="4" hidden="1">#REF!</definedName>
    <definedName name="IsSecureSenior2" hidden="1">#REF!</definedName>
    <definedName name="IsSecureSenior3" localSheetId="4" hidden="1">#REF!</definedName>
    <definedName name="IsSecureSenior3" hidden="1">#REF!</definedName>
    <definedName name="IsSecureSenior4" localSheetId="4" hidden="1">#REF!</definedName>
    <definedName name="IsSecureSenior4" hidden="1">#REF!</definedName>
    <definedName name="IsSecureSenior5" localSheetId="4" hidden="1">#REF!</definedName>
    <definedName name="IsSecureSenior5" hidden="1">#REF!</definedName>
    <definedName name="IsSecureSenior6" localSheetId="4" hidden="1">#REF!</definedName>
    <definedName name="IsSecureSenior6" hidden="1">#REF!</definedName>
    <definedName name="IsSecureSenior7" localSheetId="4" hidden="1">#REF!</definedName>
    <definedName name="IsSecureSenior7" hidden="1">#REF!</definedName>
    <definedName name="IT" localSheetId="4">#REF!</definedName>
    <definedName name="IT">#REF!</definedName>
    <definedName name="it." localSheetId="4">#REF!</definedName>
    <definedName name="it.">#REF!</definedName>
    <definedName name="ITEM">#REF!</definedName>
    <definedName name="ITEM___1.0" localSheetId="4">#REF!</definedName>
    <definedName name="ITEM___1.0">#REF!</definedName>
    <definedName name="ITEM_1.1" localSheetId="4">#REF!</definedName>
    <definedName name="ITEM_1.1">#REF!</definedName>
    <definedName name="ITEM_1.1.1" localSheetId="4">#REF!</definedName>
    <definedName name="ITEM_1.1.1">#REF!</definedName>
    <definedName name="ITEM_1.1.2" localSheetId="4">#REF!</definedName>
    <definedName name="ITEM_1.1.2">#REF!</definedName>
    <definedName name="ITEM_1.2.1" localSheetId="4">#REF!</definedName>
    <definedName name="ITEM_1.2.1">#REF!</definedName>
    <definedName name="ITEM_1.3.1" localSheetId="4">#REF!</definedName>
    <definedName name="ITEM_1.3.1">#REF!</definedName>
    <definedName name="ITEM_1.3.2" localSheetId="4">#REF!</definedName>
    <definedName name="ITEM_1.3.2">#REF!</definedName>
    <definedName name="ITEM_1.3.3" localSheetId="4">#REF!</definedName>
    <definedName name="ITEM_1.3.3">#REF!</definedName>
    <definedName name="ITEM_1.3.4" localSheetId="4">#REF!</definedName>
    <definedName name="ITEM_1.3.4">#REF!</definedName>
    <definedName name="ITEM_1.4" localSheetId="4">#REF!</definedName>
    <definedName name="ITEM_1.4">#REF!</definedName>
    <definedName name="ITEM_1.4.1" localSheetId="4">#REF!</definedName>
    <definedName name="ITEM_1.4.1">#REF!</definedName>
    <definedName name="ITEM_1.4.2" localSheetId="4">#REF!</definedName>
    <definedName name="ITEM_1.4.2">#REF!</definedName>
    <definedName name="ITEM_1.4.3" localSheetId="4">#REF!</definedName>
    <definedName name="ITEM_1.4.3">#REF!</definedName>
    <definedName name="ITEM_1.4.4" localSheetId="4">#REF!</definedName>
    <definedName name="ITEM_1.4.4">#REF!</definedName>
    <definedName name="ITEM_1.5" localSheetId="4">#REF!</definedName>
    <definedName name="ITEM_1.5">#REF!</definedName>
    <definedName name="ITEM_1.6.1" localSheetId="4">#REF!</definedName>
    <definedName name="ITEM_1.6.1">#REF!</definedName>
    <definedName name="ITEM_1.6.2" localSheetId="4">#REF!</definedName>
    <definedName name="ITEM_1.6.2">#REF!</definedName>
    <definedName name="ITEM_1.7.1" localSheetId="4">#REF!</definedName>
    <definedName name="ITEM_1.7.1">#REF!</definedName>
    <definedName name="ITEM_1.7.2" localSheetId="4">#REF!</definedName>
    <definedName name="ITEM_1.7.2">#REF!</definedName>
    <definedName name="ITEM_1.8" localSheetId="4">#REF!</definedName>
    <definedName name="ITEM_1.8">#REF!</definedName>
    <definedName name="ITEM_1_FILTRO" localSheetId="4">#REF!</definedName>
    <definedName name="ITEM_1_FILTRO">#REF!</definedName>
    <definedName name="ITEM_2" localSheetId="4">#REF!</definedName>
    <definedName name="ITEM_2">#REF!</definedName>
    <definedName name="ITEM_2.11" localSheetId="4">#REF!</definedName>
    <definedName name="ITEM_2.11">#REF!</definedName>
    <definedName name="ITEM_2.7" localSheetId="4">#REF!</definedName>
    <definedName name="ITEM_2.7">#REF!</definedName>
    <definedName name="ITEM_3.1" localSheetId="4">#REF!</definedName>
    <definedName name="ITEM_3.1">#REF!</definedName>
    <definedName name="ITEM_3.11" localSheetId="4">#REF!</definedName>
    <definedName name="ITEM_3.11">#REF!</definedName>
    <definedName name="ITEM_3.12" localSheetId="4">#REF!</definedName>
    <definedName name="ITEM_3.12">#REF!</definedName>
    <definedName name="ITEM_3.13" localSheetId="4">#REF!</definedName>
    <definedName name="ITEM_3.13">#REF!</definedName>
    <definedName name="ITEM_3.14" localSheetId="4">#REF!</definedName>
    <definedName name="ITEM_3.14">#REF!</definedName>
    <definedName name="ITEM_3.15" localSheetId="4">#REF!</definedName>
    <definedName name="ITEM_3.15">#REF!</definedName>
    <definedName name="ITEM_3_FILTRO" localSheetId="4">#REF!</definedName>
    <definedName name="ITEM_3_FILTRO">#REF!</definedName>
    <definedName name="ITEM_4" localSheetId="4">#REF!</definedName>
    <definedName name="ITEM_4">#REF!</definedName>
    <definedName name="ITEM_4_FILTRO" localSheetId="4">#REF!</definedName>
    <definedName name="ITEM_4_FILTRO">#REF!</definedName>
    <definedName name="ITEM_5" localSheetId="4">#REF!</definedName>
    <definedName name="ITEM_5">#REF!</definedName>
    <definedName name="ITEM_5_FILTRO" localSheetId="4">#REF!</definedName>
    <definedName name="ITEM_5_FILTRO">#REF!</definedName>
    <definedName name="ITEM_6.2" localSheetId="4">#REF!</definedName>
    <definedName name="ITEM_6.2">#REF!</definedName>
    <definedName name="ITEM_6.3" localSheetId="4">#REF!</definedName>
    <definedName name="ITEM_6.3">#REF!</definedName>
    <definedName name="ITEM_6.4" localSheetId="4">#REF!</definedName>
    <definedName name="ITEM_6.4">#REF!</definedName>
    <definedName name="ITEM_6.5" localSheetId="4">#REF!</definedName>
    <definedName name="ITEM_6.5">#REF!</definedName>
    <definedName name="ITEM_6.6" localSheetId="4">#REF!</definedName>
    <definedName name="ITEM_6.6">#REF!</definedName>
    <definedName name="ITEM_6.7" localSheetId="4">#REF!</definedName>
    <definedName name="ITEM_6.7">#REF!</definedName>
    <definedName name="ITEM_6.8" localSheetId="4">#REF!</definedName>
    <definedName name="ITEM_6.8">#REF!</definedName>
    <definedName name="ITEM_6.9" localSheetId="4">#REF!</definedName>
    <definedName name="ITEM_6.9">#REF!</definedName>
    <definedName name="ITEM_6_FILTRO" localSheetId="4">#REF!</definedName>
    <definedName name="ITEM_6_FILTRO">#REF!</definedName>
    <definedName name="ITEM_7" localSheetId="4">#REF!</definedName>
    <definedName name="ITEM_7">#REF!</definedName>
    <definedName name="ITEM_8" localSheetId="4">#REF!</definedName>
    <definedName name="ITEM_8">#REF!</definedName>
    <definedName name="ITEM_9" localSheetId="4">#REF!</definedName>
    <definedName name="ITEM_9">#REF!</definedName>
    <definedName name="ITEM_COD45" localSheetId="4">#REF!</definedName>
    <definedName name="ITEM_COD45">#REF!</definedName>
    <definedName name="item_exccon" localSheetId="4">#REF!</definedName>
    <definedName name="item_exccon">#REF!</definedName>
    <definedName name="ITEM_INST_2" localSheetId="4">#REF!</definedName>
    <definedName name="ITEM_INST_2">#REF!</definedName>
    <definedName name="ITEM_INST_3" localSheetId="4">#REF!</definedName>
    <definedName name="ITEM_INST_3">#REF!</definedName>
    <definedName name="ITEM_MEDID" localSheetId="4">#REF!</definedName>
    <definedName name="ITEM_MEDID">#REF!</definedName>
    <definedName name="Item_number" localSheetId="4">#REF!</definedName>
    <definedName name="Item_number">#REF!</definedName>
    <definedName name="ITEM_REDU" localSheetId="4">#REF!</definedName>
    <definedName name="ITEM_REDU">#REF!</definedName>
    <definedName name="ITEM_SIFON" localSheetId="4">#REF!</definedName>
    <definedName name="ITEM_SIFON">#REF!</definedName>
    <definedName name="ITEM_TEE_3_2" localSheetId="4">#REF!</definedName>
    <definedName name="ITEM_TEE_3_2">#REF!</definedName>
    <definedName name="ITEM_TEE_4X4" localSheetId="4">#REF!</definedName>
    <definedName name="ITEM_TEE_4X4">#REF!</definedName>
    <definedName name="ITEM_TEFLON" localSheetId="4">#REF!</definedName>
    <definedName name="ITEM_TEFLON">#REF!</definedName>
    <definedName name="ITEM_VENTO" localSheetId="4">#REF!</definedName>
    <definedName name="ITEM_VENTO">#REF!</definedName>
    <definedName name="ITEM1" localSheetId="4">#REF!</definedName>
    <definedName name="ITEM1">#REF!</definedName>
    <definedName name="ITEM15" localSheetId="4">#REF!</definedName>
    <definedName name="ITEM15">#REF!</definedName>
    <definedName name="ITEM2" localSheetId="4">#REF!</definedName>
    <definedName name="ITEM2">#REF!</definedName>
    <definedName name="ITEM2.10">#REF!</definedName>
    <definedName name="ITEM2.11">#REF!</definedName>
    <definedName name="ITEM2.12">#REF!</definedName>
    <definedName name="ITEM3" localSheetId="4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.1" localSheetId="4">#REF!</definedName>
    <definedName name="ITEM6.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COD90" localSheetId="4">#REF!</definedName>
    <definedName name="ITEMCOD90">#REF!</definedName>
    <definedName name="ItemCodos" localSheetId="4">#REF!</definedName>
    <definedName name="ItemCodos">#REF!</definedName>
    <definedName name="items">#REF!</definedName>
    <definedName name="ITEN_2_FILTRO" localSheetId="4">#REF!</definedName>
    <definedName name="ITEN_2_FILTRO">#REF!</definedName>
    <definedName name="ITENM_DOMIC" localSheetId="4">#REF!</definedName>
    <definedName name="ITENM_DOMIC">#REF!</definedName>
    <definedName name="iva" localSheetId="4">#REF!</definedName>
    <definedName name="iva">#REF!</definedName>
    <definedName name="j" localSheetId="4">#REF!</definedName>
    <definedName name="j">#REF!</definedName>
    <definedName name="Ja" localSheetId="4">#REF!</definedName>
    <definedName name="Ja">#REF!</definedName>
    <definedName name="JACK_RYAN" localSheetId="4">#REF!</definedName>
    <definedName name="JACK_RYAN">#REF!</definedName>
    <definedName name="jan02a" localSheetId="4">#REF!</definedName>
    <definedName name="jan02a">#REF!</definedName>
    <definedName name="JAPF" localSheetId="4">#REF!</definedName>
    <definedName name="JAPF">#REF!</definedName>
    <definedName name="Jb" localSheetId="4">#REF!</definedName>
    <definedName name="Jb">#REF!</definedName>
    <definedName name="Jc" localSheetId="4">#REF!</definedName>
    <definedName name="Jc">#REF!</definedName>
    <definedName name="Jd" localSheetId="4">#REF!</definedName>
    <definedName name="Jd">#REF!</definedName>
    <definedName name="Je" localSheetId="4">#REF!</definedName>
    <definedName name="Je">#REF!</definedName>
    <definedName name="Jf" localSheetId="4">#REF!</definedName>
    <definedName name="Jf">#REF!</definedName>
    <definedName name="jh" localSheetId="4">#REF!</definedName>
    <definedName name="jh">#REF!</definedName>
    <definedName name="jj" localSheetId="4">#REF!</definedName>
    <definedName name="jj">#REF!</definedName>
    <definedName name="jjj" localSheetId="4">#REF!</definedName>
    <definedName name="jjj">#REF!</definedName>
    <definedName name="jjjjjjjjjjjjjjj" localSheetId="4">#REF!</definedName>
    <definedName name="jjjjjjjjjjjjjjj">#REF!</definedName>
    <definedName name="jk" localSheetId="4">#REF!</definedName>
    <definedName name="jk">#REF!</definedName>
    <definedName name="jkjh" localSheetId="4">#REF!</definedName>
    <definedName name="jkjh">#REF!</definedName>
    <definedName name="jklj" localSheetId="4" hidden="1">#REF!</definedName>
    <definedName name="jklj" hidden="1">#REF!</definedName>
    <definedName name="jn" localSheetId="4">#REF!</definedName>
    <definedName name="jn">#REF!</definedName>
    <definedName name="jñ" localSheetId="4">#REF!</definedName>
    <definedName name="jñ">#REF!</definedName>
    <definedName name="jo" localSheetId="4">#REF!</definedName>
    <definedName name="jo">#REF!</definedName>
    <definedName name="Job_number" localSheetId="4">#REF!</definedName>
    <definedName name="Job_number">#REF!</definedName>
    <definedName name="JobNo" localSheetId="4">#REF!</definedName>
    <definedName name="JobNo">#REF!</definedName>
    <definedName name="jose" localSheetId="4">#REF!</definedName>
    <definedName name="jose">#REF!</definedName>
    <definedName name="jqm" localSheetId="4">#REF!</definedName>
    <definedName name="jqm">#REF!</definedName>
    <definedName name="jt" localSheetId="4">#REF!</definedName>
    <definedName name="jt">#REF!</definedName>
    <definedName name="jui" localSheetId="4">#REF!</definedName>
    <definedName name="jui">#REF!</definedName>
    <definedName name="jul00" localSheetId="4">#REF!</definedName>
    <definedName name="jul00">#REF!</definedName>
    <definedName name="jun" localSheetId="4">#REF!</definedName>
    <definedName name="jun">#REF!</definedName>
    <definedName name="jun00" localSheetId="4">#REF!</definedName>
    <definedName name="jun00">#REF!</definedName>
    <definedName name="JUNE3" localSheetId="4">#REF!</definedName>
    <definedName name="JUNE3">#REF!</definedName>
    <definedName name="junebs" localSheetId="4">#REF!</definedName>
    <definedName name="junebs">#REF!</definedName>
    <definedName name="juneint" localSheetId="4">#REF!</definedName>
    <definedName name="juneint">#REF!</definedName>
    <definedName name="juneint1" localSheetId="4">#REF!</definedName>
    <definedName name="juneint1">#REF!</definedName>
    <definedName name="juneint2" localSheetId="4">#REF!</definedName>
    <definedName name="juneint2">#REF!</definedName>
    <definedName name="JUNEINT3" localSheetId="4">#REF!</definedName>
    <definedName name="JUNEINT3">#REF!</definedName>
    <definedName name="juy" localSheetId="4">#REF!</definedName>
    <definedName name="juy">#REF!</definedName>
    <definedName name="K" localSheetId="4">#REF!</definedName>
    <definedName name="K">#REF!</definedName>
    <definedName name="K0F1" localSheetId="4">#REF!</definedName>
    <definedName name="K0F1">#REF!</definedName>
    <definedName name="K0F2" localSheetId="4">#REF!</definedName>
    <definedName name="K0F2">#REF!</definedName>
    <definedName name="K10ALO" localSheetId="4">#REF!</definedName>
    <definedName name="K10ALO">#REF!</definedName>
    <definedName name="K11ALO" localSheetId="4">#REF!</definedName>
    <definedName name="K11ALO">#REF!</definedName>
    <definedName name="K1F1" localSheetId="4">#REF!</definedName>
    <definedName name="K1F1">#REF!</definedName>
    <definedName name="K1F2" localSheetId="4">#REF!</definedName>
    <definedName name="K1F2">#REF!</definedName>
    <definedName name="K2F1" localSheetId="4">#REF!</definedName>
    <definedName name="K2F1">#REF!</definedName>
    <definedName name="K2F2" localSheetId="4">#REF!</definedName>
    <definedName name="K2F2">#REF!</definedName>
    <definedName name="K3F1" localSheetId="4">#REF!</definedName>
    <definedName name="K3F1">#REF!</definedName>
    <definedName name="K3F2" localSheetId="4">#REF!</definedName>
    <definedName name="K3F2">#REF!</definedName>
    <definedName name="K4F1" localSheetId="4">#REF!</definedName>
    <definedName name="K4F1">#REF!</definedName>
    <definedName name="K4F2" localSheetId="4">#REF!</definedName>
    <definedName name="K4F2">#REF!</definedName>
    <definedName name="K5F1" localSheetId="4">#REF!</definedName>
    <definedName name="K5F1">#REF!</definedName>
    <definedName name="K5F2" localSheetId="4">#REF!</definedName>
    <definedName name="K5F2">#REF!</definedName>
    <definedName name="K6F1" localSheetId="4">#REF!</definedName>
    <definedName name="K6F1">#REF!</definedName>
    <definedName name="K6F2" localSheetId="4">#REF!</definedName>
    <definedName name="K6F2">#REF!</definedName>
    <definedName name="K7F1" localSheetId="4">#REF!</definedName>
    <definedName name="K7F1">#REF!</definedName>
    <definedName name="K7F2" localSheetId="4">#REF!</definedName>
    <definedName name="K7F2">#REF!</definedName>
    <definedName name="K8ALO" localSheetId="4">#REF!</definedName>
    <definedName name="K8ALO">#REF!</definedName>
    <definedName name="K8F1" localSheetId="4">#REF!</definedName>
    <definedName name="K8F1">#REF!</definedName>
    <definedName name="K8F2" localSheetId="4">#REF!</definedName>
    <definedName name="K8F2">#REF!</definedName>
    <definedName name="K9ALO" localSheetId="4">#REF!</definedName>
    <definedName name="K9ALO">#REF!</definedName>
    <definedName name="ka" localSheetId="4">#REF!</definedName>
    <definedName name="ka">#REF!</definedName>
    <definedName name="karen">#REF!,#REF!</definedName>
    <definedName name="Ki" localSheetId="4">#REF!</definedName>
    <definedName name="Ki">#REF!</definedName>
    <definedName name="kio" localSheetId="4">#REF!</definedName>
    <definedName name="kio">#REF!</definedName>
    <definedName name="kip" localSheetId="4">#REF!</definedName>
    <definedName name="kip">#REF!</definedName>
    <definedName name="KitCarretera" localSheetId="4">#REF!</definedName>
    <definedName name="KitCarretera">#REF!</definedName>
    <definedName name="KitCarreteraCostos" localSheetId="4">#REF!</definedName>
    <definedName name="KitCarreteraCostos">#REF!</definedName>
    <definedName name="Kiunga_Elec">#REF!</definedName>
    <definedName name="KJH" localSheetId="4">#REF!</definedName>
    <definedName name="KJH">#REF!</definedName>
    <definedName name="kjkjk" localSheetId="4">#REF!</definedName>
    <definedName name="kjkjk">#REF!</definedName>
    <definedName name="kjljkl" localSheetId="4">#REF!</definedName>
    <definedName name="kjljkl">#REF!</definedName>
    <definedName name="kk" localSheetId="4">#REF!</definedName>
    <definedName name="kk">#REF!</definedName>
    <definedName name="kkkkkkk" localSheetId="4">#REF!</definedName>
    <definedName name="kkkkkkk">#REF!</definedName>
    <definedName name="kkkkkkkk" localSheetId="4">#REF!</definedName>
    <definedName name="kkkkkkkk">#REF!</definedName>
    <definedName name="kkkkkkkkkkk" localSheetId="4">#REF!</definedName>
    <definedName name="kkkkkkkkkkk">#REF!</definedName>
    <definedName name="KL" localSheetId="4">#REF!</definedName>
    <definedName name="KL">#REF!</definedName>
    <definedName name="kñy" localSheetId="4">#REF!</definedName>
    <definedName name="kñy">#REF!</definedName>
    <definedName name="ko">#REF!</definedName>
    <definedName name="KTES_AL" localSheetId="4">#REF!</definedName>
    <definedName name="KTES_AL">#REF!</definedName>
    <definedName name="KU">#REF!</definedName>
    <definedName name="kuh" localSheetId="4">#REF!</definedName>
    <definedName name="kuh">#REF!</definedName>
    <definedName name="kuy" localSheetId="4">#REF!</definedName>
    <definedName name="kuy">#REF!</definedName>
    <definedName name="L" localSheetId="4">#REF!</definedName>
    <definedName name="L">#REF!</definedName>
    <definedName name="L_L">#N/A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 localSheetId="4">#REF!</definedName>
    <definedName name="La">#REF!</definedName>
    <definedName name="Labour">#REF!</definedName>
    <definedName name="Lamparas_2_48">#REF!</definedName>
    <definedName name="Last_Row">#N/A</definedName>
    <definedName name="Lb" localSheetId="4">#REF!</definedName>
    <definedName name="Lb">#REF!</definedName>
    <definedName name="Ld" localSheetId="4">#REF!</definedName>
    <definedName name="Ld">#REF!</definedName>
    <definedName name="Le" localSheetId="4">#REF!</definedName>
    <definedName name="Le">#REF!</definedName>
    <definedName name="Left_Header" localSheetId="4" hidden="1">#REF!</definedName>
    <definedName name="Left_Header" hidden="1">#REF!</definedName>
    <definedName name="lev0.1" localSheetId="4">#REF!</definedName>
    <definedName name="lev0.1">#REF!</definedName>
    <definedName name="Lf" localSheetId="4">#REF!</definedName>
    <definedName name="Lf">#REF!</definedName>
    <definedName name="Lh" localSheetId="4">#REF!</definedName>
    <definedName name="Lh">#REF!</definedName>
    <definedName name="Li" localSheetId="4">#REF!</definedName>
    <definedName name="Li">#REF!</definedName>
    <definedName name="LIGBOQ" localSheetId="4">#REF!</definedName>
    <definedName name="LIGBOQ">#REF!</definedName>
    <definedName name="LIGGARDE" localSheetId="4">#REF!</definedName>
    <definedName name="LIGGARDE">#REF!</definedName>
    <definedName name="LIGRECAP" localSheetId="4">#REF!</definedName>
    <definedName name="LIGRECAP">#REF!</definedName>
    <definedName name="LIGTITRE" localSheetId="4">#REF!</definedName>
    <definedName name="LIGTITRE">#REF!</definedName>
    <definedName name="LIJOIJOI" localSheetId="4">#REF!</definedName>
    <definedName name="LIJOIJOI">#REF!</definedName>
    <definedName name="LIMATESA" localSheetId="4">#REF!</definedName>
    <definedName name="LIMATESA">#REF!</definedName>
    <definedName name="Limatesa_thermo">#REF!</definedName>
    <definedName name="limcount" hidden="1">1</definedName>
    <definedName name="LINA" localSheetId="4">#REF!</definedName>
    <definedName name="LINA">#REF!</definedName>
    <definedName name="LINEA">#REF!</definedName>
    <definedName name="Liner_Bolts">#REF!</definedName>
    <definedName name="Liquor.SG" localSheetId="4">#REF!</definedName>
    <definedName name="Liquor.SG">#REF!</definedName>
    <definedName name="LIST" localSheetId="4">#REF!</definedName>
    <definedName name="LIST">#REF!</definedName>
    <definedName name="LISTA" localSheetId="4">#REF!</definedName>
    <definedName name="LISTA">#REF!</definedName>
    <definedName name="LISTA_DE_PRECIOS" localSheetId="4">#REF!</definedName>
    <definedName name="LISTA_DE_PRECIOS">#REF!</definedName>
    <definedName name="Lista_Mater" localSheetId="4">#REF!</definedName>
    <definedName name="Lista_Mater">#REF!</definedName>
    <definedName name="Lista_MO" localSheetId="4">#REF!</definedName>
    <definedName name="Lista_MO">#REF!</definedName>
    <definedName name="LISTA1" localSheetId="4">#REF!</definedName>
    <definedName name="LISTA1">#REF!</definedName>
    <definedName name="LISTA2">#REF!</definedName>
    <definedName name="lista3">#REF!</definedName>
    <definedName name="ListaCantidad" localSheetId="4">#REF!</definedName>
    <definedName name="ListaCantidad">#REF!</definedName>
    <definedName name="ListaItem" localSheetId="4">#REF!</definedName>
    <definedName name="ListaItem">#REF!</definedName>
    <definedName name="ListaUni">#REF!</definedName>
    <definedName name="LISTON_2_2">#REF!</definedName>
    <definedName name="LISTON_2_4">#REF!</definedName>
    <definedName name="LISTON_DE_2X4X15" localSheetId="4">#REF!</definedName>
    <definedName name="LISTON_DE_2X4X15">#REF!</definedName>
    <definedName name="LISTON2">#REF!</definedName>
    <definedName name="LISTON2x4x15">#REF!</definedName>
    <definedName name="Lj" localSheetId="4">#REF!</definedName>
    <definedName name="Lj">#REF!</definedName>
    <definedName name="Lk" localSheetId="4">#REF!</definedName>
    <definedName name="Lk">#REF!</definedName>
    <definedName name="lkkl" localSheetId="4">#REF!</definedName>
    <definedName name="lkkl">#REF!</definedName>
    <definedName name="ll" localSheetId="4">#REF!</definedName>
    <definedName name="ll">#REF!</definedName>
    <definedName name="LLAVE_DE_CHORRO_1_2" localSheetId="4">#REF!</definedName>
    <definedName name="LLAVE_DE_CHORRO_1_2">#REF!</definedName>
    <definedName name="LLAVE_DE_PASO_1_2" localSheetId="4">#REF!</definedName>
    <definedName name="LLAVE_DE_PASO_1_2">#REF!</definedName>
    <definedName name="LLC_north_perc">50</definedName>
    <definedName name="LLC_south_perc">100</definedName>
    <definedName name="Lll" localSheetId="4">#REF!</definedName>
    <definedName name="Lll">#REF!</definedName>
    <definedName name="llll" localSheetId="4">#REF!</definedName>
    <definedName name="llll">#REF!</definedName>
    <definedName name="lllllllllll" localSheetId="4">#REF!</definedName>
    <definedName name="lllllllllll">#REF!</definedName>
    <definedName name="LLUVIA" localSheetId="4">#REF!</definedName>
    <definedName name="LLUVIA">#REF!</definedName>
    <definedName name="LM" localSheetId="4">#REF!</definedName>
    <definedName name="LM">#REF!</definedName>
    <definedName name="lmf" localSheetId="4">#REF!</definedName>
    <definedName name="lmf">#REF!</definedName>
    <definedName name="LMO">#REF!</definedName>
    <definedName name="Ln" localSheetId="4">#REF!</definedName>
    <definedName name="Ln">#REF!</definedName>
    <definedName name="LngCantVehic" localSheetId="4">#REF!</definedName>
    <definedName name="LngCantVehic">#REF!</definedName>
    <definedName name="LngKilometrajeAnno" localSheetId="4">#REF!</definedName>
    <definedName name="LngKilometrajeAnno">#REF!</definedName>
    <definedName name="LngKilometrajeAno" localSheetId="4">#REF!</definedName>
    <definedName name="LngKilometrajeAno">#REF!</definedName>
    <definedName name="LngNumPeriodosGracia" localSheetId="4">#REF!</definedName>
    <definedName name="LngNumPeriodosGracia">#REF!</definedName>
    <definedName name="LngPickupKilometros" localSheetId="4">#REF!</definedName>
    <definedName name="LngPickupKilometros">#REF!</definedName>
    <definedName name="LngPlazoRenting" localSheetId="4">#REF!</definedName>
    <definedName name="LngPlazoRenting">#REF!</definedName>
    <definedName name="LngTiempoDepreciarMeses" localSheetId="4">#REF!</definedName>
    <definedName name="LngTiempoDepreciarMeses">#REF!</definedName>
    <definedName name="Lñ" localSheetId="4">#REF!</definedName>
    <definedName name="Lñ">#REF!</definedName>
    <definedName name="LÑP" localSheetId="4">#REF!</definedName>
    <definedName name="LÑP">#REF!</definedName>
    <definedName name="Lo" localSheetId="4">#REF!</definedName>
    <definedName name="Lo">#REF!</definedName>
    <definedName name="Loan_Amount" localSheetId="4">#REF!</definedName>
    <definedName name="Loan_Amount">#REF!</definedName>
    <definedName name="Loan_Start" localSheetId="4">#REF!</definedName>
    <definedName name="Loan_Start">#REF!</definedName>
    <definedName name="Loan_Years" localSheetId="4">#REF!</definedName>
    <definedName name="Loan_Years">#REF!</definedName>
    <definedName name="LOCA">#N/A</definedName>
    <definedName name="LOCALIZACION" localSheetId="4">#REF!</definedName>
    <definedName name="LOCALIZACION">#REF!</definedName>
    <definedName name="LOCALIZACIÓN_Y_REPLANTEO._ESTRUCTURAS" localSheetId="4">#REF!</definedName>
    <definedName name="LOCALIZACIÓN_Y_REPLANTEO._ESTRUCTURAS">#REF!</definedName>
    <definedName name="location">#REF!</definedName>
    <definedName name="location1" localSheetId="4">#REF!</definedName>
    <definedName name="location1">#REF!</definedName>
    <definedName name="logLiquida" localSheetId="4">#REF!</definedName>
    <definedName name="logLiquida">#REF!</definedName>
    <definedName name="LOI" localSheetId="4">#REF!</definedName>
    <definedName name="LOI">#REF!</definedName>
    <definedName name="LOLA" localSheetId="4">#REF!</definedName>
    <definedName name="LOLA">#REF!</definedName>
    <definedName name="Longitud" localSheetId="4">#REF!</definedName>
    <definedName name="Longitud">#REF!</definedName>
    <definedName name="Longitud1" localSheetId="4">#REF!</definedName>
    <definedName name="Longitud1">#REF!</definedName>
    <definedName name="Longitud2" localSheetId="4">#REF!</definedName>
    <definedName name="Longitud2">#REF!</definedName>
    <definedName name="LOPE" localSheetId="4">#REF!</definedName>
    <definedName name="LOPE">#REF!</definedName>
    <definedName name="Lp" localSheetId="4">#REF!</definedName>
    <definedName name="Lp">#REF!</definedName>
    <definedName name="Lq" localSheetId="4">#REF!</definedName>
    <definedName name="Lq">#REF!</definedName>
    <definedName name="Lr" localSheetId="4">#REF!</definedName>
    <definedName name="Lr">#REF!</definedName>
    <definedName name="Ls" localSheetId="4">#REF!</definedName>
    <definedName name="Ls">#REF!</definedName>
    <definedName name="Lt" localSheetId="4">#REF!</definedName>
    <definedName name="Lt">#REF!</definedName>
    <definedName name="Lu" localSheetId="4">#REF!</definedName>
    <definedName name="Lu">#REF!</definedName>
    <definedName name="LubeCostOutput" localSheetId="4">#REF!</definedName>
    <definedName name="LubeCostOutput">#REF!</definedName>
    <definedName name="LUCY" localSheetId="4">OFFSET('APU CAPACITACIONES'!Full_Print,0,0,LOCA)</definedName>
    <definedName name="LUCY">OFFSET(Full_Print,0,0,LOCA)</definedName>
    <definedName name="Lw">#REF!</definedName>
    <definedName name="Lz" localSheetId="4">#REF!</definedName>
    <definedName name="Lz">#REF!</definedName>
    <definedName name="M">#REF!</definedName>
    <definedName name="Ma" localSheetId="4">#REF!</definedName>
    <definedName name="Ma">#REF!</definedName>
    <definedName name="MACROMEDIDOR__3__B_x_B" localSheetId="4">#REF!</definedName>
    <definedName name="MACROMEDIDOR__3__B_x_B">#REF!</definedName>
    <definedName name="MACROMEDIDOR_4__B_x_B" localSheetId="4">#REF!</definedName>
    <definedName name="MACROMEDIDOR_4__B_x_B">#REF!</definedName>
    <definedName name="MACROMEDIDORES" localSheetId="4">#REF!</definedName>
    <definedName name="MACROMEDIDORES">#REF!</definedName>
    <definedName name="Maestro">#REF!</definedName>
    <definedName name="Maint_Labour_Factor">#REF!</definedName>
    <definedName name="MaintManHours">#REF!</definedName>
    <definedName name="MALLA" localSheetId="4">#REF!</definedName>
    <definedName name="MALLA">#REF!</definedName>
    <definedName name="MALO" localSheetId="4">#REF!&lt;2.5</definedName>
    <definedName name="MALO">#REF!&lt;2.5</definedName>
    <definedName name="MALO4006" localSheetId="4">#REF!</definedName>
    <definedName name="MALO4006">#REF!</definedName>
    <definedName name="MALO4006A" localSheetId="4">#REF!</definedName>
    <definedName name="MALO4006A">#REF!</definedName>
    <definedName name="MALO40CN01" localSheetId="4">#REF!</definedName>
    <definedName name="MALO40CN01">#REF!</definedName>
    <definedName name="MALO40CNA" localSheetId="4">#REF!</definedName>
    <definedName name="MALO40CNA">#REF!</definedName>
    <definedName name="MALO40CNB" localSheetId="4">#REF!</definedName>
    <definedName name="MALO40CNB">#REF!</definedName>
    <definedName name="MALO55CN01" localSheetId="4">#REF!</definedName>
    <definedName name="MALO55CN01">#REF!</definedName>
    <definedName name="MALO55CN03" localSheetId="4">#REF!</definedName>
    <definedName name="MALO55CN03">#REF!</definedName>
    <definedName name="MALO5607" localSheetId="4">#REF!</definedName>
    <definedName name="MALO5607">#REF!</definedName>
    <definedName name="MALOAFIR5607" localSheetId="4">#REF!</definedName>
    <definedName name="MALOAFIR5607">#REF!</definedName>
    <definedName name="mama" localSheetId="4" hidden="1">#REF!</definedName>
    <definedName name="mama" hidden="1">#REF!</definedName>
    <definedName name="MANGLE" localSheetId="4">#REF!</definedName>
    <definedName name="MANGLE">#REF!</definedName>
    <definedName name="MANTO" localSheetId="4">#REF!</definedName>
    <definedName name="MANTO">#REF!</definedName>
    <definedName name="manufactures_lead_time" localSheetId="4">#REF!</definedName>
    <definedName name="manufactures_lead_time">#REF!</definedName>
    <definedName name="maq">#REF!</definedName>
    <definedName name="mar00" localSheetId="4">#REF!</definedName>
    <definedName name="mar00">#REF!</definedName>
    <definedName name="marc06" localSheetId="4">#REF!</definedName>
    <definedName name="marc06">#REF!</definedName>
    <definedName name="MargenComercial" localSheetId="4">#REF!</definedName>
    <definedName name="MargenComercial">#REF!</definedName>
    <definedName name="MargenFinanciero" localSheetId="4">#REF!</definedName>
    <definedName name="MargenFinanciero">#REF!</definedName>
    <definedName name="marol" localSheetId="4">#REF!</definedName>
    <definedName name="marol">#REF!</definedName>
    <definedName name="marol1" localSheetId="4">#REF!</definedName>
    <definedName name="marol1">#REF!</definedName>
    <definedName name="MARTA">#N/A</definedName>
    <definedName name="MARTHA">#REF!</definedName>
    <definedName name="MAT">#REF!</definedName>
    <definedName name="MATE">#REF!</definedName>
    <definedName name="mater">#REF!</definedName>
    <definedName name="MATERIAL_FILTRANTE" localSheetId="4">#REF!</definedName>
    <definedName name="MATERIAL_FILTRANTE">#REF!</definedName>
    <definedName name="Material_seleccionado">#REF!</definedName>
    <definedName name="Materiales" localSheetId="4">#REF!</definedName>
    <definedName name="Materiales">#REF!</definedName>
    <definedName name="MaterialTub" localSheetId="4">#REF!</definedName>
    <definedName name="MaterialTub">#REF!</definedName>
    <definedName name="matgranular" localSheetId="4">#REF!</definedName>
    <definedName name="matgranular">#REF!</definedName>
    <definedName name="MATRIZ_IND_IMPACTO">#REF!</definedName>
    <definedName name="MATRIZRICS">#REF!</definedName>
    <definedName name="maxdeficit" localSheetId="4">#REF!</definedName>
    <definedName name="maxdeficit">#REF!</definedName>
    <definedName name="may00" localSheetId="4">#REF!</definedName>
    <definedName name="may00">#REF!</definedName>
    <definedName name="Mb" localSheetId="4">#REF!</definedName>
    <definedName name="Mb">#REF!</definedName>
    <definedName name="MDEO">#N/A</definedName>
    <definedName name="mdo">#REF!</definedName>
    <definedName name="MEJORA" localSheetId="4">#REF!</definedName>
    <definedName name="MEJORA">#REF!</definedName>
    <definedName name="mejoramientosubrasante" localSheetId="4">#REF!</definedName>
    <definedName name="mejoramientosubrasante">#REF!</definedName>
    <definedName name="merchandCostos" localSheetId="4">#REF!</definedName>
    <definedName name="merchandCostos">#REF!</definedName>
    <definedName name="Merchandisig" localSheetId="4">#REF!</definedName>
    <definedName name="Merchandisig">#REF!</definedName>
    <definedName name="MES" localSheetId="4">#REF!</definedName>
    <definedName name="MES">#REF!</definedName>
    <definedName name="meses" localSheetId="4">#REF!</definedName>
    <definedName name="meses">#REF!</definedName>
    <definedName name="Mezcladora">#REF!</definedName>
    <definedName name="mf" localSheetId="4">#REF!</definedName>
    <definedName name="mf">#REF!</definedName>
    <definedName name="MH_1" localSheetId="4">#REF!</definedName>
    <definedName name="MH_1">#REF!</definedName>
    <definedName name="MH_2" localSheetId="4">#REF!</definedName>
    <definedName name="MH_2">#REF!</definedName>
    <definedName name="MH_3" localSheetId="4">#REF!</definedName>
    <definedName name="MH_3">#REF!</definedName>
    <definedName name="MH_4" localSheetId="4">#REF!</definedName>
    <definedName name="MH_4">#REF!</definedName>
    <definedName name="MH_5" localSheetId="4">#REF!</definedName>
    <definedName name="MH_5">#REF!</definedName>
    <definedName name="mhg" localSheetId="4">#REF!</definedName>
    <definedName name="mhg">#REF!</definedName>
    <definedName name="mht" localSheetId="4">#REF!</definedName>
    <definedName name="mht">#REF!</definedName>
    <definedName name="mhy" localSheetId="4">#REF!</definedName>
    <definedName name="mhy">#REF!</definedName>
    <definedName name="Mill_Head_H2O.Total_Volume" localSheetId="4">#REF!</definedName>
    <definedName name="Mill_Head_H2O.Total_Volume">#REF!</definedName>
    <definedName name="Mill_Screen_H2O.Total_Volume" localSheetId="4">#REF!</definedName>
    <definedName name="Mill_Screen_H2O.Total_Volume">#REF!</definedName>
    <definedName name="Mill_Weight" localSheetId="4">#REF!</definedName>
    <definedName name="Mill_Weight">#REF!</definedName>
    <definedName name="min" localSheetId="4">#REF!</definedName>
    <definedName name="min">#REF!</definedName>
    <definedName name="Mine_Equip_Hrs">#REF!</definedName>
    <definedName name="Mine_Equip_Hrs_MARC">#REF!</definedName>
    <definedName name="Mine_Equip_Hrs_Remaining" localSheetId="4">#REF!</definedName>
    <definedName name="Mine_Equip_Hrs_Remaining">#REF!</definedName>
    <definedName name="MineUsed">#REF!</definedName>
    <definedName name="Minutos" localSheetId="4">#REF!</definedName>
    <definedName name="Minutos">#REF!</definedName>
    <definedName name="mju" localSheetId="4">#REF!</definedName>
    <definedName name="mju">#REF!</definedName>
    <definedName name="mku" localSheetId="4">#REF!</definedName>
    <definedName name="mku">#REF!</definedName>
    <definedName name="mm" localSheetId="4">#REF!</definedName>
    <definedName name="mm">#REF!</definedName>
    <definedName name="MMH">#REF!</definedName>
    <definedName name="MMHBS" localSheetId="4">#REF!</definedName>
    <definedName name="MMHBS">#REF!</definedName>
    <definedName name="mmhcosts">#REF!</definedName>
    <definedName name="MMHJUN02" localSheetId="4">#REF!</definedName>
    <definedName name="MMHJUN02">#REF!</definedName>
    <definedName name="mmhmarch2000" localSheetId="4">#REF!</definedName>
    <definedName name="mmhmarch2000">#REF!</definedName>
    <definedName name="MMJV" localSheetId="4">#REF!</definedName>
    <definedName name="MMJV">#REF!</definedName>
    <definedName name="MMM" localSheetId="4">#REF!</definedName>
    <definedName name="MMM">#REF!</definedName>
    <definedName name="Mmto" localSheetId="4">#REF!</definedName>
    <definedName name="Mmto">#REF!</definedName>
    <definedName name="MNO" localSheetId="4">#REF!</definedName>
    <definedName name="MNO">#REF!</definedName>
    <definedName name="MO" localSheetId="4">#REF!</definedName>
    <definedName name="MO">#REF!</definedName>
    <definedName name="mobil06" localSheetId="4">#REF!</definedName>
    <definedName name="mobil06">#REF!</definedName>
    <definedName name="mobra">#REF!</definedName>
    <definedName name="MOMATECA" localSheetId="4">#REF!</definedName>
    <definedName name="MOMATECA">#REF!</definedName>
    <definedName name="MONETARY" localSheetId="4">#REF!</definedName>
    <definedName name="MONETARY">#REF!</definedName>
    <definedName name="MOR1_4" localSheetId="4">#REF!</definedName>
    <definedName name="MOR1_4">#REF!</definedName>
    <definedName name="MORTE12" localSheetId="4">#REF!</definedName>
    <definedName name="MORTE12">#REF!</definedName>
    <definedName name="MORTE14" localSheetId="4">#REF!</definedName>
    <definedName name="MORTE14">#REF!</definedName>
    <definedName name="morte15" localSheetId="4">#REF!</definedName>
    <definedName name="morte15">#REF!</definedName>
    <definedName name="MORTE16" localSheetId="4">#REF!</definedName>
    <definedName name="MORTE16">#REF!</definedName>
    <definedName name="mortero" localSheetId="4">#REF!</definedName>
    <definedName name="mortero">#REF!</definedName>
    <definedName name="Mortero_1_3">#REF!</definedName>
    <definedName name="mortero14" localSheetId="4">#REF!</definedName>
    <definedName name="mortero14">#REF!</definedName>
    <definedName name="mortero15" localSheetId="4">#REF!</definedName>
    <definedName name="mortero15">#REF!</definedName>
    <definedName name="motobomba" localSheetId="4">#REF!</definedName>
    <definedName name="motobomba">#REF!</definedName>
    <definedName name="mr" localSheetId="4">#REF!</definedName>
    <definedName name="mr">#REF!</definedName>
    <definedName name="MR_DESCRIPTION" localSheetId="4">#REF!</definedName>
    <definedName name="MR_DESCRIPTION">#REF!</definedName>
    <definedName name="MRNumber" localSheetId="4">#REF!</definedName>
    <definedName name="MRNumber">#REF!</definedName>
    <definedName name="MTD.ROM1_PercentFed" localSheetId="4">#REF!</definedName>
    <definedName name="MTD.ROM1_PercentFed">#REF!</definedName>
    <definedName name="MTD.ROM2_PercentFed" localSheetId="4">#REF!</definedName>
    <definedName name="MTD.ROM2_PercentFed">#REF!</definedName>
    <definedName name="MTD.ROM3_PercentFed" localSheetId="4">#REF!</definedName>
    <definedName name="MTD.ROM3_PercentFed">#REF!</definedName>
    <definedName name="MTD.ROM4_PercentFed" localSheetId="4">#REF!</definedName>
    <definedName name="MTD.ROM4_PercentFed">#REF!</definedName>
    <definedName name="MTD.ROM5_PercentFed" localSheetId="4">#REF!</definedName>
    <definedName name="MTD.ROM5_PercentFed">#REF!</definedName>
    <definedName name="MTD_Days" localSheetId="4">#REF!</definedName>
    <definedName name="MTD_Days">#REF!</definedName>
    <definedName name="muro" localSheetId="4">#REF!</definedName>
    <definedName name="muro">#REF!</definedName>
    <definedName name="murocontencion" localSheetId="4">#REF!</definedName>
    <definedName name="murocontencion">#REF!</definedName>
    <definedName name="MXSMAR" localSheetId="4">#REF!</definedName>
    <definedName name="MXSMAR">#REF!</definedName>
    <definedName name="Na" localSheetId="4">#REF!</definedName>
    <definedName name="Na">#REF!</definedName>
    <definedName name="Nb" localSheetId="4">#REF!</definedName>
    <definedName name="Nb">#REF!</definedName>
    <definedName name="nbnbv" localSheetId="4">#REF!</definedName>
    <definedName name="nbnbv">#REF!</definedName>
    <definedName name="nbv" localSheetId="4">#REF!</definedName>
    <definedName name="nbv">#REF!</definedName>
    <definedName name="Nc" localSheetId="4">#REF!</definedName>
    <definedName name="Nc">#REF!</definedName>
    <definedName name="Nd" localSheetId="4">#REF!</definedName>
    <definedName name="Nd">#REF!</definedName>
    <definedName name="Ne" localSheetId="4">#REF!</definedName>
    <definedName name="Ne">#REF!</definedName>
    <definedName name="nece.cab" localSheetId="4">#REF!</definedName>
    <definedName name="nece.cab">#REF!</definedName>
    <definedName name="Necesidad_entorchado_Zonas" localSheetId="4">#REF!</definedName>
    <definedName name="Necesidad_entorchado_Zonas">#REF!</definedName>
    <definedName name="NEOLAI" localSheetId="4">#REF!</definedName>
    <definedName name="NEOLAI">#REF!</definedName>
    <definedName name="Nett_Rev_COL_Nom">#REF!</definedName>
    <definedName name="NHG" localSheetId="4">#REF!</definedName>
    <definedName name="NHG">#REF!</definedName>
    <definedName name="nic_nis">#REF!</definedName>
    <definedName name="NIPLE_DE_1_2__ROSCADO_DE_HG_x_L__3_PULGADAS" localSheetId="4">#REF!</definedName>
    <definedName name="NIPLE_DE_1_2__ROSCADO_DE_HG_x_L__3_PULGADAS">#REF!</definedName>
    <definedName name="NIPLE_DE_3__B_x_EL_L__0.25_MTS" localSheetId="4">#REF!</definedName>
    <definedName name="NIPLE_DE_3__B_x_EL_L__0.25_MTS">#REF!</definedName>
    <definedName name="NIPLE_DE_4__B_x_EL_L__0.25_MTS" localSheetId="4">#REF!</definedName>
    <definedName name="NIPLE_DE_4__B_x_EL_L__0.25_MTS">#REF!</definedName>
    <definedName name="NIPLE_L__0.25" localSheetId="4">#REF!</definedName>
    <definedName name="NIPLE_L__0.25">#REF!</definedName>
    <definedName name="NIVEL" localSheetId="4">#REF!</definedName>
    <definedName name="NIVEL">#REF!</definedName>
    <definedName name="NJH" localSheetId="4">#REF!</definedName>
    <definedName name="NJH">#REF!</definedName>
    <definedName name="nm" localSheetId="4">#REF!</definedName>
    <definedName name="nm">#REF!</definedName>
    <definedName name="NOA_4" localSheetId="4">#REF!</definedName>
    <definedName name="NOA_4">#REF!</definedName>
    <definedName name="NOA_7" localSheetId="4">#REF!</definedName>
    <definedName name="NOA_7">#REF!</definedName>
    <definedName name="NOMINA" localSheetId="4">#REF!</definedName>
    <definedName name="NOMINA">#REF!</definedName>
    <definedName name="Nomina06" localSheetId="4">#REF!</definedName>
    <definedName name="Nomina06">#REF!</definedName>
    <definedName name="NoRepAtEnd" localSheetId="4">#REF!</definedName>
    <definedName name="NoRepAtEnd">#REF!</definedName>
    <definedName name="Norte" localSheetId="4">#REF!</definedName>
    <definedName name="Norte">#REF!</definedName>
    <definedName name="North_sales" localSheetId="4">#REF!</definedName>
    <definedName name="North_sales">#REF!</definedName>
    <definedName name="nov00" localSheetId="4">#REF!</definedName>
    <definedName name="nov00">#REF!</definedName>
    <definedName name="nr" localSheetId="4">#REF!</definedName>
    <definedName name="nr">#REF!</definedName>
    <definedName name="nt" localSheetId="4">#REF!</definedName>
    <definedName name="nt">#REF!</definedName>
    <definedName name="NUEVO" localSheetId="4">#REF!</definedName>
    <definedName name="NUEVO">#REF!</definedName>
    <definedName name="Num_Pmt_Per_Year" localSheetId="4">#REF!</definedName>
    <definedName name="Num_Pmt_Per_Year">#REF!</definedName>
    <definedName name="Number_of_Payments" localSheetId="4">MATCH(0.01,'APU CAPACITACIONES'!End_Bal,-1)+1</definedName>
    <definedName name="Number_of_Payments">MATCH(0.01,End_Bal,-1)+1</definedName>
    <definedName name="ñl" localSheetId="4">#REF!</definedName>
    <definedName name="ñl">#REF!</definedName>
    <definedName name="ññ" localSheetId="4">#REF!</definedName>
    <definedName name="ññ">#REF!</definedName>
    <definedName name="ÑÑÑ" localSheetId="4">#REF!</definedName>
    <definedName name="ÑÑÑ">#REF!</definedName>
    <definedName name="ñok" localSheetId="4">#REF!</definedName>
    <definedName name="ñok">#REF!</definedName>
    <definedName name="ñp" localSheetId="4">#REF!</definedName>
    <definedName name="ñp">#REF!</definedName>
    <definedName name="ñpo" localSheetId="4">#REF!</definedName>
    <definedName name="ñpo">#REF!</definedName>
    <definedName name="O" localSheetId="4">#REF!</definedName>
    <definedName name="O">#REF!</definedName>
    <definedName name="OBS_Data_Col" localSheetId="4" hidden="1">#REF!</definedName>
    <definedName name="OBS_Data_Col" hidden="1">#REF!</definedName>
    <definedName name="OCEquipData" localSheetId="4">#REF!</definedName>
    <definedName name="OCEquipData">#REF!</definedName>
    <definedName name="oct00" localSheetId="4">#REF!</definedName>
    <definedName name="oct00">#REF!</definedName>
    <definedName name="OFFICE_ENTITY" localSheetId="4">#REF!</definedName>
    <definedName name="OFFICE_ENTITY">#REF!</definedName>
    <definedName name="OFICIAL">#REF!</definedName>
    <definedName name="OHaulCostOutput" localSheetId="4">#REF!</definedName>
    <definedName name="OHaulCostOutput">#REF!</definedName>
    <definedName name="ojuojoijojoijdlf" localSheetId="4">#REF!</definedName>
    <definedName name="ojuojoijojoijdlf">#REF!</definedName>
    <definedName name="om">#REF!</definedName>
    <definedName name="oo" localSheetId="4">#REF!</definedName>
    <definedName name="oo">#REF!</definedName>
    <definedName name="OP" localSheetId="4">#REF!</definedName>
    <definedName name="OP">#REF!</definedName>
    <definedName name="Openingpb" localSheetId="4" hidden="1">#REF!</definedName>
    <definedName name="Openingpb" hidden="1">#REF!</definedName>
    <definedName name="OpEquip" localSheetId="4">#REF!</definedName>
    <definedName name="OpEquip">#REF!</definedName>
    <definedName name="OpexFac">#REF!</definedName>
    <definedName name="Option">#REF!</definedName>
    <definedName name="Orden">#REF!</definedName>
    <definedName name="OreToStorage.Check_tonne_error" localSheetId="4">#REF!</definedName>
    <definedName name="OreToStorage.Check_tonne_error">#REF!</definedName>
    <definedName name="OreToStorage.Check_Tonnes" localSheetId="4">#REF!</definedName>
    <definedName name="OreToStorage.Check_Tonnes">#REF!</definedName>
    <definedName name="OreToStorage.Check_Volume" localSheetId="4">#REF!</definedName>
    <definedName name="OreToStorage.Check_Volume">#REF!</definedName>
    <definedName name="OreToStorage.Pulp_Density" localSheetId="4">#REF!</definedName>
    <definedName name="OreToStorage.Pulp_Density">#REF!</definedName>
    <definedName name="os" localSheetId="4">#REF!</definedName>
    <definedName name="os">#REF!</definedName>
    <definedName name="OtherCosts" localSheetId="4">#REF!</definedName>
    <definedName name="OtherCosts">#REF!</definedName>
    <definedName name="OTR">#REF!</definedName>
    <definedName name="OTRO">#REF!</definedName>
    <definedName name="otro2">#REF!</definedName>
    <definedName name="otros" localSheetId="4">#REF!</definedName>
    <definedName name="otros">#REF!</definedName>
    <definedName name="OtrosServicios" localSheetId="4">#REF!</definedName>
    <definedName name="OtrosServicios">#REF!</definedName>
    <definedName name="OtrosServiciosCostos" localSheetId="4">#REF!</definedName>
    <definedName name="OtrosServiciosCostos">#REF!</definedName>
    <definedName name="OU_1" localSheetId="4">#REF!</definedName>
    <definedName name="OU_1">#REF!</definedName>
    <definedName name="OU_2" localSheetId="4">#REF!</definedName>
    <definedName name="OU_2">#REF!</definedName>
    <definedName name="OU_3" localSheetId="4">#REF!</definedName>
    <definedName name="OU_3">#REF!</definedName>
    <definedName name="OU_4" localSheetId="4">#REF!</definedName>
    <definedName name="OU_4">#REF!</definedName>
    <definedName name="OU_5" localSheetId="4">#REF!</definedName>
    <definedName name="OU_5">#REF!</definedName>
    <definedName name="ØuRn1v" localSheetId="4">#REF!</definedName>
    <definedName name="ØuRn1v">#REF!</definedName>
    <definedName name="ØuRn2v" localSheetId="4">#REF!</definedName>
    <definedName name="ØuRn2v">#REF!</definedName>
    <definedName name="OWNER" localSheetId="4" hidden="1">#REF!</definedName>
    <definedName name="OWNER" hidden="1">#REF!</definedName>
    <definedName name="P">#REF!</definedName>
    <definedName name="p.BS" localSheetId="4" hidden="1">#REF!</definedName>
    <definedName name="p.BS" hidden="1">#REF!</definedName>
    <definedName name="p.BSAssumptions" localSheetId="4" hidden="1">#REF!</definedName>
    <definedName name="p.BSAssumptions" hidden="1">#REF!</definedName>
    <definedName name="p.CapStructure" localSheetId="4" hidden="1">#REF!</definedName>
    <definedName name="p.CapStructure" hidden="1">#REF!</definedName>
    <definedName name="p.CashFlow" localSheetId="4" hidden="1">#REF!</definedName>
    <definedName name="p.CashFlow" hidden="1">#REF!</definedName>
    <definedName name="p.Cover" localSheetId="4" hidden="1">#REF!</definedName>
    <definedName name="p.Cover" hidden="1">#REF!</definedName>
    <definedName name="p.Depreciation" localSheetId="4" hidden="1">#REF!</definedName>
    <definedName name="p.Depreciation" hidden="1">#REF!</definedName>
    <definedName name="p.Executive" localSheetId="4" hidden="1">#REF!</definedName>
    <definedName name="p.Executive" hidden="1">#REF!</definedName>
    <definedName name="p.FactSheet" localSheetId="4" hidden="1">#REF!</definedName>
    <definedName name="p.FactSheet" hidden="1">#REF!</definedName>
    <definedName name="p.IS" localSheetId="4" hidden="1">#REF!</definedName>
    <definedName name="p.IS" hidden="1">#REF!</definedName>
    <definedName name="p.ISAssumptions" localSheetId="4" hidden="1">#REF!</definedName>
    <definedName name="p.ISAssumptions" hidden="1">#REF!</definedName>
    <definedName name="p.OpeningBS" localSheetId="4" hidden="1">#REF!</definedName>
    <definedName name="p.OpeningBS" hidden="1">#REF!</definedName>
    <definedName name="p.TaxCalculation" localSheetId="4" hidden="1">#REF!</definedName>
    <definedName name="p.TaxCalculation" hidden="1">#REF!</definedName>
    <definedName name="Pa" localSheetId="4">#REF!</definedName>
    <definedName name="Pa">#REF!</definedName>
    <definedName name="PAG">#N/A</definedName>
    <definedName name="PagoFinanciero" localSheetId="4">#REF!</definedName>
    <definedName name="PagoFinanciero">#REF!</definedName>
    <definedName name="pagos" localSheetId="4">#REF!</definedName>
    <definedName name="pagos">#REF!</definedName>
    <definedName name="PANEL" localSheetId="4">#REF!</definedName>
    <definedName name="PANEL">#REF!</definedName>
    <definedName name="pañet" localSheetId="4">#REF!</definedName>
    <definedName name="pañet">#REF!</definedName>
    <definedName name="PARAMETROS" localSheetId="4">#REF!</definedName>
    <definedName name="PARAMETROS">#REF!</definedName>
    <definedName name="pasamuro" localSheetId="4">#REF!</definedName>
    <definedName name="pasamuro">#REF!</definedName>
    <definedName name="PASAMURO_B_x_EL_L_0.25_Z_0.125_M" localSheetId="4">#REF!</definedName>
    <definedName name="PASAMURO_B_x_EL_L_0.25_Z_0.125_M">#REF!</definedName>
    <definedName name="Pay_Date" localSheetId="4">#REF!</definedName>
    <definedName name="Pay_Date">#REF!</definedName>
    <definedName name="Pay_Num" localSheetId="4">#REF!</definedName>
    <definedName name="Pay_Num">#REF!</definedName>
    <definedName name="Payment_Date" localSheetId="4">DATE(YEAR('APU CAPACITACIONES'!Loan_Start),MONTH('APU CAPACITACIONES'!Loan_Start)+Payment_Number,DAY('APU CAPACITACIONES'!Loan_Start))</definedName>
    <definedName name="Payment_Date">DATE(YEAR(Loan_Start),MONTH(Loan_Start)+Payment_Number,DAY(Loan_Start))</definedName>
    <definedName name="payment_terms" localSheetId="4">#REF!</definedName>
    <definedName name="payment_terms">#REF!</definedName>
    <definedName name="PAZ" localSheetId="4">#REF!</definedName>
    <definedName name="PAZ">#REF!</definedName>
    <definedName name="Pb" localSheetId="4">#REF!</definedName>
    <definedName name="Pb">#REF!</definedName>
    <definedName name="Pc" localSheetId="4">#REF!</definedName>
    <definedName name="Pc">#REF!</definedName>
    <definedName name="Pd" localSheetId="4">#REF!</definedName>
    <definedName name="Pd">#REF!</definedName>
    <definedName name="Pe" localSheetId="4">#REF!</definedName>
    <definedName name="Pe">#REF!</definedName>
    <definedName name="pedro" localSheetId="4">#REF!</definedName>
    <definedName name="pedro">#REF!</definedName>
    <definedName name="Pega_plus">#REF!</definedName>
    <definedName name="PEGANTE_P.V.C" localSheetId="4">#REF!</definedName>
    <definedName name="PEGANTE_P.V.C">#REF!</definedName>
    <definedName name="Pegante_PVC" localSheetId="4">#REF!</definedName>
    <definedName name="Pegante_PVC">#REF!</definedName>
    <definedName name="perDate">#REF!</definedName>
    <definedName name="Perfil">#REF!</definedName>
    <definedName name="Perfil_16_6">#REF!</definedName>
    <definedName name="PERFIL_DEL_TRAMO" localSheetId="4">#REF!</definedName>
    <definedName name="PERFIL_DEL_TRAMO">#REF!</definedName>
    <definedName name="PeriodInc">#REF!</definedName>
    <definedName name="PERIODO">#REF!</definedName>
    <definedName name="PeriodoD" localSheetId="4">#REF!</definedName>
    <definedName name="PeriodoD">#REF!</definedName>
    <definedName name="perLabel">#REF!</definedName>
    <definedName name="PERSONALTABLA1.1.1">#REF!</definedName>
    <definedName name="PERSONALTABLA1.2">#REF!</definedName>
    <definedName name="PERSONALTABLA1.3">#REF!</definedName>
    <definedName name="PESO14.2" localSheetId="4">#REF!</definedName>
    <definedName name="PESO14.2">#REF!</definedName>
    <definedName name="PESO14.3" localSheetId="4">#REF!</definedName>
    <definedName name="PESO14.3">#REF!</definedName>
    <definedName name="PESO14.4" localSheetId="4">#REF!</definedName>
    <definedName name="PESO14.4">#REF!</definedName>
    <definedName name="PIA" localSheetId="4" hidden="1">#REF!</definedName>
    <definedName name="PIA" hidden="1">#REF!</definedName>
    <definedName name="Piedra" localSheetId="4">#REF!</definedName>
    <definedName name="Piedra">#REF!</definedName>
    <definedName name="PILOTE" localSheetId="4">#REF!</definedName>
    <definedName name="PILOTE">#REF!</definedName>
    <definedName name="Pintor">#REF!</definedName>
    <definedName name="Pintura_exteriores">#REF!</definedName>
    <definedName name="pinturavinilo" localSheetId="4">#REF!</definedName>
    <definedName name="pinturavinilo">#REF!</definedName>
    <definedName name="PIPE_1" localSheetId="4">#REF!</definedName>
    <definedName name="PIPE_1">#REF!</definedName>
    <definedName name="PIPE_2" localSheetId="4">#REF!</definedName>
    <definedName name="PIPE_2">#REF!</definedName>
    <definedName name="PIPE_3" localSheetId="4">#REF!</definedName>
    <definedName name="PIPE_3">#REF!</definedName>
    <definedName name="PIPE_4" localSheetId="4">#REF!</definedName>
    <definedName name="PIPE_4">#REF!</definedName>
    <definedName name="PIPE_5" localSheetId="4">#REF!</definedName>
    <definedName name="PIPE_5">#REF!</definedName>
    <definedName name="Placas_.9x.9_Azul_labrador" localSheetId="4">#REF!</definedName>
    <definedName name="Placas_.9x.9_Azul_labrador">#REF!</definedName>
    <definedName name="plan" localSheetId="4">#REF!</definedName>
    <definedName name="plan">#REF!</definedName>
    <definedName name="Plan_Vallejo_Sens">#REF!</definedName>
    <definedName name="PLANT7" localSheetId="4">#REF!</definedName>
    <definedName name="PLANT7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 localSheetId="4">#REF!</definedName>
    <definedName name="PLANTASTRATAMIENTOTABLA5.2">#REF!</definedName>
    <definedName name="PlanVallejo" localSheetId="4">#REF!</definedName>
    <definedName name="PlanVallejo">#REF!</definedName>
    <definedName name="plastocrete" localSheetId="4">#REF!</definedName>
    <definedName name="plastocrete">#REF!</definedName>
    <definedName name="PLASTROCRETE_DM" localSheetId="4">#REF!</definedName>
    <definedName name="PLASTROCRETE_DM">#REF!</definedName>
    <definedName name="PLOMERO">#REF!</definedName>
    <definedName name="PLUG" localSheetId="4" hidden="1">#REF!</definedName>
    <definedName name="PLUG" hidden="1">#REF!</definedName>
    <definedName name="PMT" localSheetId="4">#REF!</definedName>
    <definedName name="PMT">#REF!</definedName>
    <definedName name="pñ" localSheetId="4">#REF!</definedName>
    <definedName name="pñ">#REF!</definedName>
    <definedName name="po" localSheetId="4">#REF!</definedName>
    <definedName name="po">#REF!</definedName>
    <definedName name="Poblacion" localSheetId="4">#REF!</definedName>
    <definedName name="Poblacion">#REF!</definedName>
    <definedName name="poi" localSheetId="4">#REF!</definedName>
    <definedName name="poi">#REF!</definedName>
    <definedName name="POIPOZOS">#REF!</definedName>
    <definedName name="Polynomial" localSheetId="4">#REF!</definedName>
    <definedName name="Polynomial">#REF!</definedName>
    <definedName name="POO" localSheetId="4">#REF!</definedName>
    <definedName name="POO">#REF!</definedName>
    <definedName name="PorcAdicCostoLlantasCliente" localSheetId="4">#REF!</definedName>
    <definedName name="PorcAdicCostoLlantasCliente">#REF!</definedName>
    <definedName name="PorcAdicCostoMtto" localSheetId="4">#REF!</definedName>
    <definedName name="PorcAdicCostoMtto">#REF!</definedName>
    <definedName name="PorcCostosOcultos" localSheetId="4">#REF!</definedName>
    <definedName name="PorcCostosOcultos">#REF!</definedName>
    <definedName name="PorContribConduct" localSheetId="4">#REF!</definedName>
    <definedName name="PorContribConduct">#REF!</definedName>
    <definedName name="PorContribImpRod" localSheetId="4">#REF!</definedName>
    <definedName name="PorContribImpRod">#REF!</definedName>
    <definedName name="PorContribLlantas" localSheetId="4">#REF!</definedName>
    <definedName name="PorContribLlantas">#REF!</definedName>
    <definedName name="PorContribMtto" localSheetId="4">#REF!</definedName>
    <definedName name="PorContribMtto">#REF!</definedName>
    <definedName name="PorContribSeguro" localSheetId="4">#REF!</definedName>
    <definedName name="PorContribSeguro">#REF!</definedName>
    <definedName name="PorcPAAG" localSheetId="4">#REF!</definedName>
    <definedName name="PorcPAAG">#REF!</definedName>
    <definedName name="PorcPuntosAdicCredito" localSheetId="4">#REF!</definedName>
    <definedName name="PorcPuntosAdicCredito">#REF!</definedName>
    <definedName name="PorcPuntosAdicLeasing" localSheetId="4">#REF!</definedName>
    <definedName name="PorcPuntosAdicLeasing">#REF!</definedName>
    <definedName name="PorcTasaSeguroCanon" localSheetId="4">#REF!</definedName>
    <definedName name="PorcTasaSeguroCanon">#REF!</definedName>
    <definedName name="PorcTasaSeguroCliente" localSheetId="4">#REF!</definedName>
    <definedName name="PorcTasaSeguroCliente">#REF!</definedName>
    <definedName name="PorDecremImptosRodamto" localSheetId="4">#REF!</definedName>
    <definedName name="PorDecremImptosRodamto">#REF!</definedName>
    <definedName name="porDemerito1" localSheetId="4">#REF!</definedName>
    <definedName name="porDemerito1">#REF!</definedName>
    <definedName name="porDemerito10" localSheetId="4">#REF!</definedName>
    <definedName name="porDemerito10">#REF!</definedName>
    <definedName name="porDemerito11" localSheetId="4">#REF!</definedName>
    <definedName name="porDemerito11">#REF!</definedName>
    <definedName name="porDemerito2" localSheetId="4">#REF!</definedName>
    <definedName name="porDemerito2">#REF!</definedName>
    <definedName name="porDemerito3" localSheetId="4">#REF!</definedName>
    <definedName name="porDemerito3">#REF!</definedName>
    <definedName name="porDemerito4" localSheetId="4">#REF!</definedName>
    <definedName name="porDemerito4">#REF!</definedName>
    <definedName name="porDemerito5" localSheetId="4">#REF!</definedName>
    <definedName name="porDemerito5">#REF!</definedName>
    <definedName name="porDemerito6" localSheetId="4">#REF!</definedName>
    <definedName name="porDemerito6">#REF!</definedName>
    <definedName name="porDemerito7" localSheetId="4">#REF!</definedName>
    <definedName name="porDemerito7">#REF!</definedName>
    <definedName name="porDemerito8" localSheetId="4">#REF!</definedName>
    <definedName name="porDemerito8">#REF!</definedName>
    <definedName name="porDemerito9" localSheetId="4">#REF!</definedName>
    <definedName name="porDemerito9">#REF!</definedName>
    <definedName name="porDemeritoAcces" localSheetId="4">#REF!</definedName>
    <definedName name="porDemeritoAcces">#REF!</definedName>
    <definedName name="PorDesctoTransfdoVehicClien" localSheetId="4">#REF!</definedName>
    <definedName name="PorDesctoTransfdoVehicClien">#REF!</definedName>
    <definedName name="PorDesctoVehicCliente" localSheetId="4">#REF!</definedName>
    <definedName name="PorDesctoVehicCliente">#REF!</definedName>
    <definedName name="PorDesctoVehicSurenting" localSheetId="4">#REF!</definedName>
    <definedName name="PorDesctoVehicSurenting">#REF!</definedName>
    <definedName name="PorDesctoVehícSurenting" localSheetId="4">#REF!</definedName>
    <definedName name="PorDesctoVehícSurenting">#REF!</definedName>
    <definedName name="PorFactorIvaCanon" localSheetId="4">#REF!</definedName>
    <definedName name="PorFactorIvaCanon">#REF!</definedName>
    <definedName name="PorFactPrestacConduct" localSheetId="4">#REF!</definedName>
    <definedName name="PorFactPrestacConduct">#REF!</definedName>
    <definedName name="porImprevistos" localSheetId="4">#REF!</definedName>
    <definedName name="porImprevistos">#REF!</definedName>
    <definedName name="PorImpto2Xmil" localSheetId="4">#REF!</definedName>
    <definedName name="PorImpto2Xmil">#REF!</definedName>
    <definedName name="PorIncremAnualComb" localSheetId="4">#REF!</definedName>
    <definedName name="PorIncremAnualComb">#REF!</definedName>
    <definedName name="PorIncremAnualCostos" localSheetId="4">#REF!</definedName>
    <definedName name="PorIncremAnualCostos">#REF!</definedName>
    <definedName name="PorIncremAnualCostos10" localSheetId="4">#REF!</definedName>
    <definedName name="PorIncremAnualCostos10">#REF!</definedName>
    <definedName name="PorIncremAnualCostos11" localSheetId="4">#REF!</definedName>
    <definedName name="PorIncremAnualCostos11">#REF!</definedName>
    <definedName name="PorIncremAnualCostos2" localSheetId="4">#REF!</definedName>
    <definedName name="PorIncremAnualCostos2">#REF!</definedName>
    <definedName name="PorIncremAnualCostos3" localSheetId="4">#REF!</definedName>
    <definedName name="PorIncremAnualCostos3">#REF!</definedName>
    <definedName name="PorIncremAnualCostos4" localSheetId="4">#REF!</definedName>
    <definedName name="PorIncremAnualCostos4">#REF!</definedName>
    <definedName name="PorIncremAnualCostos5" localSheetId="4">#REF!</definedName>
    <definedName name="PorIncremAnualCostos5">#REF!</definedName>
    <definedName name="PorIncremAnualCostos6" localSheetId="4">#REF!</definedName>
    <definedName name="PorIncremAnualCostos6">#REF!</definedName>
    <definedName name="PorIncremAnualCostos7" localSheetId="4">#REF!</definedName>
    <definedName name="PorIncremAnualCostos7">#REF!</definedName>
    <definedName name="PorIncremAnualCostos8" localSheetId="4">#REF!</definedName>
    <definedName name="PorIncremAnualCostos8">#REF!</definedName>
    <definedName name="PorIncremAnualCostos9" localSheetId="4">#REF!</definedName>
    <definedName name="PorIncremAnualCostos9">#REF!</definedName>
    <definedName name="PorIncremAnualManoObra" localSheetId="4">#REF!</definedName>
    <definedName name="PorIncremAnualManoObra">#REF!</definedName>
    <definedName name="PorIncreSeguro10A" localSheetId="4">#REF!</definedName>
    <definedName name="PorIncreSeguro10A">#REF!</definedName>
    <definedName name="PorIncreSeguro11A" localSheetId="4">#REF!</definedName>
    <definedName name="PorIncreSeguro11A">#REF!</definedName>
    <definedName name="PorIncreSeguro2A" localSheetId="4">#REF!</definedName>
    <definedName name="PorIncreSeguro2A">#REF!</definedName>
    <definedName name="PorIncreSeguro3A" localSheetId="4">#REF!</definedName>
    <definedName name="PorIncreSeguro3A">#REF!</definedName>
    <definedName name="PorIncreSeguro4A" localSheetId="4">#REF!</definedName>
    <definedName name="PorIncreSeguro4A">#REF!</definedName>
    <definedName name="PorIncreSeguro5A" localSheetId="4">#REF!</definedName>
    <definedName name="PorIncreSeguro5A">#REF!</definedName>
    <definedName name="PorIncreSeguro6A" localSheetId="4">#REF!</definedName>
    <definedName name="PorIncreSeguro6A">#REF!</definedName>
    <definedName name="PorIncreSeguro7A" localSheetId="4">#REF!</definedName>
    <definedName name="PorIncreSeguro7A">#REF!</definedName>
    <definedName name="PorIncreSeguro8A" localSheetId="4">#REF!</definedName>
    <definedName name="PorIncreSeguro8A">#REF!</definedName>
    <definedName name="PorIncreSeguro9A" localSheetId="4">#REF!</definedName>
    <definedName name="PorIncreSeguro9A">#REF!</definedName>
    <definedName name="porInsumos" localSheetId="4">#REF!</definedName>
    <definedName name="porInsumos">#REF!</definedName>
    <definedName name="PorIvaVehic" localSheetId="4">#REF!</definedName>
    <definedName name="PorIvaVehic">#REF!</definedName>
    <definedName name="porManoObra" localSheetId="4">#REF!</definedName>
    <definedName name="porManoObra">#REF!</definedName>
    <definedName name="PorMargenFuel" localSheetId="4">#REF!</definedName>
    <definedName name="PorMargenFuel">#REF!</definedName>
    <definedName name="PorMargenGeneral" localSheetId="4">#REF!</definedName>
    <definedName name="PorMargenGeneral">#REF!</definedName>
    <definedName name="PorMargenGPS" localSheetId="4">#REF!</definedName>
    <definedName name="PorMargenGPS">#REF!</definedName>
    <definedName name="porMargenReventa" localSheetId="4">#REF!</definedName>
    <definedName name="porMargenReventa">#REF!</definedName>
    <definedName name="PorMargenStandby" localSheetId="4">#REF!</definedName>
    <definedName name="PorMargenStandby">#REF!</definedName>
    <definedName name="PorPuntosAdicionDTF" localSheetId="4">#REF!</definedName>
    <definedName name="PorPuntosAdicionDTF">#REF!</definedName>
    <definedName name="PorPuntosAdicServicios" localSheetId="4">#REF!</definedName>
    <definedName name="PorPuntosAdicServicios">#REF!</definedName>
    <definedName name="PorPuntosPromTAFondeo" localSheetId="4">#REF!</definedName>
    <definedName name="PorPuntosPromTAFondeo">#REF!</definedName>
    <definedName name="PorRetomaCliente" localSheetId="4">#REF!</definedName>
    <definedName name="PorRetomaCliente">#REF!</definedName>
    <definedName name="PorRetomaLeasing" localSheetId="4">#REF!</definedName>
    <definedName name="PorRetomaLeasing">#REF!</definedName>
    <definedName name="porReventaCliente" localSheetId="4">#REF!</definedName>
    <definedName name="porReventaCliente">#REF!</definedName>
    <definedName name="PorReventaSurenting" localSheetId="4">#REF!</definedName>
    <definedName name="PorReventaSurenting">#REF!</definedName>
    <definedName name="PorRiesgoReventa" localSheetId="4">#REF!</definedName>
    <definedName name="PorRiesgoReventa">#REF!</definedName>
    <definedName name="PorTasaImpoPagoImptoRenta" localSheetId="4">#REF!</definedName>
    <definedName name="PorTasaImpoPagoImptoRenta">#REF!</definedName>
    <definedName name="PorTasaMensualDesctarVPN" localSheetId="4">#REF!</definedName>
    <definedName name="PorTasaMensualDesctarVPN">#REF!</definedName>
    <definedName name="PorTasaSeguro" localSheetId="4">#REF!</definedName>
    <definedName name="PorTasaSeguro">#REF!</definedName>
    <definedName name="PorTasaSgro" localSheetId="4">#REF!</definedName>
    <definedName name="PorTasaSgro">#REF!</definedName>
    <definedName name="PorUtilidadDesctoCompra" localSheetId="4">#REF!</definedName>
    <definedName name="PorUtilidadDesctoCompra">#REF!</definedName>
    <definedName name="PorUtilidadFinanciera" localSheetId="4">#REF!</definedName>
    <definedName name="PorUtilidadFinanciera">#REF!</definedName>
    <definedName name="POZOSACTUAL">#REF!</definedName>
    <definedName name="pozosconduccion">#REF!</definedName>
    <definedName name="pp" localSheetId="4">#REF!</definedName>
    <definedName name="pp">#REF!</definedName>
    <definedName name="pppppppppppp" localSheetId="4">#REF!</definedName>
    <definedName name="pppppppppppp">#REF!</definedName>
    <definedName name="PPPPPPPPPPPPEE" localSheetId="4">#REF!</definedName>
    <definedName name="PPPPPPPPPPPPEE">#REF!</definedName>
    <definedName name="PPTO" localSheetId="4">#REF!</definedName>
    <definedName name="PPTO">#REF!</definedName>
    <definedName name="PPtoNorte" localSheetId="4">#REF!</definedName>
    <definedName name="PPtoNorte">#REF!</definedName>
    <definedName name="pre" localSheetId="4">#REF!</definedName>
    <definedName name="pre">#REF!</definedName>
    <definedName name="Precio" localSheetId="4">#REF!</definedName>
    <definedName name="Precio">#REF!</definedName>
    <definedName name="precio2" localSheetId="4">#REF!</definedName>
    <definedName name="precio2">#REF!</definedName>
    <definedName name="precios" localSheetId="4">#REF!</definedName>
    <definedName name="precios">#REF!</definedName>
    <definedName name="PRELIMINARES" localSheetId="4">#REF!</definedName>
    <definedName name="PRELIMINARES">#REF!</definedName>
    <definedName name="PRES" localSheetId="4">#REF!</definedName>
    <definedName name="PRES">#REF!</definedName>
    <definedName name="prestaciones">#REF!</definedName>
    <definedName name="Prestaciones_sociales">#REF!</definedName>
    <definedName name="Presu" localSheetId="4">#REF!</definedName>
    <definedName name="Presu">#REF!</definedName>
    <definedName name="PRESUP" localSheetId="4">#REF!</definedName>
    <definedName name="PRESUP">#REF!</definedName>
    <definedName name="Presupuest" localSheetId="4">#REF!</definedName>
    <definedName name="Presupuest">#REF!</definedName>
    <definedName name="PRESUPUESTO" localSheetId="4">#REF!</definedName>
    <definedName name="PRESUPUESTO">#REF!</definedName>
    <definedName name="PResupuestos">#REF!</definedName>
    <definedName name="PrevFleet" localSheetId="4">#REF!</definedName>
    <definedName name="PrevFleet">#REF!</definedName>
    <definedName name="PRICES_FIRM" localSheetId="4">#REF!</definedName>
    <definedName name="PRICES_FIRM">#REF!</definedName>
    <definedName name="primer" localSheetId="4">#REF!</definedName>
    <definedName name="primer">#REF!</definedName>
    <definedName name="Princ" localSheetId="4">#REF!</definedName>
    <definedName name="Princ">#REF!</definedName>
    <definedName name="PRINT_AREA">#N/A</definedName>
    <definedName name="PRINT_AREA_MI" localSheetId="4">#REF!</definedName>
    <definedName name="PRINT_AREA_MI">#REF!</definedName>
    <definedName name="Print_Area_Reset" localSheetId="4">OFFSET('APU CAPACITACIONES'!Full_Print,0,0,Last_Row)</definedName>
    <definedName name="Print_Area_Reset">OFFSET(Full_Print,0,0,Last_Row)</definedName>
    <definedName name="PRINT_TITLES">#N/A</definedName>
    <definedName name="PRINT_TITLES_MI">#N/A</definedName>
    <definedName name="PRINT2" localSheetId="4">#REF!</definedName>
    <definedName name="PRINT2">#REF!</definedName>
    <definedName name="PrintEnd" localSheetId="4" hidden="1">#REF!</definedName>
    <definedName name="PrintEnd" hidden="1">#REF!</definedName>
    <definedName name="PrintStart" localSheetId="4" hidden="1">#REF!</definedName>
    <definedName name="PrintStart" hidden="1">#REF!</definedName>
    <definedName name="PrintTitle" localSheetId="4">#REF!</definedName>
    <definedName name="PrintTitle">#REF!</definedName>
    <definedName name="Prioridad">#REF!</definedName>
    <definedName name="prod" localSheetId="4">#REF!</definedName>
    <definedName name="prod">#REF!</definedName>
    <definedName name="prod1" localSheetId="4">#REF!</definedName>
    <definedName name="prod1">#REF!</definedName>
    <definedName name="prod98" localSheetId="4">#REF!</definedName>
    <definedName name="prod98">#REF!</definedName>
    <definedName name="prodcal" localSheetId="4">#REF!</definedName>
    <definedName name="prodcal">#REF!</definedName>
    <definedName name="prodeco" localSheetId="4">#REF!</definedName>
    <definedName name="prodeco">#REF!</definedName>
    <definedName name="prodhati" localSheetId="4">#REF!</definedName>
    <definedName name="prodhati">#REF!</definedName>
    <definedName name="PRODUCCIONACTUAL">#REF!</definedName>
    <definedName name="PRODUCTCARB" localSheetId="4">#REF!</definedName>
    <definedName name="PRODUCTCARB">#REF!</definedName>
    <definedName name="PRODUCTEST" localSheetId="4">#REF!</definedName>
    <definedName name="PRODUCTEST">#REF!</definedName>
    <definedName name="PROF" localSheetId="4">#REF!</definedName>
    <definedName name="PROF">#REF!</definedName>
    <definedName name="profit_margin" localSheetId="4">#REF!</definedName>
    <definedName name="profit_margin">#REF!</definedName>
    <definedName name="Profundidad" localSheetId="4">#REF!</definedName>
    <definedName name="Profundidad">#REF!</definedName>
    <definedName name="Project" localSheetId="4">#REF!</definedName>
    <definedName name="Project">#REF!</definedName>
    <definedName name="PROJECT_CURRENCY" localSheetId="4">#REF!</definedName>
    <definedName name="PROJECT_CURRENCY">#REF!</definedName>
    <definedName name="Project_Name" localSheetId="4">#REF!</definedName>
    <definedName name="Project_Name">#REF!</definedName>
    <definedName name="Project_name_1" localSheetId="4">#REF!</definedName>
    <definedName name="Project_name_1">#REF!</definedName>
    <definedName name="Project_name_2" localSheetId="4">#REF!</definedName>
    <definedName name="Project_name_2">#REF!</definedName>
    <definedName name="PROYECCION" localSheetId="4">#REF!</definedName>
    <definedName name="PROYECCION">#REF!</definedName>
    <definedName name="PROYECCIONDEMANDATABLA1">#REF!</definedName>
    <definedName name="PROYECTOS">#REF!</definedName>
    <definedName name="Pulidora" localSheetId="4">#REF!</definedName>
    <definedName name="Pulidora">#REF!</definedName>
    <definedName name="PUNTILLA" localSheetId="4">#REF!</definedName>
    <definedName name="PUNTILLA">#REF!</definedName>
    <definedName name="Punto" localSheetId="4">#REF!</definedName>
    <definedName name="Punto">#REF!</definedName>
    <definedName name="PuntosRentabilidad" localSheetId="4">#REF!</definedName>
    <definedName name="PuntosRentabilidad">#REF!</definedName>
    <definedName name="Purchase" localSheetId="4">#REF!</definedName>
    <definedName name="Purchase">#REF!</definedName>
    <definedName name="q" localSheetId="4">#REF!</definedName>
    <definedName name="q">#REF!</definedName>
    <definedName name="QE" localSheetId="4">#REF!</definedName>
    <definedName name="QE">#REF!</definedName>
    <definedName name="QE_TE" localSheetId="4">#REF!</definedName>
    <definedName name="QE_TE">#REF!</definedName>
    <definedName name="QI" localSheetId="4">#REF!</definedName>
    <definedName name="QI">#REF!</definedName>
    <definedName name="QI_TI" localSheetId="4">#REF!</definedName>
    <definedName name="QI_TI">#REF!</definedName>
    <definedName name="qm" localSheetId="4">#REF!</definedName>
    <definedName name="qm">#REF!</definedName>
    <definedName name="QMAXDIARIO">#REF!</definedName>
    <definedName name="QN" localSheetId="4">#REF!</definedName>
    <definedName name="QN">#REF!</definedName>
    <definedName name="QN_QI" localSheetId="4">#REF!</definedName>
    <definedName name="QN_QI">#REF!</definedName>
    <definedName name="QNS" localSheetId="4">#REF!</definedName>
    <definedName name="QNS">#REF!</definedName>
    <definedName name="QPROM">#REF!</definedName>
    <definedName name="qq" localSheetId="4">#REF!</definedName>
    <definedName name="qq">#REF!</definedName>
    <definedName name="qqq" localSheetId="4">#REF!</definedName>
    <definedName name="qqq">#REF!</definedName>
    <definedName name="qqqqqqqqqqqqqqqq" localSheetId="4">#REF!</definedName>
    <definedName name="qqqqqqqqqqqqqqqq">#REF!</definedName>
    <definedName name="QRS" localSheetId="4">#REF!</definedName>
    <definedName name="QRS">#REF!</definedName>
    <definedName name="qsqw" localSheetId="4">#REF!</definedName>
    <definedName name="qsqw">#REF!</definedName>
    <definedName name="Quality_PvT" localSheetId="4">#REF!</definedName>
    <definedName name="Quality_PvT">#REF!</definedName>
    <definedName name="QualityF" localSheetId="4">#REF!</definedName>
    <definedName name="QualityF">#REF!</definedName>
    <definedName name="quantity" localSheetId="4">#REF!</definedName>
    <definedName name="quantity">#REF!</definedName>
    <definedName name="QUIMICOSTABLA1.3.1">#REF!</definedName>
    <definedName name="qw" localSheetId="4">#REF!</definedName>
    <definedName name="qw">#REF!</definedName>
    <definedName name="qwqw" localSheetId="4">#REF!</definedName>
    <definedName name="qwqw">#REF!</definedName>
    <definedName name="qwqwas" localSheetId="4">#REF!</definedName>
    <definedName name="qwqwas">#REF!</definedName>
    <definedName name="R.1" localSheetId="4">#REF!</definedName>
    <definedName name="R.1">#REF!</definedName>
    <definedName name="R.10" localSheetId="4">#REF!</definedName>
    <definedName name="R.10">#REF!</definedName>
    <definedName name="R.11" localSheetId="4">#REF!</definedName>
    <definedName name="R.11">#REF!</definedName>
    <definedName name="R.12" localSheetId="4">#REF!</definedName>
    <definedName name="R.12">#REF!</definedName>
    <definedName name="R.13" localSheetId="4">#REF!</definedName>
    <definedName name="R.13">#REF!</definedName>
    <definedName name="R.14" localSheetId="4">#REF!</definedName>
    <definedName name="R.14">#REF!</definedName>
    <definedName name="R.15" localSheetId="4">#REF!</definedName>
    <definedName name="R.15">#REF!</definedName>
    <definedName name="R.16" localSheetId="4">#REF!</definedName>
    <definedName name="R.16">#REF!</definedName>
    <definedName name="R.17" localSheetId="4">#REF!</definedName>
    <definedName name="R.17">#REF!</definedName>
    <definedName name="R.18" localSheetId="4">#REF!</definedName>
    <definedName name="R.18">#REF!</definedName>
    <definedName name="R.19" localSheetId="4">#REF!</definedName>
    <definedName name="R.19">#REF!</definedName>
    <definedName name="R.2" localSheetId="4">#REF!</definedName>
    <definedName name="R.2">#REF!</definedName>
    <definedName name="R.3" localSheetId="4">#REF!</definedName>
    <definedName name="R.3">#REF!</definedName>
    <definedName name="R.4" localSheetId="4">#REF!</definedName>
    <definedName name="R.4">#REF!</definedName>
    <definedName name="R.5" localSheetId="4">#REF!</definedName>
    <definedName name="R.5">#REF!</definedName>
    <definedName name="R.6" localSheetId="4">#REF!</definedName>
    <definedName name="R.6">#REF!</definedName>
    <definedName name="R.7" localSheetId="4">#REF!</definedName>
    <definedName name="R.7">#REF!</definedName>
    <definedName name="R.8" localSheetId="4">#REF!</definedName>
    <definedName name="R.8">#REF!</definedName>
    <definedName name="R.9" localSheetId="4">#REF!</definedName>
    <definedName name="R.9">#REF!</definedName>
    <definedName name="r.CashFlow" localSheetId="4" hidden="1">#REF!</definedName>
    <definedName name="r.CashFlow" hidden="1">#REF!</definedName>
    <definedName name="r.Leverage" localSheetId="4" hidden="1">#REF!</definedName>
    <definedName name="r.Leverage" hidden="1">#REF!</definedName>
    <definedName name="r.Liquidity" localSheetId="4" hidden="1">#REF!</definedName>
    <definedName name="r.Liquidity" hidden="1">#REF!</definedName>
    <definedName name="r.Market" localSheetId="4" hidden="1">#REF!</definedName>
    <definedName name="r.Market" hidden="1">#REF!</definedName>
    <definedName name="r.Profitability" localSheetId="4" hidden="1">#REF!</definedName>
    <definedName name="r.Profitability" hidden="1">#REF!</definedName>
    <definedName name="r.Summary" localSheetId="4" hidden="1">#REF!</definedName>
    <definedName name="r.Summary" hidden="1">#REF!</definedName>
    <definedName name="Ra" localSheetId="4">#REF!</definedName>
    <definedName name="Ra">#REF!</definedName>
    <definedName name="rango" localSheetId="4">#REF!</definedName>
    <definedName name="rango">#REF!</definedName>
    <definedName name="rata" localSheetId="4">#REF!</definedName>
    <definedName name="rata">#REF!</definedName>
    <definedName name="Rate1">#REF!</definedName>
    <definedName name="rate2">#REF!</definedName>
    <definedName name="ratio" localSheetId="4">#REF!</definedName>
    <definedName name="ratio">#REF!</definedName>
    <definedName name="Rb" localSheetId="4">#REF!</definedName>
    <definedName name="Rb">#REF!</definedName>
    <definedName name="Rd" localSheetId="4">#REF!</definedName>
    <definedName name="Rd">#REF!</definedName>
    <definedName name="RD_CP" localSheetId="4">#REF!</definedName>
    <definedName name="RD_CP">#REF!</definedName>
    <definedName name="RD_CP_VL" localSheetId="4">#REF!</definedName>
    <definedName name="RD_CP_VL">#REF!</definedName>
    <definedName name="rds" localSheetId="4">#REF!</definedName>
    <definedName name="rds">#REF!</definedName>
    <definedName name="Re" localSheetId="4">#REF!</definedName>
    <definedName name="Re">#REF!</definedName>
    <definedName name="RE4NTA">#REF!</definedName>
    <definedName name="rec" localSheetId="4">#REF!</definedName>
    <definedName name="rec">#REF!</definedName>
    <definedName name="Recurso">#REF!</definedName>
    <definedName name="REDESALCANTARILLADOTABLA1.2">#REF!</definedName>
    <definedName name="REDESALCANTARILLADOTABLA1.4">#REF!</definedName>
    <definedName name="REDESALCANTARILLADOTABLA1.5" localSheetId="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UCCION_3__x_2" localSheetId="4">#REF!</definedName>
    <definedName name="REDUCCION_3__x_2">#REF!</definedName>
    <definedName name="REDUCCION_4__x_3" localSheetId="4">#REF!</definedName>
    <definedName name="REDUCCION_4__x_3">#REF!</definedName>
    <definedName name="REF" localSheetId="4">#REF!</definedName>
    <definedName name="REF">#REF!</definedName>
    <definedName name="REFERENCIAPROYECTOS">#REF!</definedName>
    <definedName name="REFMAR" localSheetId="4">#REF!</definedName>
    <definedName name="REFMAR">#REF!</definedName>
    <definedName name="REG" localSheetId="4">#REF!</definedName>
    <definedName name="REG">#REF!</definedName>
    <definedName name="REGBT">#N/A</definedName>
    <definedName name="regional">#REF!</definedName>
    <definedName name="REGULAR" localSheetId="4">#REF!</definedName>
    <definedName name="REGULAR">#REF!</definedName>
    <definedName name="REGULAR4006" localSheetId="4">#REF!</definedName>
    <definedName name="REGULAR4006">#REF!</definedName>
    <definedName name="REGULAR4006A" localSheetId="4">#REF!</definedName>
    <definedName name="REGULAR4006A">#REF!</definedName>
    <definedName name="REGULAR40CN01" localSheetId="4">#REF!</definedName>
    <definedName name="REGULAR40CN01">#REF!</definedName>
    <definedName name="REGULAR40CNA" localSheetId="4">#REF!</definedName>
    <definedName name="REGULAR40CNA">#REF!</definedName>
    <definedName name="REGULAR40CNB" localSheetId="4">#REF!</definedName>
    <definedName name="REGULAR40CNB">#REF!</definedName>
    <definedName name="REGULAR55CN01" localSheetId="4">#REF!</definedName>
    <definedName name="REGULAR55CN01">#REF!</definedName>
    <definedName name="REGULAR55CN03" localSheetId="4">#REF!</definedName>
    <definedName name="REGULAR55CN03">#REF!</definedName>
    <definedName name="REGULAR5607" localSheetId="4">#REF!</definedName>
    <definedName name="REGULAR5607">#REF!</definedName>
    <definedName name="REGULARAFIR5607" localSheetId="4">#REF!</definedName>
    <definedName name="REGULARAFIR5607">#REF!</definedName>
    <definedName name="rell" localSheetId="4">#REF!</definedName>
    <definedName name="rell">#REF!</definedName>
    <definedName name="relle" localSheetId="4">#REF!</definedName>
    <definedName name="relle">#REF!</definedName>
    <definedName name="relleno" localSheetId="4">#REF!</definedName>
    <definedName name="relleno">#REF!</definedName>
    <definedName name="rendimiento" localSheetId="4">#REF!</definedName>
    <definedName name="rendimiento">#REF!</definedName>
    <definedName name="reparacion4" localSheetId="4">#REF!</definedName>
    <definedName name="reparacion4">#REF!</definedName>
    <definedName name="repello" localSheetId="4">#REF!</definedName>
    <definedName name="repello">#REF!</definedName>
    <definedName name="replanteo" localSheetId="4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q" localSheetId="4">#REF!</definedName>
    <definedName name="req">#REF!</definedName>
    <definedName name="Required_Delivery" localSheetId="4">#REF!</definedName>
    <definedName name="Required_Delivery">#REF!</definedName>
    <definedName name="Reserva" localSheetId="4">#REF!</definedName>
    <definedName name="Reserva">#REF!</definedName>
    <definedName name="residente">#REF!</definedName>
    <definedName name="Responsible">#REF!</definedName>
    <definedName name="RESU" localSheetId="4">#REF!</definedName>
    <definedName name="RESU">#REF!</definedName>
    <definedName name="resumen" localSheetId="4">#REF!</definedName>
    <definedName name="resumen">#REF!</definedName>
    <definedName name="RESUMENALCANTARILLADO" localSheetId="4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 localSheetId="4">#REF!</definedName>
    <definedName name="RESUMENMODELODEMANDA">#REF!</definedName>
    <definedName name="RESUMENOPTIMIZACIONACU">#REF!</definedName>
    <definedName name="RESUMENOPTIMIZACIONALC">#REF!</definedName>
    <definedName name="RET" localSheetId="4">#REF!</definedName>
    <definedName name="RET">#REF!</definedName>
    <definedName name="reten" localSheetId="4">#REF!</definedName>
    <definedName name="reten">#REF!</definedName>
    <definedName name="retiroarbol" localSheetId="4">#REF!</definedName>
    <definedName name="retiroarbol">#REF!</definedName>
    <definedName name="retirocorte" localSheetId="4">#REF!</definedName>
    <definedName name="retirocorte">#REF!</definedName>
    <definedName name="retr" localSheetId="4">#REF!</definedName>
    <definedName name="retr">#REF!</definedName>
    <definedName name="Rf" localSheetId="4">#REF!</definedName>
    <definedName name="Rf">#REF!</definedName>
    <definedName name="Rg" localSheetId="4">#REF!</definedName>
    <definedName name="Rg">#REF!</definedName>
    <definedName name="Rh" localSheetId="4">#REF!</definedName>
    <definedName name="Rh">#REF!</definedName>
    <definedName name="Ri" localSheetId="4">#REF!</definedName>
    <definedName name="Ri">#REF!</definedName>
    <definedName name="RICO">#N/A</definedName>
    <definedName name="Ripio" localSheetId="4">#REF!</definedName>
    <definedName name="Ripio">#REF!</definedName>
    <definedName name="RiskInd">#REF!</definedName>
    <definedName name="RiskRanking">#REF!</definedName>
    <definedName name="Rk" localSheetId="4">#REF!</definedName>
    <definedName name="Rk">#REF!</definedName>
    <definedName name="rl" localSheetId="4">#REF!</definedName>
    <definedName name="rl">#REF!</definedName>
    <definedName name="rlo" localSheetId="4">#REF!</definedName>
    <definedName name="rlo">#REF!</definedName>
    <definedName name="Rm" localSheetId="4">#REF!</definedName>
    <definedName name="Rm">#REF!</definedName>
    <definedName name="RMCostOutput" localSheetId="4">#REF!</definedName>
    <definedName name="RMCostOutput">#REF!</definedName>
    <definedName name="Rmm" localSheetId="4">#REF!</definedName>
    <definedName name="Rmm">#REF!</definedName>
    <definedName name="Rn" localSheetId="4">#REF!</definedName>
    <definedName name="Rn">#REF!</definedName>
    <definedName name="Rñ" localSheetId="4">#REF!</definedName>
    <definedName name="Rñ">#REF!</definedName>
    <definedName name="Ro" localSheetId="4">#REF!</definedName>
    <definedName name="Ro">#REF!</definedName>
    <definedName name="RoA_N" localSheetId="4">#REF!</definedName>
    <definedName name="RoA_N">#REF!</definedName>
    <definedName name="rodaje" localSheetId="4">#REF!</definedName>
    <definedName name="rodaje">#REF!</definedName>
    <definedName name="rolando" localSheetId="4">#REF!</definedName>
    <definedName name="rolando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ws2Unhide" localSheetId="4" hidden="1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 localSheetId="4">#REF!</definedName>
    <definedName name="Royalty_CDC_LLC">#REF!</definedName>
    <definedName name="Royalty_CZN_SA" localSheetId="4">#REF!</definedName>
    <definedName name="Royalty_CZN_SA">#REF!</definedName>
    <definedName name="Royalty_total" localSheetId="4">#REF!</definedName>
    <definedName name="Royalty_total">#REF!</definedName>
    <definedName name="Rp" localSheetId="4">#REF!</definedName>
    <definedName name="Rp">#REF!</definedName>
    <definedName name="Rq" localSheetId="4">#REF!</definedName>
    <definedName name="Rq">#REF!</definedName>
    <definedName name="rr" localSheetId="4">#REF!</definedName>
    <definedName name="rr">#REF!</definedName>
    <definedName name="rrrrrrrr" localSheetId="4">#REF!</definedName>
    <definedName name="rrrrrrrr">#REF!</definedName>
    <definedName name="Rs" localSheetId="4">#REF!</definedName>
    <definedName name="Rs">#REF!</definedName>
    <definedName name="Rt" localSheetId="4">#REF!</definedName>
    <definedName name="Rt">#REF!</definedName>
    <definedName name="rte" localSheetId="4">#REF!</definedName>
    <definedName name="rte">#REF!</definedName>
    <definedName name="rty" localSheetId="4">#REF!</definedName>
    <definedName name="rty">#REF!</definedName>
    <definedName name="rueda" localSheetId="4">#REF!</definedName>
    <definedName name="rueda">#REF!</definedName>
    <definedName name="RUTA" localSheetId="4">DATE(YEAR('APU CAPACITACIONES'!Loan_Start),MONTH('APU CAPACITACIONES'!Loan_Start)+Payment_Number,DAY('APU CAPACITACIONES'!Loan_Start))</definedName>
    <definedName name="RUTA">DATE(YEAR([0]!Loan_Start),MONTH([0]!Loan_Start)+Payment_Number,DAY([0]!Loan_Start))</definedName>
    <definedName name="Rv" localSheetId="4">#REF!</definedName>
    <definedName name="Rv">#REF!</definedName>
    <definedName name="Rw" localSheetId="4">#REF!</definedName>
    <definedName name="Rw">#REF!</definedName>
    <definedName name="Rx" localSheetId="4">#REF!</definedName>
    <definedName name="Rx">#REF!</definedName>
    <definedName name="Ry" localSheetId="4">#REF!</definedName>
    <definedName name="Ry">#REF!</definedName>
    <definedName name="Rz" localSheetId="4">#REF!</definedName>
    <definedName name="Rz">#REF!</definedName>
    <definedName name="Sa" localSheetId="4">#REF!</definedName>
    <definedName name="Sa">#REF!</definedName>
    <definedName name="SADASDFSDF" localSheetId="4">#REF!</definedName>
    <definedName name="SADASDFSDF">#REF!</definedName>
    <definedName name="Saldo_Capital" localSheetId="4">#REF!</definedName>
    <definedName name="Saldo_Capital">#REF!</definedName>
    <definedName name="sanitario">#REF!</definedName>
    <definedName name="sasa" localSheetId="4">#REF!</definedName>
    <definedName name="sasa">#REF!</definedName>
    <definedName name="Sb" localSheetId="4">#REF!</definedName>
    <definedName name="Sb">#REF!</definedName>
    <definedName name="sbe" localSheetId="4">#REF!</definedName>
    <definedName name="sbe">#REF!</definedName>
    <definedName name="Sbf">#REF!</definedName>
    <definedName name="Sc" localSheetId="4">#REF!</definedName>
    <definedName name="Sc">#REF!</definedName>
    <definedName name="Sched_Pay" localSheetId="4">#REF!</definedName>
    <definedName name="Sched_Pay">#REF!</definedName>
    <definedName name="Scheduled_Extra_Payments" localSheetId="4">#REF!</definedName>
    <definedName name="Scheduled_Extra_Payments">#REF!</definedName>
    <definedName name="Scheduled_Interest_Rate" localSheetId="4">#REF!</definedName>
    <definedName name="Scheduled_Interest_Rate">#REF!</definedName>
    <definedName name="Scheduled_Monthly_Payment" localSheetId="4">#REF!</definedName>
    <definedName name="Scheduled_Monthly_Payment">#REF!</definedName>
    <definedName name="SContLab" localSheetId="4">#REF!</definedName>
    <definedName name="SContLab">#REF!</definedName>
    <definedName name="SContParts" localSheetId="4">#REF!</definedName>
    <definedName name="SContParts">#REF!</definedName>
    <definedName name="scope" localSheetId="4">#REF!</definedName>
    <definedName name="scope">#REF!</definedName>
    <definedName name="scope1">#REF!</definedName>
    <definedName name="Sd" localSheetId="4">#REF!</definedName>
    <definedName name="Sd">#REF!</definedName>
    <definedName name="SDE" localSheetId="4">#REF!</definedName>
    <definedName name="SDE">#REF!</definedName>
    <definedName name="sdfsd" localSheetId="4">#REF!</definedName>
    <definedName name="sdfsd">#REF!</definedName>
    <definedName name="sdsd" localSheetId="4">#REF!</definedName>
    <definedName name="sdsd">#REF!</definedName>
    <definedName name="Se" localSheetId="4">#REF!</definedName>
    <definedName name="Se">#REF!</definedName>
    <definedName name="segundo" localSheetId="4">#REF!</definedName>
    <definedName name="segundo">#REF!</definedName>
    <definedName name="Segundos" localSheetId="4">#REF!</definedName>
    <definedName name="Segundos">#REF!</definedName>
    <definedName name="Seguro" localSheetId="4">#REF!</definedName>
    <definedName name="Seguro">#REF!</definedName>
    <definedName name="SeguroCostos" localSheetId="4">#REF!</definedName>
    <definedName name="SeguroCostos">#REF!</definedName>
    <definedName name="SEM_DEL_MES" localSheetId="4">#REF!</definedName>
    <definedName name="SEM_DEL_MES">#REF!</definedName>
    <definedName name="Semanas_mes" localSheetId="4">#REF!</definedName>
    <definedName name="Semanas_mes">#REF!</definedName>
    <definedName name="sencount" hidden="1">1</definedName>
    <definedName name="sep00" localSheetId="4">#REF!</definedName>
    <definedName name="sep00">#REF!</definedName>
    <definedName name="Sepjv2" localSheetId="4">#REF!</definedName>
    <definedName name="Sepjv2">#REF!</definedName>
    <definedName name="septdetail" localSheetId="4">#REF!</definedName>
    <definedName name="septdetail">#REF!</definedName>
    <definedName name="septtb" localSheetId="4">#REF!</definedName>
    <definedName name="septtb">#REF!</definedName>
    <definedName name="SequenceF" localSheetId="4">#REF!</definedName>
    <definedName name="SequenceF">#REF!</definedName>
    <definedName name="servicioingreso" localSheetId="4">#REF!</definedName>
    <definedName name="servicioingreso">#REF!</definedName>
    <definedName name="ServicioSurentingExpress" localSheetId="4">#REF!</definedName>
    <definedName name="ServicioSurentingExpress">#REF!</definedName>
    <definedName name="servicioutilidad" localSheetId="4">#REF!</definedName>
    <definedName name="servicioutilidad">#REF!</definedName>
    <definedName name="ServicioVehSustituto" localSheetId="4">#REF!</definedName>
    <definedName name="ServicioVehSustituto">#REF!</definedName>
    <definedName name="Sf" localSheetId="4">#REF!</definedName>
    <definedName name="Sf">#REF!</definedName>
    <definedName name="Sg" localSheetId="4">#REF!</definedName>
    <definedName name="Sg">#REF!</definedName>
    <definedName name="SGET" localSheetId="4">#REF!</definedName>
    <definedName name="SGET">#REF!</definedName>
    <definedName name="Sh" localSheetId="4">#REF!</definedName>
    <definedName name="Sh">#REF!</definedName>
    <definedName name="Share" localSheetId="4">#REF!</definedName>
    <definedName name="Share">#REF!</definedName>
    <definedName name="SHARED_FORMULA_21">#N/A</definedName>
    <definedName name="ship_terms" localSheetId="4">#REF!</definedName>
    <definedName name="ship_terms">#REF!</definedName>
    <definedName name="SHIP_VIA" localSheetId="4">#REF!</definedName>
    <definedName name="SHIP_VIA">#REF!</definedName>
    <definedName name="Shovel_1" localSheetId="4">#REF!</definedName>
    <definedName name="Shovel_1">#REF!</definedName>
    <definedName name="Shovel_2" localSheetId="4">#REF!</definedName>
    <definedName name="Shovel_2">#REF!</definedName>
    <definedName name="Shovel_3" localSheetId="4">#REF!</definedName>
    <definedName name="Shovel_3">#REF!</definedName>
    <definedName name="Shovel_4" localSheetId="4">#REF!</definedName>
    <definedName name="Shovel_4">#REF!</definedName>
    <definedName name="Shovel_5" localSheetId="4">#REF!</definedName>
    <definedName name="Shovel_5">#REF!</definedName>
    <definedName name="show_all" localSheetId="4">#REF!</definedName>
    <definedName name="show_all">#REF!</definedName>
    <definedName name="si" localSheetId="4">#REF!</definedName>
    <definedName name="si">#REF!</definedName>
    <definedName name="SIFON_180_2" localSheetId="4">#REF!</definedName>
    <definedName name="SIFON_180_2">#REF!</definedName>
    <definedName name="SIKA" localSheetId="4">#REF!</definedName>
    <definedName name="SIKA">#REF!</definedName>
    <definedName name="SIKA_1">#REF!</definedName>
    <definedName name="SIKADUR" localSheetId="4">#REF!</definedName>
    <definedName name="SIKADUR">#REF!</definedName>
    <definedName name="Sim_Model_Input_1" localSheetId="4">#REF!</definedName>
    <definedName name="Sim_Model_Input_1">#REF!</definedName>
    <definedName name="Sim_Model_Input_4" localSheetId="4">#REF!</definedName>
    <definedName name="Sim_Model_Input_4">#REF!</definedName>
    <definedName name="Sim_Model_Output_1" localSheetId="4">#REF!</definedName>
    <definedName name="Sim_Model_Output_1">#REF!</definedName>
    <definedName name="Sitio">#REF!</definedName>
    <definedName name="sk" localSheetId="4">#REF!</definedName>
    <definedName name="sk">#REF!</definedName>
    <definedName name="SLube" localSheetId="4">#REF!</definedName>
    <definedName name="SLube">#REF!</definedName>
    <definedName name="sm" localSheetId="4">#REF!</definedName>
    <definedName name="sm">#REF!</definedName>
    <definedName name="sn" localSheetId="4">#REF!</definedName>
    <definedName name="sn">#REF!</definedName>
    <definedName name="snw" localSheetId="4">#REF!</definedName>
    <definedName name="snw">#REF!</definedName>
    <definedName name="sñ" localSheetId="4">#REF!</definedName>
    <definedName name="sñ">#REF!</definedName>
    <definedName name="so" localSheetId="4">#REF!</definedName>
    <definedName name="so">#REF!</definedName>
    <definedName name="Soat" localSheetId="4">#REF!</definedName>
    <definedName name="Soat">#REF!</definedName>
    <definedName name="SoatCostos" localSheetId="4">#REF!</definedName>
    <definedName name="SoatCostos">#REF!</definedName>
    <definedName name="SOBRE2H" localSheetId="4">#REF!</definedName>
    <definedName name="SOBRE2H">#REF!</definedName>
    <definedName name="sobrecimiento" localSheetId="4">#REF!</definedName>
    <definedName name="sobrecimiento">#REF!</definedName>
    <definedName name="SOCIAL" localSheetId="4">#REF!</definedName>
    <definedName name="SOCIAL">#REF!</definedName>
    <definedName name="SOHaul" localSheetId="4">#REF!</definedName>
    <definedName name="SOHaul">#REF!</definedName>
    <definedName name="SOL" localSheetId="4">#REF!</definedName>
    <definedName name="SOL">#REF!</definedName>
    <definedName name="solado" localSheetId="4">#REF!</definedName>
    <definedName name="solado">#REF!</definedName>
    <definedName name="SOLDA" localSheetId="4">#REF!</definedName>
    <definedName name="SOLDA">#REF!</definedName>
    <definedName name="Soldador">#REF!</definedName>
    <definedName name="Soldador_1A">#REF!</definedName>
    <definedName name="SOLDADURA" localSheetId="4">#REF!</definedName>
    <definedName name="SOLDADURA">#REF!</definedName>
    <definedName name="Soldadura_cawell">#REF!</definedName>
    <definedName name="Soldadura_electrica">#REF!</definedName>
    <definedName name="Solids.SG" localSheetId="4">#REF!</definedName>
    <definedName name="Solids.SG">#REF!</definedName>
    <definedName name="spread" localSheetId="4">#REF!</definedName>
    <definedName name="spread">#REF!</definedName>
    <definedName name="SpreadDesctos" localSheetId="4">#REF!</definedName>
    <definedName name="SpreadDesctos">#REF!</definedName>
    <definedName name="SpreadFcro" localSheetId="4">#REF!</definedName>
    <definedName name="SpreadFcro">#REF!</definedName>
    <definedName name="SpreadServicios" localSheetId="4">#REF!</definedName>
    <definedName name="SpreadServicios">#REF!</definedName>
    <definedName name="Spreadsheet_name" localSheetId="4">#REF!</definedName>
    <definedName name="Spreadsheet_name">#REF!</definedName>
    <definedName name="SpreadTotal" localSheetId="4">#REF!</definedName>
    <definedName name="SpreadTotal">#REF!</definedName>
    <definedName name="sr" localSheetId="4">#REF!</definedName>
    <definedName name="sr">#REF!</definedName>
    <definedName name="SRandM" localSheetId="4">#REF!</definedName>
    <definedName name="SRandM">#REF!</definedName>
    <definedName name="ss" localSheetId="4">#REF!</definedName>
    <definedName name="ss">#REF!</definedName>
    <definedName name="SSDSD" localSheetId="4">#REF!</definedName>
    <definedName name="SSDSD">#REF!</definedName>
    <definedName name="sss" localSheetId="4">#REF!</definedName>
    <definedName name="sss">#REF!</definedName>
    <definedName name="ssss" localSheetId="4">#REF!</definedName>
    <definedName name="ssss">#REF!</definedName>
    <definedName name="sssss" localSheetId="4">#REF!</definedName>
    <definedName name="sssss">#REF!</definedName>
    <definedName name="SSSSSSS">#N/A</definedName>
    <definedName name="ssssssssss" localSheetId="4">#REF!</definedName>
    <definedName name="ssssssssss">#REF!</definedName>
    <definedName name="sssssssssss" localSheetId="4">#REF!</definedName>
    <definedName name="sssssssssss">#REF!</definedName>
    <definedName name="ssssssssssssssssssss" localSheetId="4">#REF!</definedName>
    <definedName name="ssssssssssssssssssss">#REF!</definedName>
    <definedName name="Standby" localSheetId="4">#REF!</definedName>
    <definedName name="Standby">#REF!</definedName>
    <definedName name="StandbyCostos" localSheetId="4">#REF!</definedName>
    <definedName name="StandbyCostos">#REF!</definedName>
    <definedName name="StartBid" localSheetId="4">#REF!</definedName>
    <definedName name="StartBid">#REF!</definedName>
    <definedName name="StartItems" localSheetId="4">#REF!</definedName>
    <definedName name="StartItems">#REF!</definedName>
    <definedName name="StartPeriod">#REF!</definedName>
    <definedName name="StartRates" localSheetId="4">#REF!</definedName>
    <definedName name="StartRates">#REF!</definedName>
    <definedName name="StartTags" localSheetId="4">#REF!</definedName>
    <definedName name="StartTags">#REF!</definedName>
    <definedName name="status">#REF!</definedName>
    <definedName name="statusofexecution" localSheetId="4">#REF!</definedName>
    <definedName name="statusofexecution">#REF!</definedName>
    <definedName name="STOCK_CODE" localSheetId="4">#REF!</definedName>
    <definedName name="STOCK_CODE">#REF!</definedName>
    <definedName name="stock_oreganal" localSheetId="4">#REF!</definedName>
    <definedName name="stock_oreganal">#REF!</definedName>
    <definedName name="StorageTank_Height" localSheetId="4">#REF!</definedName>
    <definedName name="StorageTank_Height">#REF!</definedName>
    <definedName name="StorageTank_Radius" localSheetId="4">#REF!</definedName>
    <definedName name="StorageTank_Radius">#REF!</definedName>
    <definedName name="StorageTank_TotalVolume" localSheetId="4">#REF!</definedName>
    <definedName name="StorageTank_TotalVolume">#REF!</definedName>
    <definedName name="StorageTank1_DryTonnes" localSheetId="4">#REF!</definedName>
    <definedName name="StorageTank1_DryTonnes">#REF!</definedName>
    <definedName name="StorageTank1_SlurryVolume" localSheetId="4">#REF!</definedName>
    <definedName name="StorageTank1_SlurryVolume">#REF!</definedName>
    <definedName name="StorageTank2_DryTonnes" localSheetId="4">#REF!</definedName>
    <definedName name="StorageTank2_DryTonnes">#REF!</definedName>
    <definedName name="StorageTank2_SlurryVolume" localSheetId="4">#REF!</definedName>
    <definedName name="StorageTank2_SlurryVolume">#REF!</definedName>
    <definedName name="StorageTank3_DryTonnes" localSheetId="4">#REF!</definedName>
    <definedName name="StorageTank3_DryTonnes">#REF!</definedName>
    <definedName name="StorageTank3_SlurryVolume" localSheetId="4">#REF!</definedName>
    <definedName name="StorageTank3_SlurryVolume">#REF!</definedName>
    <definedName name="StorageTank4_DryTonnes" localSheetId="4">#REF!</definedName>
    <definedName name="StorageTank4_DryTonnes">#REF!</definedName>
    <definedName name="StorageTank4_SlurryVolume" localSheetId="4">#REF!</definedName>
    <definedName name="StorageTank4_SlurryVolume">#REF!</definedName>
    <definedName name="StrBaseIncremCanon" localSheetId="4">#REF!</definedName>
    <definedName name="StrBaseIncremCanon">#REF!</definedName>
    <definedName name="StrBaseReliquidacion" localSheetId="4">#REF!</definedName>
    <definedName name="StrBaseReliquidacion">#REF!</definedName>
    <definedName name="StrClienDescontarIVA" localSheetId="4">#REF!</definedName>
    <definedName name="StrClienDescontarIVA">#REF!</definedName>
    <definedName name="StrCliente" localSheetId="4">#REF!</definedName>
    <definedName name="StrCliente">#REF!</definedName>
    <definedName name="StrClienTributaRentaPresun" localSheetId="4">#REF!</definedName>
    <definedName name="StrClienTributaRentaPresun">#REF!</definedName>
    <definedName name="strDescAccesorios" localSheetId="4">#REF!</definedName>
    <definedName name="strDescAccesorios">#REF!</definedName>
    <definedName name="strDescPlanSeguro" localSheetId="4">#REF!</definedName>
    <definedName name="strDescPlanSeguro">#REF!</definedName>
    <definedName name="strEstado" localSheetId="4">#REF!</definedName>
    <definedName name="strEstado">#REF!</definedName>
    <definedName name="StrFrecPago" localSheetId="4">#REF!</definedName>
    <definedName name="StrFrecPago">#REF!</definedName>
    <definedName name="StrFrecReliquidacion" localSheetId="4">#REF!</definedName>
    <definedName name="StrFrecReliquidacion">#REF!</definedName>
    <definedName name="StrGerenteCuenta" localSheetId="4">#REF!</definedName>
    <definedName name="StrGerenteCuenta">#REF!</definedName>
    <definedName name="StrImpDosXMil" localSheetId="4">#REF!</definedName>
    <definedName name="StrImpDosXMil">#REF!</definedName>
    <definedName name="StrMarcaVehicModelo" localSheetId="4">#REF!</definedName>
    <definedName name="StrMarcaVehicModelo">#REF!</definedName>
    <definedName name="StrMarcaVehícModelo" localSheetId="4">#REF!</definedName>
    <definedName name="StrMarcaVehícModelo">#REF!</definedName>
    <definedName name="StrModalidadCanon" localSheetId="4">#REF!</definedName>
    <definedName name="StrModalidadCanon">#REF!</definedName>
    <definedName name="StrModalidadPago" localSheetId="4">#REF!</definedName>
    <definedName name="StrModalidadPago">#REF!</definedName>
    <definedName name="strNomVariable1" localSheetId="4">#REF!</definedName>
    <definedName name="strNomVariable1">#REF!</definedName>
    <definedName name="strNomVariable2" localSheetId="4">#REF!</definedName>
    <definedName name="strNomVariable2">#REF!</definedName>
    <definedName name="strNomVariable3" localSheetId="4">#REF!</definedName>
    <definedName name="strNomVariable3">#REF!</definedName>
    <definedName name="StrNumeroCotizacion" localSheetId="4">#REF!</definedName>
    <definedName name="StrNumeroCotizacion">#REF!</definedName>
    <definedName name="StrNumeroCotización" localSheetId="4">#REF!</definedName>
    <definedName name="StrNumeroCotización">#REF!</definedName>
    <definedName name="strPlaca" localSheetId="4">#REF!</definedName>
    <definedName name="strPlaca">#REF!</definedName>
    <definedName name="StrRentBack" localSheetId="4">#REF!</definedName>
    <definedName name="StrRentBack">#REF!</definedName>
    <definedName name="strTipoCliente" localSheetId="4">#REF!</definedName>
    <definedName name="strTipoCliente">#REF!</definedName>
    <definedName name="StrTipoContrato" localSheetId="4">#REF!</definedName>
    <definedName name="StrTipoContrato">#REF!</definedName>
    <definedName name="Stub" localSheetId="4" hidden="1">#REF!</definedName>
    <definedName name="Stub" hidden="1">#REF!</definedName>
    <definedName name="Stub_Header1" localSheetId="4" hidden="1">#REF!</definedName>
    <definedName name="Stub_Header1" hidden="1">#REF!</definedName>
    <definedName name="Stub_Header2" localSheetId="4" hidden="1">#REF!</definedName>
    <definedName name="Stub_Header2" hidden="1">#REF!</definedName>
    <definedName name="Stub_Header3" localSheetId="4" hidden="1">#REF!</definedName>
    <definedName name="Stub_Header3" hidden="1">#REF!</definedName>
    <definedName name="STyre" localSheetId="4">#REF!</definedName>
    <definedName name="STyre">#REF!</definedName>
    <definedName name="SUELDOS">#REF!</definedName>
    <definedName name="suma">#REF!</definedName>
    <definedName name="Super_T">#REF!</definedName>
    <definedName name="SUPERCEL" localSheetId="4">#REF!</definedName>
    <definedName name="SUPERCEL">#REF!</definedName>
    <definedName name="supert">#REF!</definedName>
    <definedName name="Supervía" localSheetId="4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 localSheetId="4">#REF!</definedName>
    <definedName name="supervision">#REF!</definedName>
    <definedName name="SupportFleet" localSheetId="4">#REF!</definedName>
    <definedName name="SupportFleet">#REF!</definedName>
    <definedName name="SupportOpCost" localSheetId="4">#REF!</definedName>
    <definedName name="SupportOpCost">#REF!</definedName>
    <definedName name="SupportRepl" localSheetId="4">#REF!</definedName>
    <definedName name="SupportRepl">#REF!</definedName>
    <definedName name="swssdecs" localSheetId="4">#REF!</definedName>
    <definedName name="swssdecs">#REF!</definedName>
    <definedName name="t">#REF!</definedName>
    <definedName name="T.1" localSheetId="4">#REF!</definedName>
    <definedName name="T.1">#REF!</definedName>
    <definedName name="T.10" localSheetId="4">#REF!</definedName>
    <definedName name="T.10">#REF!</definedName>
    <definedName name="T.11" localSheetId="4">#REF!</definedName>
    <definedName name="T.11">#REF!</definedName>
    <definedName name="T.12" localSheetId="4">#REF!</definedName>
    <definedName name="T.12">#REF!</definedName>
    <definedName name="T.13" localSheetId="4">#REF!</definedName>
    <definedName name="T.13">#REF!</definedName>
    <definedName name="T.14" localSheetId="4">#REF!</definedName>
    <definedName name="T.14">#REF!</definedName>
    <definedName name="T.15" localSheetId="4">#REF!</definedName>
    <definedName name="T.15">#REF!</definedName>
    <definedName name="T.16" localSheetId="4">#REF!</definedName>
    <definedName name="T.16">#REF!</definedName>
    <definedName name="T.17" localSheetId="4">#REF!</definedName>
    <definedName name="T.17">#REF!</definedName>
    <definedName name="T.2" localSheetId="4">#REF!</definedName>
    <definedName name="T.2">#REF!</definedName>
    <definedName name="T.3" localSheetId="4">#REF!</definedName>
    <definedName name="T.3">#REF!</definedName>
    <definedName name="T.4" localSheetId="4">#REF!</definedName>
    <definedName name="T.4">#REF!</definedName>
    <definedName name="T.5" localSheetId="4">#REF!</definedName>
    <definedName name="T.5">#REF!</definedName>
    <definedName name="T.6" localSheetId="4">#REF!</definedName>
    <definedName name="T.6">#REF!</definedName>
    <definedName name="T.7" localSheetId="4">#REF!</definedName>
    <definedName name="T.7">#REF!</definedName>
    <definedName name="T.8" localSheetId="4">#REF!</definedName>
    <definedName name="T.8">#REF!</definedName>
    <definedName name="T.9" localSheetId="4">#REF!</definedName>
    <definedName name="T.9">#REF!</definedName>
    <definedName name="Ta" localSheetId="4">#REF!</definedName>
    <definedName name="Ta">#REF!</definedName>
    <definedName name="Tab_Elec">#REF!</definedName>
    <definedName name="Tab_Expense">#REF!</definedName>
    <definedName name="Tab_Process">#REF!</definedName>
    <definedName name="Tab_Respons">#REF!</definedName>
    <definedName name="TABLA" localSheetId="4">#REF!</definedName>
    <definedName name="TABLA">#REF!</definedName>
    <definedName name="TABLA_CMI">#REF!</definedName>
    <definedName name="TABLA_DE_CARACOLI" localSheetId="4">#REF!</definedName>
    <definedName name="TABLA_DE_CARACOLI">#REF!</definedName>
    <definedName name="Tabla_en_madera">#REF!</definedName>
    <definedName name="TABLA_RN">#REF!</definedName>
    <definedName name="TABLA1" localSheetId="4">#REF!</definedName>
    <definedName name="TABLA1">#REF!</definedName>
    <definedName name="TABLA1.2.2" localSheetId="4">#REF!</definedName>
    <definedName name="TABLA1.2.2">#REF!</definedName>
    <definedName name="tabla2" localSheetId="4">#REF!</definedName>
    <definedName name="tabla2">#REF!</definedName>
    <definedName name="tablaDeDTFS" localSheetId="4">#REF!</definedName>
    <definedName name="tablaDeDTFS">#REF!</definedName>
    <definedName name="TablaR" localSheetId="4">#REF!</definedName>
    <definedName name="TablaR">#REF!</definedName>
    <definedName name="TABLERO_4_CIRCUITOS">#REF!</definedName>
    <definedName name="Tablero_trifásico_12_circuitos" localSheetId="4">#REF!</definedName>
    <definedName name="Tablero_trifásico_12_circuitos">#REF!</definedName>
    <definedName name="tablilla" localSheetId="4">#REF!</definedName>
    <definedName name="tablilla">#REF!</definedName>
    <definedName name="Tablon">#REF!</definedName>
    <definedName name="Tablon_gres">#REF!</definedName>
    <definedName name="TagBid1" localSheetId="4">#REF!</definedName>
    <definedName name="TagBid1">#REF!</definedName>
    <definedName name="tagbid1ext" localSheetId="4">#REF!</definedName>
    <definedName name="tagbid1ext">#REF!</definedName>
    <definedName name="tagbid1UnevalCost" localSheetId="4">#REF!</definedName>
    <definedName name="tagbid1UnevalCost">#REF!</definedName>
    <definedName name="tagbid1unit" localSheetId="4">#REF!</definedName>
    <definedName name="tagbid1unit">#REF!</definedName>
    <definedName name="TagBid2" localSheetId="4">#REF!</definedName>
    <definedName name="TagBid2">#REF!</definedName>
    <definedName name="tagbid2ext" localSheetId="4">#REF!</definedName>
    <definedName name="tagbid2ext">#REF!</definedName>
    <definedName name="tagbid2UnEvalCost" localSheetId="4">#REF!</definedName>
    <definedName name="tagbid2UnEvalCost">#REF!</definedName>
    <definedName name="tagbid2unit" localSheetId="4">#REF!</definedName>
    <definedName name="tagbid2unit">#REF!</definedName>
    <definedName name="TagBid3" localSheetId="4">#REF!</definedName>
    <definedName name="TagBid3">#REF!</definedName>
    <definedName name="tagbid3ext" localSheetId="4">#REF!</definedName>
    <definedName name="tagbid3ext">#REF!</definedName>
    <definedName name="tagBid3UnevalCost" localSheetId="4">#REF!</definedName>
    <definedName name="tagBid3UnevalCost">#REF!</definedName>
    <definedName name="tagbid3unit" localSheetId="4">#REF!</definedName>
    <definedName name="tagbid3unit">#REF!</definedName>
    <definedName name="TagBid4" localSheetId="4">#REF!</definedName>
    <definedName name="TagBid4">#REF!</definedName>
    <definedName name="tagbid4ext" localSheetId="4">#REF!</definedName>
    <definedName name="tagbid4ext">#REF!</definedName>
    <definedName name="tagBid4UnEvalCost" localSheetId="4">#REF!</definedName>
    <definedName name="tagBid4UnEvalCost">#REF!</definedName>
    <definedName name="tagbid4unit" localSheetId="4">#REF!</definedName>
    <definedName name="tagbid4unit">#REF!</definedName>
    <definedName name="TagBidRange" localSheetId="4">#REF!</definedName>
    <definedName name="TagBidRange">#REF!</definedName>
    <definedName name="TagCurrency_conversion_factor" localSheetId="4">#REF!</definedName>
    <definedName name="TagCurrency_conversion_factor">#REF!</definedName>
    <definedName name="TagDescription" localSheetId="4">#REF!</definedName>
    <definedName name="TagDescription">#REF!</definedName>
    <definedName name="tagid" localSheetId="4">#REF!</definedName>
    <definedName name="tagid">#REF!</definedName>
    <definedName name="TagLineNo" localSheetId="4">#REF!</definedName>
    <definedName name="TagLineNo">#REF!</definedName>
    <definedName name="TagList.EndDate" localSheetId="4">#REF!</definedName>
    <definedName name="TagList.EndDate">#REF!</definedName>
    <definedName name="TagList.StartDate" localSheetId="4">#REF!</definedName>
    <definedName name="TagList.StartDate">#REF!</definedName>
    <definedName name="TagQuantity" localSheetId="4">#REF!</definedName>
    <definedName name="TagQuantity">#REF!</definedName>
    <definedName name="TagRefer" localSheetId="4">#REF!</definedName>
    <definedName name="TagRefer">#REF!</definedName>
    <definedName name="tagunit" localSheetId="4">#REF!</definedName>
    <definedName name="tagunit">#REF!</definedName>
    <definedName name="Tanq" localSheetId="4">#REF!</definedName>
    <definedName name="Tanq">#REF!</definedName>
    <definedName name="TANQUES4.1" localSheetId="4">#REF!</definedName>
    <definedName name="TANQUES4.1">#REF!</definedName>
    <definedName name="TAPA">#REF!</definedName>
    <definedName name="TAPA_HF" localSheetId="4">#REF!</definedName>
    <definedName name="TAPA_HF">#REF!</definedName>
    <definedName name="TAPON_2__P.V.C" localSheetId="4">#REF!</definedName>
    <definedName name="TAPON_2__P.V.C">#REF!</definedName>
    <definedName name="TARIFAS_SUBSIDIOS" localSheetId="4">#REF!</definedName>
    <definedName name="TARIFAS_SUBSIDIOS">#REF!</definedName>
    <definedName name="TARIFAS1" localSheetId="4">#REF!</definedName>
    <definedName name="TARIFAS1">#REF!</definedName>
    <definedName name="Tasa_Efectiva_Mensual_Fondeo" localSheetId="4">#REF!</definedName>
    <definedName name="Tasa_Efectiva_Mensual_Fondeo">#REF!</definedName>
    <definedName name="Tax_Rate_Col">#REF!</definedName>
    <definedName name="Taxpb" localSheetId="4" hidden="1">#REF!</definedName>
    <definedName name="Taxpb" hidden="1">#REF!</definedName>
    <definedName name="Tb" localSheetId="4">#REF!</definedName>
    <definedName name="Tb">#REF!</definedName>
    <definedName name="TBCUR">#REF!</definedName>
    <definedName name="TBMAYINT" localSheetId="4">#REF!</definedName>
    <definedName name="TBMAYINT">#REF!</definedName>
    <definedName name="tbres" localSheetId="4">#REF!</definedName>
    <definedName name="tbres">#REF!</definedName>
    <definedName name="TBV1A" localSheetId="4">#REF!</definedName>
    <definedName name="TBV1A">#REF!</definedName>
    <definedName name="Tc" localSheetId="4">#REF!</definedName>
    <definedName name="Tc">#REF!</definedName>
    <definedName name="Td" localSheetId="4">#REF!</definedName>
    <definedName name="Td">#REF!</definedName>
    <definedName name="Te" localSheetId="4">#REF!</definedName>
    <definedName name="Te">#REF!</definedName>
    <definedName name="Tec_Adesivo" localSheetId="4">#REF!</definedName>
    <definedName name="Tec_Adesivo">#REF!</definedName>
    <definedName name="TechAccept" localSheetId="4">#REF!</definedName>
    <definedName name="TechAccept">#REF!</definedName>
    <definedName name="TECN" localSheetId="4">DATE(YEAR('APU CAPACITACIONES'!Loan_Start),MONTH('APU CAPACITACIONES'!Loan_Start)+Payment_Number,DAY('APU CAPACITACIONES'!Loan_Start))</definedName>
    <definedName name="TECN">DATE(YEAR(Loan_Start),MONTH(Loan_Start)+Payment_Number,DAY(Loan_Start))</definedName>
    <definedName name="tecpro06" localSheetId="4">#REF!</definedName>
    <definedName name="tecpro06">#REF!</definedName>
    <definedName name="TEE_2_____2____P.V.C" localSheetId="4">#REF!</definedName>
    <definedName name="TEE_2_____2____P.V.C">#REF!</definedName>
    <definedName name="TEE_3____3____2____P.V.C" localSheetId="4">#REF!</definedName>
    <definedName name="TEE_3____3____2____P.V.C">#REF!</definedName>
    <definedName name="TEE_3____3____2____P.V.C_UM" localSheetId="4">#REF!</definedName>
    <definedName name="TEE_3____3____2____P.V.C_UM">#REF!</definedName>
    <definedName name="TEE_3____3____3____P.V.C" localSheetId="4">#REF!</definedName>
    <definedName name="TEE_3____3____3____P.V.C">#REF!</definedName>
    <definedName name="TEE_3__x_3__B_x_B" localSheetId="4">#REF!</definedName>
    <definedName name="TEE_3__x_3__B_x_B">#REF!</definedName>
    <definedName name="TEE_4____4____4____P.V.C_UM" localSheetId="4">#REF!</definedName>
    <definedName name="TEE_4____4____4____P.V.C_UM">#REF!</definedName>
    <definedName name="TEFLON" localSheetId="4">#REF!</definedName>
    <definedName name="TEFLON">#REF!</definedName>
    <definedName name="Teja_aluminio">#REF!</definedName>
    <definedName name="Teja_thermoacustica">#REF!</definedName>
    <definedName name="TEMP2">#REF!</definedName>
    <definedName name="test" localSheetId="4">#REF!</definedName>
    <definedName name="test">#REF!</definedName>
    <definedName name="Tf" localSheetId="4">#REF!</definedName>
    <definedName name="Tf">#REF!</definedName>
    <definedName name="Tg" localSheetId="4">#REF!</definedName>
    <definedName name="Tg">#REF!</definedName>
    <definedName name="Th" localSheetId="4">#REF!</definedName>
    <definedName name="Th">#REF!</definedName>
    <definedName name="Ti" localSheetId="4">#REF!</definedName>
    <definedName name="Ti">#REF!</definedName>
    <definedName name="Tipo" localSheetId="4">#REF!</definedName>
    <definedName name="tipo">#REF!</definedName>
    <definedName name="tipo_pintura" localSheetId="4">#REF!</definedName>
    <definedName name="tipo_pintura">#REF!</definedName>
    <definedName name="tipov" localSheetId="4">#REF!</definedName>
    <definedName name="tipov">#REF!</definedName>
    <definedName name="TIT" localSheetId="4">#REF!</definedName>
    <definedName name="TIT">#REF!</definedName>
    <definedName name="titi">#N/A</definedName>
    <definedName name="Titlepb" localSheetId="4" hidden="1">#REF!</definedName>
    <definedName name="Titlepb" hidden="1">#REF!</definedName>
    <definedName name="TITO">#N/A</definedName>
    <definedName name="TITOF">#N/A</definedName>
    <definedName name="TITU" localSheetId="4">#REF!</definedName>
    <definedName name="TITU">#REF!</definedName>
    <definedName name="TITULO" localSheetId="4">#REF!</definedName>
    <definedName name="TITULO">#REF!</definedName>
    <definedName name="Titulos_a_imprimir" localSheetId="4">#REF!</definedName>
    <definedName name="Titulos_a_imprimir">#REF!</definedName>
    <definedName name="_xlnm.Print_Titles">#N/A</definedName>
    <definedName name="Títulos_a_imprimir_IM" localSheetId="4">#REF!</definedName>
    <definedName name="Títulos_a_imprimir_IM">#REF!</definedName>
    <definedName name="Tj" localSheetId="4">#REF!</definedName>
    <definedName name="Tj">#REF!</definedName>
    <definedName name="Tk" localSheetId="4">#REF!</definedName>
    <definedName name="Tk">#REF!</definedName>
    <definedName name="tl" localSheetId="4">#REF!</definedName>
    <definedName name="tl">#REF!</definedName>
    <definedName name="Tll" localSheetId="4">#REF!</definedName>
    <definedName name="Tll">#REF!</definedName>
    <definedName name="Tm" localSheetId="4">#REF!</definedName>
    <definedName name="Tm">#REF!</definedName>
    <definedName name="Tn" localSheetId="4">#REF!</definedName>
    <definedName name="Tn">#REF!</definedName>
    <definedName name="Tñ" localSheetId="4">#REF!</definedName>
    <definedName name="Tñ">#REF!</definedName>
    <definedName name="To" localSheetId="4">#REF!</definedName>
    <definedName name="To">#REF!</definedName>
    <definedName name="Toma_corriente_dobles_polo_tierra">#REF!</definedName>
    <definedName name="TORNILLO_3" localSheetId="4">#REF!</definedName>
    <definedName name="TORNILLO_3">#REF!</definedName>
    <definedName name="TORNILLOS_2.5" localSheetId="4">#REF!</definedName>
    <definedName name="TORNILLOS_2.5">#REF!</definedName>
    <definedName name="TOT" localSheetId="4">#REF!</definedName>
    <definedName name="TOT">#REF!</definedName>
    <definedName name="Tot_Con_Ins" localSheetId="4">#REF!</definedName>
    <definedName name="Tot_Con_Ins">#REF!</definedName>
    <definedName name="Tot_EA_CAPEX" localSheetId="4">#REF!</definedName>
    <definedName name="Tot_EA_CAPEX">#REF!</definedName>
    <definedName name="Tot_Elect" localSheetId="4">#REF!</definedName>
    <definedName name="Tot_Elect">#REF!</definedName>
    <definedName name="Tot_Elect1" localSheetId="4">#REF!</definedName>
    <definedName name="Tot_Elect1">#REF!</definedName>
    <definedName name="Tot_Ops_Ins" localSheetId="4">#REF!</definedName>
    <definedName name="Tot_Ops_Ins">#REF!</definedName>
    <definedName name="TOTAL" localSheetId="4">#REF!</definedName>
    <definedName name="TOTAL">#REF!</definedName>
    <definedName name="TOTAL_CIVIL" localSheetId="4">#REF!</definedName>
    <definedName name="TOTAL_CIVIL">#REF!</definedName>
    <definedName name="TOTAL_ELECTRICO" localSheetId="4">#REF!</definedName>
    <definedName name="TOTAL_ELECTRICO">#REF!</definedName>
    <definedName name="Total_Interest" localSheetId="4">#REF!</definedName>
    <definedName name="Total_Interest">#REF!</definedName>
    <definedName name="Total_Pay" localSheetId="4">#REF!</definedName>
    <definedName name="Total_Pay">#REF!</definedName>
    <definedName name="Total_Payment" localSheetId="4">Scheduled_Payment+Extra_Payment</definedName>
    <definedName name="Total_Payment">Scheduled_Payment+Extra_Payment</definedName>
    <definedName name="TOTAL_SERVICIOS" localSheetId="4">#REF!</definedName>
    <definedName name="TOTAL_SERVICIOS">#REF!</definedName>
    <definedName name="TOTALAFIR4006" localSheetId="4">#REF!</definedName>
    <definedName name="TOTALAFIR4006">#REF!</definedName>
    <definedName name="TOTALAFIR4006A" localSheetId="4">#REF!</definedName>
    <definedName name="TOTALAFIR4006A">#REF!</definedName>
    <definedName name="TOTALAFIR40CN01" localSheetId="4">#REF!</definedName>
    <definedName name="TOTALAFIR40CN01">#REF!</definedName>
    <definedName name="TOTALAFIR55CN01" localSheetId="4">#REF!</definedName>
    <definedName name="TOTALAFIR55CN01">#REF!</definedName>
    <definedName name="TOTALAFIR55CN03" localSheetId="4">#REF!</definedName>
    <definedName name="TOTALAFIR55CN03">#REF!</definedName>
    <definedName name="TOTALAFIR5607" localSheetId="4">#REF!</definedName>
    <definedName name="TOTALAFIR5607">#REF!</definedName>
    <definedName name="TotalBidCost" localSheetId="4">#REF!</definedName>
    <definedName name="TotalBidCost">#REF!</definedName>
    <definedName name="TotalCost" localSheetId="4">#REF!</definedName>
    <definedName name="TotalCost">#REF!</definedName>
    <definedName name="TotalCostosDirectos" localSheetId="4">#REF!</definedName>
    <definedName name="TotalCostosDirectos">#REF!</definedName>
    <definedName name="totales" localSheetId="4">#REF!</definedName>
    <definedName name="totales">#REF!</definedName>
    <definedName name="TOTALITEM1.1" localSheetId="4">#REF!</definedName>
    <definedName name="TOTALITEM1.1">#REF!</definedName>
    <definedName name="TOTALITEM1.1.1" localSheetId="4">#REF!</definedName>
    <definedName name="TOTALITEM1.1.1">#REF!</definedName>
    <definedName name="TOTALITEM1.1.2" localSheetId="4">#REF!</definedName>
    <definedName name="TOTALITEM1.1.2">#REF!</definedName>
    <definedName name="TOTALITEM1.1.3" localSheetId="4">#REF!</definedName>
    <definedName name="TOTALITEM1.1.3">#REF!</definedName>
    <definedName name="TOTALITEM1.1.4" localSheetId="4">#REF!</definedName>
    <definedName name="TOTALITEM1.1.4">#REF!</definedName>
    <definedName name="TOTALITEM1.2.1" localSheetId="4">#REF!</definedName>
    <definedName name="TOTALITEM1.2.1">#REF!</definedName>
    <definedName name="TOTALITEM1.2.2" localSheetId="4">#REF!</definedName>
    <definedName name="TOTALITEM1.2.2">#REF!</definedName>
    <definedName name="TOTALITEM1.2.3" localSheetId="4">#REF!</definedName>
    <definedName name="TOTALITEM1.2.3">#REF!</definedName>
    <definedName name="TOTALITEM1.2.4" localSheetId="4">#REF!</definedName>
    <definedName name="TOTALITEM1.2.4">#REF!</definedName>
    <definedName name="TOTALITEM1.2.5" localSheetId="4">#REF!</definedName>
    <definedName name="TOTALITEM1.2.5">#REF!</definedName>
    <definedName name="TOTALITEM1.2.6" localSheetId="4">#REF!</definedName>
    <definedName name="TOTALITEM1.2.6">#REF!</definedName>
    <definedName name="TOTALITEM1.3.1" localSheetId="4">#REF!</definedName>
    <definedName name="TOTALITEM1.3.1">#REF!</definedName>
    <definedName name="TOTALITEM1.4" localSheetId="4">#REF!</definedName>
    <definedName name="TOTALITEM1.4">#REF!</definedName>
    <definedName name="TOTALITEM1.5" localSheetId="4">#REF!</definedName>
    <definedName name="TOTALITEM1.5">#REF!</definedName>
    <definedName name="TOTALITEM1.6" localSheetId="4">#REF!</definedName>
    <definedName name="TOTALITEM1.6">#REF!</definedName>
    <definedName name="TOTALITEM1.7" localSheetId="4">#REF!</definedName>
    <definedName name="TOTALITEM1.7">#REF!</definedName>
    <definedName name="TOTALITEM1.8" localSheetId="4">#REF!</definedName>
    <definedName name="TOTALITEM1.8">#REF!</definedName>
    <definedName name="TOTALITEM10.1" localSheetId="4">#REF!</definedName>
    <definedName name="TOTALITEM10.1">#REF!</definedName>
    <definedName name="TOTALITEM11.1" localSheetId="4">#REF!</definedName>
    <definedName name="TOTALITEM11.1">#REF!</definedName>
    <definedName name="TOTALITEM11.2" localSheetId="4">#REF!</definedName>
    <definedName name="TOTALITEM11.2">#REF!</definedName>
    <definedName name="TOTALITEM11.3" localSheetId="4">#REF!</definedName>
    <definedName name="TOTALITEM11.3">#REF!</definedName>
    <definedName name="TOTALITEM11.4" localSheetId="4">#REF!</definedName>
    <definedName name="TOTALITEM11.4">#REF!</definedName>
    <definedName name="TOTALITEM11.5" localSheetId="4">#REF!</definedName>
    <definedName name="TOTALITEM11.5">#REF!</definedName>
    <definedName name="TOTALITEM11.6" localSheetId="4">#REF!</definedName>
    <definedName name="TOTALITEM11.6">#REF!</definedName>
    <definedName name="TOTALITEM12.1" localSheetId="4">#REF!</definedName>
    <definedName name="TOTALITEM12.1">#REF!</definedName>
    <definedName name="TOTALITEM12.10" localSheetId="4">#REF!</definedName>
    <definedName name="TOTALITEM12.10">#REF!</definedName>
    <definedName name="TOTALITEM12.2" localSheetId="4">#REF!</definedName>
    <definedName name="TOTALITEM12.2">#REF!</definedName>
    <definedName name="TOTALITEM12.3" localSheetId="4">#REF!</definedName>
    <definedName name="TOTALITEM12.3">#REF!</definedName>
    <definedName name="TOTALITEM12.4" localSheetId="4">#REF!</definedName>
    <definedName name="TOTALITEM12.4">#REF!</definedName>
    <definedName name="TOTALITEM12.5" localSheetId="4">#REF!</definedName>
    <definedName name="TOTALITEM12.5">#REF!</definedName>
    <definedName name="TOTALITEM12.6" localSheetId="4">#REF!</definedName>
    <definedName name="TOTALITEM12.6">#REF!</definedName>
    <definedName name="TOTALITEM12.7" localSheetId="4">#REF!</definedName>
    <definedName name="TOTALITEM12.7">#REF!</definedName>
    <definedName name="TOTALITEM12.8" localSheetId="4">#REF!</definedName>
    <definedName name="TOTALITEM12.8">#REF!</definedName>
    <definedName name="TOTALITEM12.9" localSheetId="4">#REF!</definedName>
    <definedName name="TOTALITEM12.9">#REF!</definedName>
    <definedName name="TOTALITEM13.1.1" localSheetId="4">#REF!</definedName>
    <definedName name="TOTALITEM13.1.1">#REF!</definedName>
    <definedName name="TOTALITEM13.1.2" localSheetId="4">#REF!</definedName>
    <definedName name="TOTALITEM13.1.2">#REF!</definedName>
    <definedName name="TOTALITEM13.1.3" localSheetId="4">#REF!</definedName>
    <definedName name="TOTALITEM13.1.3">#REF!</definedName>
    <definedName name="TOTALITEM13.2.2" localSheetId="4">#REF!</definedName>
    <definedName name="TOTALITEM13.2.2">#REF!</definedName>
    <definedName name="TOTALITEM14.2" localSheetId="4">#REF!</definedName>
    <definedName name="TOTALITEM14.2">#REF!</definedName>
    <definedName name="TOTALITEM14.3" localSheetId="4">#REF!</definedName>
    <definedName name="TOTALITEM14.3">#REF!</definedName>
    <definedName name="TOTALITEM14.4" localSheetId="4">#REF!</definedName>
    <definedName name="TOTALITEM14.4">#REF!</definedName>
    <definedName name="TOTALITEM14.5" localSheetId="4">#REF!</definedName>
    <definedName name="TOTALITEM14.5">#REF!</definedName>
    <definedName name="TOTALITEM14.6" localSheetId="4">#REF!</definedName>
    <definedName name="TOTALITEM14.6">#REF!</definedName>
    <definedName name="TOTALITEM15" localSheetId="4">#REF!</definedName>
    <definedName name="TOTALITEM15">#REF!</definedName>
    <definedName name="TOTALITEM16" localSheetId="4">#REF!</definedName>
    <definedName name="TOTALITEM16">#REF!</definedName>
    <definedName name="TOTALITEM2.1" localSheetId="4">#REF!</definedName>
    <definedName name="TOTALITEM2.1">#REF!</definedName>
    <definedName name="TOTALITEM2.10" localSheetId="4">#REF!</definedName>
    <definedName name="TOTALITEM2.10">#REF!</definedName>
    <definedName name="TOTALITEM2.11.1" localSheetId="4">#REF!</definedName>
    <definedName name="TOTALITEM2.11.1">#REF!</definedName>
    <definedName name="TOTALITEM2.11.2" localSheetId="4">#REF!</definedName>
    <definedName name="TOTALITEM2.11.2">#REF!</definedName>
    <definedName name="TOTALITEM2.12.1" localSheetId="4">#REF!</definedName>
    <definedName name="TOTALITEM2.12.1">#REF!</definedName>
    <definedName name="TOTALITEM2.2" localSheetId="4">#REF!</definedName>
    <definedName name="TOTALITEM2.2">#REF!</definedName>
    <definedName name="TOTALITEM2.3" localSheetId="4">#REF!</definedName>
    <definedName name="TOTALITEM2.3">#REF!</definedName>
    <definedName name="TOTALITEM2.4" localSheetId="4">#REF!</definedName>
    <definedName name="TOTALITEM2.4">#REF!</definedName>
    <definedName name="TOTALITEM2.5" localSheetId="4">#REF!</definedName>
    <definedName name="TOTALITEM2.5">#REF!</definedName>
    <definedName name="TOTALITEM2.6" localSheetId="4">#REF!</definedName>
    <definedName name="TOTALITEM2.6">#REF!</definedName>
    <definedName name="TOTALITEM2.7" localSheetId="4">#REF!</definedName>
    <definedName name="TOTALITEM2.7">#REF!</definedName>
    <definedName name="TOTALITEM3.1.1" localSheetId="4">#REF!</definedName>
    <definedName name="TOTALITEM3.1.1">#REF!</definedName>
    <definedName name="TOTALITEM3.1.2" localSheetId="4">#REF!</definedName>
    <definedName name="TOTALITEM3.1.2">#REF!</definedName>
    <definedName name="TOTALITEM3.2" localSheetId="4">#REF!</definedName>
    <definedName name="TOTALITEM3.2">#REF!</definedName>
    <definedName name="TOTALITEM3.3" localSheetId="4">#REF!</definedName>
    <definedName name="TOTALITEM3.3">#REF!</definedName>
    <definedName name="TOTALITEM3.4.1" localSheetId="4">#REF!</definedName>
    <definedName name="TOTALITEM3.4.1">#REF!</definedName>
    <definedName name="TOTALITEM3.4.2" localSheetId="4">#REF!</definedName>
    <definedName name="TOTALITEM3.4.2">#REF!</definedName>
    <definedName name="TOTALITEM3.4.3" localSheetId="4">#REF!</definedName>
    <definedName name="TOTALITEM3.4.3">#REF!</definedName>
    <definedName name="TOTALITEM3.5.1" localSheetId="4">#REF!</definedName>
    <definedName name="TOTALITEM3.5.1">#REF!</definedName>
    <definedName name="TOTALITEM3.5.2" localSheetId="4">#REF!</definedName>
    <definedName name="TOTALITEM3.5.2">#REF!</definedName>
    <definedName name="TOTALITEM3.5.3" localSheetId="4">#REF!</definedName>
    <definedName name="TOTALITEM3.5.3">#REF!</definedName>
    <definedName name="TOTALITEM4.1.2" localSheetId="4">#REF!</definedName>
    <definedName name="TOTALITEM4.1.2">#REF!</definedName>
    <definedName name="TOTALITEM4.1.3" localSheetId="4">#REF!</definedName>
    <definedName name="TOTALITEM4.1.3">#REF!</definedName>
    <definedName name="TOTALITEM4.1.4" localSheetId="4">#REF!</definedName>
    <definedName name="TOTALITEM4.1.4">#REF!</definedName>
    <definedName name="TOTALITEM4.2" localSheetId="4">#REF!</definedName>
    <definedName name="TOTALITEM4.2">#REF!</definedName>
    <definedName name="TOTALITEM4.3" localSheetId="4">#REF!</definedName>
    <definedName name="TOTALITEM4.3">#REF!</definedName>
    <definedName name="TOTALITEM4.4" localSheetId="4">#REF!</definedName>
    <definedName name="TOTALITEM4.4">#REF!</definedName>
    <definedName name="TOTALITEM4.5" localSheetId="4">#REF!</definedName>
    <definedName name="TOTALITEM4.5">#REF!</definedName>
    <definedName name="TOTALITEM4.6" localSheetId="4">#REF!</definedName>
    <definedName name="TOTALITEM4.6">#REF!</definedName>
    <definedName name="TOTALITEM5.1" localSheetId="4">#REF!</definedName>
    <definedName name="TOTALITEM5.1">#REF!</definedName>
    <definedName name="TOTALITEM5.2" localSheetId="4">#REF!</definedName>
    <definedName name="TOTALITEM5.2">#REF!</definedName>
    <definedName name="TOTALITEM5.3" localSheetId="4">#REF!</definedName>
    <definedName name="TOTALITEM5.3">#REF!</definedName>
    <definedName name="TOTALITEM5.4" localSheetId="4">#REF!</definedName>
    <definedName name="TOTALITEM5.4">#REF!</definedName>
    <definedName name="TOTALITEM6.1" localSheetId="4">#REF!</definedName>
    <definedName name="TOTALITEM6.1">#REF!</definedName>
    <definedName name="TOTALITEM6.2" localSheetId="4">#REF!</definedName>
    <definedName name="TOTALITEM6.2">#REF!</definedName>
    <definedName name="TOTALITEM6.3" localSheetId="4">#REF!</definedName>
    <definedName name="TOTALITEM6.3">#REF!</definedName>
    <definedName name="TOTALITEM7.1" localSheetId="4">#REF!</definedName>
    <definedName name="TOTALITEM7.1">#REF!</definedName>
    <definedName name="TOTALITEM7.2" localSheetId="4">#REF!</definedName>
    <definedName name="TOTALITEM7.2">#REF!</definedName>
    <definedName name="TOTALITEM7.3" localSheetId="4">#REF!</definedName>
    <definedName name="TOTALITEM7.3">#REF!</definedName>
    <definedName name="TOTALITEM7.4" localSheetId="4">#REF!</definedName>
    <definedName name="TOTALITEM7.4">#REF!</definedName>
    <definedName name="TOTALITEM7.5" localSheetId="4">#REF!</definedName>
    <definedName name="TOTALITEM7.5">#REF!</definedName>
    <definedName name="TOTALITEM8.1" localSheetId="4">#REF!</definedName>
    <definedName name="TOTALITEM8.1">#REF!</definedName>
    <definedName name="TOTALITEM8.2" localSheetId="4">#REF!</definedName>
    <definedName name="TOTALITEM8.2">#REF!</definedName>
    <definedName name="TOTALITEM8.3" localSheetId="4">#REF!</definedName>
    <definedName name="TOTALITEM8.3">#REF!</definedName>
    <definedName name="TOTALITEM8.4" localSheetId="4">#REF!</definedName>
    <definedName name="TOTALITEM8.4">#REF!</definedName>
    <definedName name="TOTALITEM8.5" localSheetId="4">#REF!</definedName>
    <definedName name="TOTALITEM8.5">#REF!</definedName>
    <definedName name="TOTALITEM8.6" localSheetId="4">#REF!</definedName>
    <definedName name="TOTALITEM8.6">#REF!</definedName>
    <definedName name="TOTALITEM8.7" localSheetId="4">#REF!</definedName>
    <definedName name="TOTALITEM8.7">#REF!</definedName>
    <definedName name="TOTALITEM8.8" localSheetId="4">#REF!</definedName>
    <definedName name="TOTALITEM8.8">#REF!</definedName>
    <definedName name="TOTALITEM9.1" localSheetId="4">#REF!</definedName>
    <definedName name="TOTALITEM9.1">#REF!</definedName>
    <definedName name="TOTALITEM9.2" localSheetId="4">#REF!</definedName>
    <definedName name="TOTALITEM9.2">#REF!</definedName>
    <definedName name="TOTALITEM9.3" localSheetId="4">#REF!</definedName>
    <definedName name="TOTALITEM9.3">#REF!</definedName>
    <definedName name="TOTALITEM9.4" localSheetId="4">#REF!</definedName>
    <definedName name="TOTALITEM9.4">#REF!</definedName>
    <definedName name="TOTALITEM9.5" localSheetId="4">#REF!</definedName>
    <definedName name="TOTALITEM9.5">#REF!</definedName>
    <definedName name="TOTALITEM9.6" localSheetId="4">#REF!</definedName>
    <definedName name="TOTALITEM9.6">#REF!</definedName>
    <definedName name="TOTALITEM9.7" localSheetId="4">#REF!</definedName>
    <definedName name="TOTALITEM9.7">#REF!</definedName>
    <definedName name="TOTALITEM9.8" localSheetId="4">#REF!</definedName>
    <definedName name="TOTALITEM9.8">#REF!</definedName>
    <definedName name="TotalItemsCost" localSheetId="4">#REF!</definedName>
    <definedName name="TotalItemsCost">#REF!</definedName>
    <definedName name="TOTALITEN1.2.4" localSheetId="4">#REF!</definedName>
    <definedName name="TOTALITEN1.2.4">#REF!</definedName>
    <definedName name="TOTALPAV4006" localSheetId="4">#REF!</definedName>
    <definedName name="TOTALPAV4006">#REF!</definedName>
    <definedName name="TOTALPAV4006A" localSheetId="4">#REF!</definedName>
    <definedName name="TOTALPAV4006A">#REF!</definedName>
    <definedName name="TOTALPAV40CN01" localSheetId="4">#REF!</definedName>
    <definedName name="TOTALPAV40CN01">#REF!</definedName>
    <definedName name="TOTALPAV40CNA" localSheetId="4">#REF!</definedName>
    <definedName name="TOTALPAV40CNA">#REF!</definedName>
    <definedName name="TOTALPAV40CNB" localSheetId="4">#REF!</definedName>
    <definedName name="TOTALPAV40CNB">#REF!</definedName>
    <definedName name="TOTALPAV55CN01" localSheetId="4">#REF!</definedName>
    <definedName name="TOTALPAV55CN01">#REF!</definedName>
    <definedName name="TOTALPAV55CN03" localSheetId="4">#REF!</definedName>
    <definedName name="TOTALPAV55CN03">#REF!</definedName>
    <definedName name="TOTALPAV55CNO3" localSheetId="4">#REF!</definedName>
    <definedName name="TOTALPAV55CNO3">#REF!</definedName>
    <definedName name="TOTALPAV5607" localSheetId="4">#REF!</definedName>
    <definedName name="TOTALPAV5607">#REF!</definedName>
    <definedName name="TotalPickedCost" localSheetId="4">#REF!</definedName>
    <definedName name="TotalPickedCost">#REF!</definedName>
    <definedName name="TotEquipos1.1.3" localSheetId="4">#REF!</definedName>
    <definedName name="TotEquipos1.1.3">#REF!</definedName>
    <definedName name="TotEquipos1.2.2.10" localSheetId="4">#REF!</definedName>
    <definedName name="TotEquipos1.2.2.10">#REF!</definedName>
    <definedName name="TotEquipos1.2.2.11" localSheetId="4">#REF!</definedName>
    <definedName name="TotEquipos1.2.2.11">#REF!</definedName>
    <definedName name="TotEquipos1.2.2.3" localSheetId="4">#REF!</definedName>
    <definedName name="TotEquipos1.2.2.3">#REF!</definedName>
    <definedName name="TotEquipos1.2.2.4" localSheetId="4">#REF!</definedName>
    <definedName name="TotEquipos1.2.2.4">#REF!</definedName>
    <definedName name="TotEquipos1.2.2.5" localSheetId="4">#REF!</definedName>
    <definedName name="TotEquipos1.2.2.5">#REF!</definedName>
    <definedName name="TotEquipos1.2.2.6" localSheetId="4">#REF!</definedName>
    <definedName name="TotEquipos1.2.2.6">#REF!</definedName>
    <definedName name="TotEquipos1.2.2.7" localSheetId="4">#REF!</definedName>
    <definedName name="TotEquipos1.2.2.7">#REF!</definedName>
    <definedName name="TotEquipos1.2.2.8" localSheetId="4">#REF!</definedName>
    <definedName name="TotEquipos1.2.2.8">#REF!</definedName>
    <definedName name="TotEquipos1.2.2.9" localSheetId="4">#REF!</definedName>
    <definedName name="TotEquipos1.2.2.9">#REF!</definedName>
    <definedName name="TotEquipos1.2.3.1" localSheetId="4">#REF!</definedName>
    <definedName name="TotEquipos1.2.3.1">#REF!</definedName>
    <definedName name="TotEquipos1.2.3.3" localSheetId="4">#REF!</definedName>
    <definedName name="TotEquipos1.2.3.3">#REF!</definedName>
    <definedName name="TotEquipos1.2.3.4" localSheetId="4">#REF!</definedName>
    <definedName name="TotEquipos1.2.3.4">#REF!</definedName>
    <definedName name="TotEquipos1.3.2" localSheetId="4">#REF!</definedName>
    <definedName name="TotEquipos1.3.2">#REF!</definedName>
    <definedName name="TotManodeobra1.1.3" localSheetId="4">#REF!</definedName>
    <definedName name="TotManodeobra1.1.3">#REF!</definedName>
    <definedName name="TotManodeobra1.2.2.10" localSheetId="4">#REF!</definedName>
    <definedName name="TotManodeobra1.2.2.10">#REF!</definedName>
    <definedName name="TotManodeobra1.2.2.11" localSheetId="4">#REF!</definedName>
    <definedName name="TotManodeobra1.2.2.11">#REF!</definedName>
    <definedName name="TotManodeobra1.2.2.3" localSheetId="4">#REF!</definedName>
    <definedName name="TotManodeobra1.2.2.3">#REF!</definedName>
    <definedName name="TotManodeobra1.2.2.4" localSheetId="4">#REF!</definedName>
    <definedName name="TotManodeobra1.2.2.4">#REF!</definedName>
    <definedName name="TotManodeobra1.2.2.5" localSheetId="4">#REF!</definedName>
    <definedName name="TotManodeobra1.2.2.5">#REF!</definedName>
    <definedName name="TotManodeobra1.2.2.6" localSheetId="4">#REF!</definedName>
    <definedName name="TotManodeobra1.2.2.6">#REF!</definedName>
    <definedName name="TotManodeobra1.2.2.7" localSheetId="4">#REF!</definedName>
    <definedName name="TotManodeobra1.2.2.7">#REF!</definedName>
    <definedName name="TotManodeobra1.2.2.8" localSheetId="4">#REF!</definedName>
    <definedName name="TotManodeobra1.2.2.8">#REF!</definedName>
    <definedName name="TotManodeobra1.2.2.9" localSheetId="4">#REF!</definedName>
    <definedName name="TotManodeobra1.2.2.9">#REF!</definedName>
    <definedName name="TotManodeobra1.2.3.1" localSheetId="4">#REF!</definedName>
    <definedName name="TotManodeobra1.2.3.1">#REF!</definedName>
    <definedName name="TotManodeobra1.2.3.3" localSheetId="4">#REF!</definedName>
    <definedName name="TotManodeobra1.2.3.3">#REF!</definedName>
    <definedName name="TotManodeobra1.2.3.4" localSheetId="4">#REF!</definedName>
    <definedName name="TotManodeobra1.2.3.4">#REF!</definedName>
    <definedName name="TotManodeobra1.3.2" localSheetId="4">#REF!</definedName>
    <definedName name="TotManodeobra1.3.2">#REF!</definedName>
    <definedName name="TotMateriales1.1.3" localSheetId="4">#REF!</definedName>
    <definedName name="TotMateriales1.1.3">#REF!</definedName>
    <definedName name="TotMateriales1.2.2.10" localSheetId="4">#REF!</definedName>
    <definedName name="TotMateriales1.2.2.10">#REF!</definedName>
    <definedName name="TotMateriales1.2.2.11" localSheetId="4">#REF!</definedName>
    <definedName name="TotMateriales1.2.2.11">#REF!</definedName>
    <definedName name="TotMateriales1.2.2.3" localSheetId="4">#REF!</definedName>
    <definedName name="TotMateriales1.2.2.3">#REF!</definedName>
    <definedName name="TotMateriales1.2.2.4" localSheetId="4">#REF!</definedName>
    <definedName name="TotMateriales1.2.2.4">#REF!</definedName>
    <definedName name="TotMateriales1.2.2.5" localSheetId="4">#REF!</definedName>
    <definedName name="TotMateriales1.2.2.5">#REF!</definedName>
    <definedName name="TotMateriales1.2.2.6" localSheetId="4">#REF!</definedName>
    <definedName name="TotMateriales1.2.2.6">#REF!</definedName>
    <definedName name="TotMateriales1.2.2.7" localSheetId="4">#REF!</definedName>
    <definedName name="TotMateriales1.2.2.7">#REF!</definedName>
    <definedName name="TotMateriales1.2.2.8" localSheetId="4">#REF!</definedName>
    <definedName name="TotMateriales1.2.2.8">#REF!</definedName>
    <definedName name="TotMateriales1.2.2.9" localSheetId="4">#REF!</definedName>
    <definedName name="TotMateriales1.2.2.9">#REF!</definedName>
    <definedName name="TotMateriales1.2.3.1" localSheetId="4">#REF!</definedName>
    <definedName name="TotMateriales1.2.3.1">#REF!</definedName>
    <definedName name="TotMateriales1.2.3.3" localSheetId="4">#REF!</definedName>
    <definedName name="TotMateriales1.2.3.3">#REF!</definedName>
    <definedName name="TotMateriales1.2.3.4" localSheetId="4">#REF!</definedName>
    <definedName name="TotMateriales1.2.3.4">#REF!</definedName>
    <definedName name="TotMateriales1.3.2" localSheetId="4">#REF!</definedName>
    <definedName name="TotMateriales1.3.2">#REF!</definedName>
    <definedName name="TotTransportes1.1.3" localSheetId="4">#REF!</definedName>
    <definedName name="TotTransportes1.1.3">#REF!</definedName>
    <definedName name="TotTransportes1.2.2.10" localSheetId="4">#REF!</definedName>
    <definedName name="TotTransportes1.2.2.10">#REF!</definedName>
    <definedName name="TotTransportes1.2.2.11" localSheetId="4">#REF!</definedName>
    <definedName name="TotTransportes1.2.2.11">#REF!</definedName>
    <definedName name="TotTransportes1.2.2.3" localSheetId="4">#REF!</definedName>
    <definedName name="TotTransportes1.2.2.3">#REF!</definedName>
    <definedName name="TotTransportes1.2.2.4" localSheetId="4">#REF!</definedName>
    <definedName name="TotTransportes1.2.2.4">#REF!</definedName>
    <definedName name="TotTransportes1.2.2.5" localSheetId="4">#REF!</definedName>
    <definedName name="TotTransportes1.2.2.5">#REF!</definedName>
    <definedName name="TotTransportes1.2.2.6" localSheetId="4">#REF!</definedName>
    <definedName name="TotTransportes1.2.2.6">#REF!</definedName>
    <definedName name="TotTransportes1.2.2.7" localSheetId="4">#REF!</definedName>
    <definedName name="TotTransportes1.2.2.7">#REF!</definedName>
    <definedName name="TotTransportes1.2.2.8" localSheetId="4">#REF!</definedName>
    <definedName name="TotTransportes1.2.2.8">#REF!</definedName>
    <definedName name="TotTransportes1.2.2.9" localSheetId="4">#REF!</definedName>
    <definedName name="TotTransportes1.2.2.9">#REF!</definedName>
    <definedName name="TotTransportes1.2.3.1" localSheetId="4">#REF!</definedName>
    <definedName name="TotTransportes1.2.3.1">#REF!</definedName>
    <definedName name="TotTransportes1.2.3.3" localSheetId="4">#REF!</definedName>
    <definedName name="TotTransportes1.2.3.3">#REF!</definedName>
    <definedName name="TotTransportes1.2.3.4" localSheetId="4">#REF!</definedName>
    <definedName name="TotTransportes1.2.3.4">#REF!</definedName>
    <definedName name="TotTransportes1.3.2" localSheetId="4">#REF!</definedName>
    <definedName name="TotTransportes1.3.2">#REF!</definedName>
    <definedName name="Tp" localSheetId="4">#REF!</definedName>
    <definedName name="Tp">#REF!</definedName>
    <definedName name="tpte" localSheetId="4">#REF!</definedName>
    <definedName name="tpte">#REF!</definedName>
    <definedName name="tptee" localSheetId="4">#REF!</definedName>
    <definedName name="tptee">#REF!</definedName>
    <definedName name="Tq" localSheetId="4">#REF!</definedName>
    <definedName name="Tq">#REF!</definedName>
    <definedName name="Tr" localSheetId="4">#REF!</definedName>
    <definedName name="Tr">#REF!</definedName>
    <definedName name="TRAFO">#N/A</definedName>
    <definedName name="Tramites" localSheetId="4">#REF!</definedName>
    <definedName name="Tramites">#REF!</definedName>
    <definedName name="TramitesCostos" localSheetId="4">#REF!</definedName>
    <definedName name="TramitesCostos">#REF!</definedName>
    <definedName name="Transfer_Price">#REF!</definedName>
    <definedName name="TRAT">#REF!</definedName>
    <definedName name="trimestre1">#REF!</definedName>
    <definedName name="TRIPLEX" localSheetId="4">#REF!</definedName>
    <definedName name="TRIPLEX">#REF!</definedName>
    <definedName name="TRITURADO" localSheetId="4">#REF!</definedName>
    <definedName name="TRITURADO">#REF!</definedName>
    <definedName name="TRM">#REF!</definedName>
    <definedName name="Ts" localSheetId="4">#REF!</definedName>
    <definedName name="Ts">#REF!</definedName>
    <definedName name="Tt" localSheetId="4">#REF!</definedName>
    <definedName name="Tt">#REF!</definedName>
    <definedName name="TTCostOutput" localSheetId="4">#REF!</definedName>
    <definedName name="TTCostOutput">#REF!</definedName>
    <definedName name="TTTT" localSheetId="4">#REF!</definedName>
    <definedName name="TTTT">#REF!</definedName>
    <definedName name="ttttt" localSheetId="4">#REF!</definedName>
    <definedName name="ttttt">#REF!</definedName>
    <definedName name="TTTTTTTT" localSheetId="4">#REF!</definedName>
    <definedName name="TTTTTTTT">#REF!</definedName>
    <definedName name="Tu" localSheetId="4">#REF!</definedName>
    <definedName name="Tu">#REF!</definedName>
    <definedName name="TUB._ACC_3__Bx_B_SCH_40" localSheetId="4">#REF!</definedName>
    <definedName name="TUB._ACC_3__Bx_B_SCH_40">#REF!</definedName>
    <definedName name="Tuberia_1_2_pvc">#REF!</definedName>
    <definedName name="TUBERIA_P.V.C_RDE_9" localSheetId="4">#REF!</definedName>
    <definedName name="TUBERIA_P.V.C_RDE_9">#REF!</definedName>
    <definedName name="TUBERIA_P.V.C_UM_RDE_41____2" localSheetId="4">#REF!</definedName>
    <definedName name="TUBERIA_P.V.C_UM_RDE_41____2">#REF!</definedName>
    <definedName name="TUBERIA_P.V.C_UM_RDE_41____3" localSheetId="4">#REF!</definedName>
    <definedName name="TUBERIA_P.V.C_UM_RDE_41____3">#REF!</definedName>
    <definedName name="tuberia3" localSheetId="4">#REF!</definedName>
    <definedName name="tuberia3">#REF!</definedName>
    <definedName name="TUBO_1_2" localSheetId="4">#REF!</definedName>
    <definedName name="TUBO_1_2">#REF!</definedName>
    <definedName name="TUBO_1_2__HG" localSheetId="4">#REF!</definedName>
    <definedName name="TUBO_1_2__HG">#REF!</definedName>
    <definedName name="Tubo_galvanizado_2">#REF!</definedName>
    <definedName name="Tubo_pvc_1">#REF!</definedName>
    <definedName name="Tubo_pvc_2">#REF!</definedName>
    <definedName name="TUBO6">#REF!</definedName>
    <definedName name="TUBO8">#REF!</definedName>
    <definedName name="tubohg2" localSheetId="4">#REF!</definedName>
    <definedName name="tubohg2">#REF!</definedName>
    <definedName name="TUPI" localSheetId="4">MATCH(0.01,'APU CAPACITACIONES'!End_Bal,-1)+1</definedName>
    <definedName name="TUPI">MATCH(0.01,End_Bal,-1)+1</definedName>
    <definedName name="Tw" localSheetId="4">#REF!</definedName>
    <definedName name="Tw">#REF!</definedName>
    <definedName name="Tx" localSheetId="4">#REF!</definedName>
    <definedName name="Tx">#REF!</definedName>
    <definedName name="Ty" localSheetId="4">#REF!</definedName>
    <definedName name="Ty">#REF!</definedName>
    <definedName name="TYPE" localSheetId="4">#REF!</definedName>
    <definedName name="TYPE">#REF!</definedName>
    <definedName name="typeofcommittment" localSheetId="4">#REF!</definedName>
    <definedName name="typeofcommittment">#REF!</definedName>
    <definedName name="tytfy" localSheetId="4">#REF!</definedName>
    <definedName name="tytfy">#REF!</definedName>
    <definedName name="tyu" localSheetId="4">#REF!</definedName>
    <definedName name="tyu">#REF!</definedName>
    <definedName name="Tz" localSheetId="4">#REF!</definedName>
    <definedName name="Tz">#REF!</definedName>
    <definedName name="U" localSheetId="4">#REF!</definedName>
    <definedName name="U">#REF!</definedName>
    <definedName name="Ua" localSheetId="4">#REF!</definedName>
    <definedName name="Ua">#REF!</definedName>
    <definedName name="Ub" localSheetId="4">#REF!</definedName>
    <definedName name="Ub">#REF!</definedName>
    <definedName name="Uc" localSheetId="4">#REF!</definedName>
    <definedName name="Uc">#REF!</definedName>
    <definedName name="Ud" localSheetId="4">#REF!</definedName>
    <definedName name="Ud">#REF!</definedName>
    <definedName name="Ue" localSheetId="4">#REF!</definedName>
    <definedName name="Ue">#REF!</definedName>
    <definedName name="Uf" localSheetId="4">#REF!</definedName>
    <definedName name="Uf">#REF!</definedName>
    <definedName name="UFInanzas">#REF!</definedName>
    <definedName name="Ug" localSheetId="4">#REF!</definedName>
    <definedName name="Ug">#REF!</definedName>
    <definedName name="UGEquipData" localSheetId="4">#REF!</definedName>
    <definedName name="UGEquipData">#REF!</definedName>
    <definedName name="Uh" localSheetId="4">#REF!</definedName>
    <definedName name="Uh">#REF!</definedName>
    <definedName name="ui" localSheetId="4">#REF!</definedName>
    <definedName name="ui">#REF!</definedName>
    <definedName name="Uj" localSheetId="4">#REF!</definedName>
    <definedName name="Uj">#REF!</definedName>
    <definedName name="ujyyu" localSheetId="4">#REF!</definedName>
    <definedName name="ujyyu">#REF!</definedName>
    <definedName name="Uk" localSheetId="4">#REF!</definedName>
    <definedName name="Uk">#REF!</definedName>
    <definedName name="Ull" localSheetId="4">#REF!</definedName>
    <definedName name="Ull">#REF!</definedName>
    <definedName name="Um" localSheetId="4">#REF!</definedName>
    <definedName name="Um">#REF!</definedName>
    <definedName name="UMina">#REF!</definedName>
    <definedName name="Un" localSheetId="4">#REF!</definedName>
    <definedName name="Un">#REF!</definedName>
    <definedName name="UNIDAD521">#REF!</definedName>
    <definedName name="Unidades">#REF!</definedName>
    <definedName name="UNION_DE_MECANICA_2" localSheetId="4">#REF!</definedName>
    <definedName name="UNION_DE_MECANICA_2">#REF!</definedName>
    <definedName name="UNION_DE_MECANICA_3" localSheetId="4">#REF!</definedName>
    <definedName name="UNION_DE_MECANICA_3">#REF!</definedName>
    <definedName name="UNION_DE_MECANICA_4" localSheetId="4">#REF!</definedName>
    <definedName name="UNION_DE_MECANICA_4">#REF!</definedName>
    <definedName name="UNION_DE_REPARACION_2__P.V.C" localSheetId="4">#REF!</definedName>
    <definedName name="UNION_DE_REPARACION_2__P.V.C">#REF!</definedName>
    <definedName name="UNION_DE_REPARACION_3" localSheetId="4">#REF!</definedName>
    <definedName name="UNION_DE_REPARACION_3">#REF!</definedName>
    <definedName name="UNION_DE_REPARACION_3__P.V.C" localSheetId="4">#REF!</definedName>
    <definedName name="UNION_DE_REPARACION_3__P.V.C">#REF!</definedName>
    <definedName name="UNION_DE_REPARACION_4" localSheetId="4">#REF!</definedName>
    <definedName name="UNION_DE_REPARACION_4">#REF!</definedName>
    <definedName name="UNION_P.V.C_1_2" localSheetId="4">#REF!</definedName>
    <definedName name="UNION_P.V.C_1_2">#REF!</definedName>
    <definedName name="Unit" localSheetId="4" hidden="1">#REF!</definedName>
    <definedName name="Unit" hidden="1">#REF!</definedName>
    <definedName name="unitarios" localSheetId="4">#REF!</definedName>
    <definedName name="unitarios">#REF!</definedName>
    <definedName name="units">#REF!</definedName>
    <definedName name="Uñ" localSheetId="4">#REF!</definedName>
    <definedName name="Uñ">#REF!</definedName>
    <definedName name="Uo" localSheetId="4">#REF!</definedName>
    <definedName name="Uo">#REF!</definedName>
    <definedName name="Up" localSheetId="4">#REF!</definedName>
    <definedName name="Up">#REF!</definedName>
    <definedName name="UPlanta">#REF!</definedName>
    <definedName name="Uq" localSheetId="4">#REF!</definedName>
    <definedName name="Uq">#REF!</definedName>
    <definedName name="Ur" localSheetId="4">#REF!</definedName>
    <definedName name="Ur">#REF!</definedName>
    <definedName name="Us" localSheetId="4">#REF!</definedName>
    <definedName name="Us">#REF!</definedName>
    <definedName name="ut" localSheetId="4">#REF!</definedName>
    <definedName name="ut">#REF!</definedName>
    <definedName name="Ut_Un" localSheetId="4">#REF!</definedName>
    <definedName name="Ut_Un">#REF!</definedName>
    <definedName name="Util" localSheetId="4">#REF!</definedName>
    <definedName name="Util">#REF!</definedName>
    <definedName name="utilidad">#REF!</definedName>
    <definedName name="UtilidadMensual" localSheetId="4">#REF!</definedName>
    <definedName name="UtilidadMensual">#REF!</definedName>
    <definedName name="UTMAR" localSheetId="4">#REF!</definedName>
    <definedName name="UTMAR">#REF!</definedName>
    <definedName name="uu" localSheetId="4">#REF!</definedName>
    <definedName name="uu">#REF!</definedName>
    <definedName name="uuuu" localSheetId="4" hidden="1">#REF!</definedName>
    <definedName name="uuuu" hidden="1">#REF!</definedName>
    <definedName name="uuuuutiyt" localSheetId="4">#REF!</definedName>
    <definedName name="uuuuutiyt">#REF!</definedName>
    <definedName name="uuuuuu" localSheetId="4">#REF!</definedName>
    <definedName name="uuuuuu">#REF!</definedName>
    <definedName name="uuuuuuuuuu" localSheetId="4">#REF!</definedName>
    <definedName name="uuuuuuuuuu">#REF!</definedName>
    <definedName name="Uv" localSheetId="4">#REF!</definedName>
    <definedName name="Uv">#REF!</definedName>
    <definedName name="Uw" localSheetId="4">#REF!</definedName>
    <definedName name="Uw">#REF!</definedName>
    <definedName name="uxd" localSheetId="4">#REF!</definedName>
    <definedName name="uxd">#REF!</definedName>
    <definedName name="uy" localSheetId="4">#REF!</definedName>
    <definedName name="uy">#REF!</definedName>
    <definedName name="Uz" localSheetId="4">#REF!</definedName>
    <definedName name="Uz">#REF!</definedName>
    <definedName name="V" localSheetId="4">#REF!</definedName>
    <definedName name="V">#REF!</definedName>
    <definedName name="V.M.CV1_Moisture" localSheetId="4">#REF!</definedName>
    <definedName name="V.M.CV1_Moisture">#REF!</definedName>
    <definedName name="V.M.CV2_Al" localSheetId="4">#REF!</definedName>
    <definedName name="V.M.CV2_Al">#REF!</definedName>
    <definedName name="V.M.CV2_Co" localSheetId="4">#REF!</definedName>
    <definedName name="V.M.CV2_Co">#REF!</definedName>
    <definedName name="V.M.CV2_DryTonnes" localSheetId="4">#REF!</definedName>
    <definedName name="V.M.CV2_DryTonnes">#REF!</definedName>
    <definedName name="V.M.CV2_dtph" localSheetId="4">#REF!</definedName>
    <definedName name="V.M.CV2_dtph">#REF!</definedName>
    <definedName name="V.M.CV2_Fe" localSheetId="4">#REF!</definedName>
    <definedName name="V.M.CV2_Fe">#REF!</definedName>
    <definedName name="V.M.CV2_Mg" localSheetId="4">#REF!</definedName>
    <definedName name="V.M.CV2_Mg">#REF!</definedName>
    <definedName name="V.M.CV2_Ni" localSheetId="4">#REF!</definedName>
    <definedName name="V.M.CV2_Ni">#REF!</definedName>
    <definedName name="V.M.CV2_Si" localSheetId="4">#REF!</definedName>
    <definedName name="V.M.CV2_Si">#REF!</definedName>
    <definedName name="V.M.Mill_Availability" localSheetId="4">#REF!</definedName>
    <definedName name="V.M.Mill_Availability">#REF!</definedName>
    <definedName name="V.M.Mill_Downtime" localSheetId="4">#REF!</definedName>
    <definedName name="V.M.Mill_Downtime">#REF!</definedName>
    <definedName name="V.M.Mill_DryTonnes" localSheetId="4">#REF!</definedName>
    <definedName name="V.M.Mill_DryTonnes">#REF!</definedName>
    <definedName name="V.M.Mill_DryTph" localSheetId="4">#REF!</definedName>
    <definedName name="V.M.Mill_DryTph">#REF!</definedName>
    <definedName name="V.M.Mill_PowerDraw" localSheetId="4">#REF!</definedName>
    <definedName name="V.M.Mill_PowerDraw">#REF!</definedName>
    <definedName name="V.M.Mill_PowerDrawPerTonne" localSheetId="4">#REF!</definedName>
    <definedName name="V.M.Mill_PowerDrawPerTonne">#REF!</definedName>
    <definedName name="V.M.Mill_Uptime" localSheetId="4">#REF!</definedName>
    <definedName name="V.M.Mill_Uptime">#REF!</definedName>
    <definedName name="V.M.Mill_Utilization" localSheetId="4">#REF!</definedName>
    <definedName name="V.M.Mill_Utilization">#REF!</definedName>
    <definedName name="V.M.Mill_WetTonnes" localSheetId="4">#REF!</definedName>
    <definedName name="V.M.Mill_WetTonnes">#REF!</definedName>
    <definedName name="V.M.Mill_WetTph" localSheetId="4">#REF!</definedName>
    <definedName name="V.M.Mill_WetTph">#REF!</definedName>
    <definedName name="V.M.MillFeed_Al" localSheetId="4">#REF!</definedName>
    <definedName name="V.M.MillFeed_Al">#REF!</definedName>
    <definedName name="V.M.MillFeed_Co" localSheetId="4">#REF!</definedName>
    <definedName name="V.M.MillFeed_Co">#REF!</definedName>
    <definedName name="V.M.MillFeed_Fe" localSheetId="4">#REF!</definedName>
    <definedName name="V.M.MillFeed_Fe">#REF!</definedName>
    <definedName name="V.M.MillFeed_Mg" localSheetId="4">#REF!</definedName>
    <definedName name="V.M.MillFeed_Mg">#REF!</definedName>
    <definedName name="V.M.MillFeed_Ni" localSheetId="4">#REF!</definedName>
    <definedName name="V.M.MillFeed_Ni">#REF!</definedName>
    <definedName name="V.M.MillFeed_Si" localSheetId="4">#REF!</definedName>
    <definedName name="V.M.MillFeed_Si">#REF!</definedName>
    <definedName name="V.M.MillH2O_Head" localSheetId="4">#REF!</definedName>
    <definedName name="V.M.MillH2O_Head">#REF!</definedName>
    <definedName name="V.M.MillH2O_Screen" localSheetId="4">#REF!</definedName>
    <definedName name="V.M.MillH2O_Screen">#REF!</definedName>
    <definedName name="V.M.MillH2O_Total" localSheetId="4">#REF!</definedName>
    <definedName name="V.M.MillH2O_Total">#REF!</definedName>
    <definedName name="V.M.OreToStorage_Al" localSheetId="4">#REF!</definedName>
    <definedName name="V.M.OreToStorage_Al">#REF!</definedName>
    <definedName name="V.M.OreToStorage_Co" localSheetId="4">#REF!</definedName>
    <definedName name="V.M.OreToStorage_Co">#REF!</definedName>
    <definedName name="V.M.OreToStorage_DryTonnes" localSheetId="4">#REF!</definedName>
    <definedName name="V.M.OreToStorage_DryTonnes">#REF!</definedName>
    <definedName name="V.M.OreToStorage_DryTph" localSheetId="4">#REF!</definedName>
    <definedName name="V.M.OreToStorage_DryTph">#REF!</definedName>
    <definedName name="V.M.OreToStorage_Fe" localSheetId="4">#REF!</definedName>
    <definedName name="V.M.OreToStorage_Fe">#REF!</definedName>
    <definedName name="V.M.OreToStorage_Mg" localSheetId="4">#REF!</definedName>
    <definedName name="V.M.OreToStorage_Mg">#REF!</definedName>
    <definedName name="V.M.OreToStorage_Ni" localSheetId="4">#REF!</definedName>
    <definedName name="V.M.OreToStorage_Ni">#REF!</definedName>
    <definedName name="V.M.OreToStorage_PulpDensity" localSheetId="4">#REF!</definedName>
    <definedName name="V.M.OreToStorage_PulpDensity">#REF!</definedName>
    <definedName name="V.M.OreToStorage_PulpYieldStress" localSheetId="4">#REF!</definedName>
    <definedName name="V.M.OreToStorage_PulpYieldStress">#REF!</definedName>
    <definedName name="V.M.OreToStorage_Si" localSheetId="4">#REF!</definedName>
    <definedName name="V.M.OreToStorage_Si">#REF!</definedName>
    <definedName name="V.M.OreToStorage_Volume" localSheetId="4">#REF!</definedName>
    <definedName name="V.M.OreToStorage_Volume">#REF!</definedName>
    <definedName name="V.M.OreToStorage_VolumePerHr" localSheetId="4">#REF!</definedName>
    <definedName name="V.M.OreToStorage_VolumePerHr">#REF!</definedName>
    <definedName name="V.Y.CV1_Moisture" localSheetId="4">#REF!</definedName>
    <definedName name="V.Y.CV1_Moisture">#REF!</definedName>
    <definedName name="V.Y.CV2_Al" localSheetId="4">#REF!</definedName>
    <definedName name="V.Y.CV2_Al">#REF!</definedName>
    <definedName name="V.Y.CV2_Co" localSheetId="4">#REF!</definedName>
    <definedName name="V.Y.CV2_Co">#REF!</definedName>
    <definedName name="V.Y.CV2_DryTonnes" localSheetId="4">#REF!</definedName>
    <definedName name="V.Y.CV2_DryTonnes">#REF!</definedName>
    <definedName name="V.Y.CV2_dtph" localSheetId="4">#REF!</definedName>
    <definedName name="V.Y.CV2_dtph">#REF!</definedName>
    <definedName name="V.Y.CV2_Fe" localSheetId="4">#REF!</definedName>
    <definedName name="V.Y.CV2_Fe">#REF!</definedName>
    <definedName name="V.Y.CV2_Mg" localSheetId="4">#REF!</definedName>
    <definedName name="V.Y.CV2_Mg">#REF!</definedName>
    <definedName name="V.Y.CV2_Ni" localSheetId="4">#REF!</definedName>
    <definedName name="V.Y.CV2_Ni">#REF!</definedName>
    <definedName name="V.Y.CV2_Si" localSheetId="4">#REF!</definedName>
    <definedName name="V.Y.CV2_Si">#REF!</definedName>
    <definedName name="V.Y.Mill_Availability" localSheetId="4">#REF!</definedName>
    <definedName name="V.Y.Mill_Availability">#REF!</definedName>
    <definedName name="V.Y.Mill_Downtime" localSheetId="4">#REF!</definedName>
    <definedName name="V.Y.Mill_Downtime">#REF!</definedName>
    <definedName name="V.Y.Mill_DryTonnes" localSheetId="4">#REF!</definedName>
    <definedName name="V.Y.Mill_DryTonnes">#REF!</definedName>
    <definedName name="V.Y.Mill_DryTph" localSheetId="4">#REF!</definedName>
    <definedName name="V.Y.Mill_DryTph">#REF!</definedName>
    <definedName name="V.Y.Mill_PowerDraw" localSheetId="4">#REF!</definedName>
    <definedName name="V.Y.Mill_PowerDraw">#REF!</definedName>
    <definedName name="V.Y.Mill_PowerDrawPerTonne" localSheetId="4">#REF!</definedName>
    <definedName name="V.Y.Mill_PowerDrawPerTonne">#REF!</definedName>
    <definedName name="V.Y.Mill_Uptime" localSheetId="4">#REF!</definedName>
    <definedName name="V.Y.Mill_Uptime">#REF!</definedName>
    <definedName name="V.Y.Mill_Utilization" localSheetId="4">#REF!</definedName>
    <definedName name="V.Y.Mill_Utilization">#REF!</definedName>
    <definedName name="V.Y.Mill_WetTonnes" localSheetId="4">#REF!</definedName>
    <definedName name="V.Y.Mill_WetTonnes">#REF!</definedName>
    <definedName name="V.Y.Mill_WetTph" localSheetId="4">#REF!</definedName>
    <definedName name="V.Y.Mill_WetTph">#REF!</definedName>
    <definedName name="V.Y.MillFeed_Al" localSheetId="4">#REF!</definedName>
    <definedName name="V.Y.MillFeed_Al">#REF!</definedName>
    <definedName name="V.Y.MillFeed_Co" localSheetId="4">#REF!</definedName>
    <definedName name="V.Y.MillFeed_Co">#REF!</definedName>
    <definedName name="V.Y.MillFeed_Fe" localSheetId="4">#REF!</definedName>
    <definedName name="V.Y.MillFeed_Fe">#REF!</definedName>
    <definedName name="V.Y.MillFeed_Mg" localSheetId="4">#REF!</definedName>
    <definedName name="V.Y.MillFeed_Mg">#REF!</definedName>
    <definedName name="V.Y.MillFeed_Ni" localSheetId="4">#REF!</definedName>
    <definedName name="V.Y.MillFeed_Ni">#REF!</definedName>
    <definedName name="V.Y.MillFeed_Si" localSheetId="4">#REF!</definedName>
    <definedName name="V.Y.MillFeed_Si">#REF!</definedName>
    <definedName name="V.Y.MillH2O_Head" localSheetId="4">#REF!</definedName>
    <definedName name="V.Y.MillH2O_Head">#REF!</definedName>
    <definedName name="V.Y.MillH2O_Screen" localSheetId="4">#REF!</definedName>
    <definedName name="V.Y.MillH2O_Screen">#REF!</definedName>
    <definedName name="V.Y.MillH2O_Total" localSheetId="4">#REF!</definedName>
    <definedName name="V.Y.MillH2O_Total">#REF!</definedName>
    <definedName name="V.Y.OreToStorage_Al" localSheetId="4">#REF!</definedName>
    <definedName name="V.Y.OreToStorage_Al">#REF!</definedName>
    <definedName name="V.Y.OreToStorage_Co" localSheetId="4">#REF!</definedName>
    <definedName name="V.Y.OreToStorage_Co">#REF!</definedName>
    <definedName name="V.Y.OreToStorage_DryTonnes" localSheetId="4">#REF!</definedName>
    <definedName name="V.Y.OreToStorage_DryTonnes">#REF!</definedName>
    <definedName name="V.Y.OreToStorage_DryTph" localSheetId="4">#REF!</definedName>
    <definedName name="V.Y.OreToStorage_DryTph">#REF!</definedName>
    <definedName name="V.Y.OreToStorage_Fe" localSheetId="4">#REF!</definedName>
    <definedName name="V.Y.OreToStorage_Fe">#REF!</definedName>
    <definedName name="V.Y.OreToStorage_Mg" localSheetId="4">#REF!</definedName>
    <definedName name="V.Y.OreToStorage_Mg">#REF!</definedName>
    <definedName name="V.Y.OreToStorage_Ni" localSheetId="4">#REF!</definedName>
    <definedName name="V.Y.OreToStorage_Ni">#REF!</definedName>
    <definedName name="V.Y.OreToStorage_PulpDensity" localSheetId="4">#REF!</definedName>
    <definedName name="V.Y.OreToStorage_PulpDensity">#REF!</definedName>
    <definedName name="V.Y.OreToStorage_PulpYieldStress" localSheetId="4">#REF!</definedName>
    <definedName name="V.Y.OreToStorage_PulpYieldStress">#REF!</definedName>
    <definedName name="V.Y.OreToStorage_Si" localSheetId="4">#REF!</definedName>
    <definedName name="V.Y.OreToStorage_Si">#REF!</definedName>
    <definedName name="V.Y.OreToStorage_Volume" localSheetId="4">#REF!</definedName>
    <definedName name="V.Y.OreToStorage_Volume">#REF!</definedName>
    <definedName name="V.Y.OreToStorage_VolumePerHr" localSheetId="4">#REF!</definedName>
    <definedName name="V.Y.OreToStorage_VolumePerHr">#REF!</definedName>
    <definedName name="Va" localSheetId="4">#REF!</definedName>
    <definedName name="Va">#REF!</definedName>
    <definedName name="VAL_100PE_S1" localSheetId="4">#REF!</definedName>
    <definedName name="VAL_100PE_S1">#REF!</definedName>
    <definedName name="VAL_100PE_S2" localSheetId="4">#REF!</definedName>
    <definedName name="VAL_100PE_S2">#REF!</definedName>
    <definedName name="VAL_100PE_S3" localSheetId="4">#REF!</definedName>
    <definedName name="VAL_100PE_S3">#REF!</definedName>
    <definedName name="VAL_100PE_S4" localSheetId="4">#REF!</definedName>
    <definedName name="VAL_100PE_S4">#REF!</definedName>
    <definedName name="VAL_100PE_S5" localSheetId="4">#REF!</definedName>
    <definedName name="VAL_100PE_S5">#REF!</definedName>
    <definedName name="VAL_100PE_S6" localSheetId="4">#REF!</definedName>
    <definedName name="VAL_100PE_S6">#REF!</definedName>
    <definedName name="VAL150PE_S1" localSheetId="4">#REF!</definedName>
    <definedName name="VAL150PE_S1">#REF!</definedName>
    <definedName name="VAL150PE_S2" localSheetId="4">#REF!</definedName>
    <definedName name="VAL150PE_S2">#REF!</definedName>
    <definedName name="VAL150PE_S3" localSheetId="4">#REF!</definedName>
    <definedName name="VAL150PE_S3">#REF!</definedName>
    <definedName name="VAL150PE_S4" localSheetId="4">#REF!</definedName>
    <definedName name="VAL150PE_S4">#REF!</definedName>
    <definedName name="VAL150PE_S5" localSheetId="4">#REF!</definedName>
    <definedName name="VAL150PE_S5">#REF!</definedName>
    <definedName name="VAL150PE_S6" localSheetId="4">#REF!</definedName>
    <definedName name="VAL150PE_S6">#REF!</definedName>
    <definedName name="VAL200PE_S1" localSheetId="4">#REF!</definedName>
    <definedName name="VAL200PE_S1">#REF!</definedName>
    <definedName name="VAL200PE_S2" localSheetId="4">#REF!</definedName>
    <definedName name="VAL200PE_S2">#REF!</definedName>
    <definedName name="VAL200PE_S3" localSheetId="4">#REF!</definedName>
    <definedName name="VAL200PE_S3">#REF!</definedName>
    <definedName name="VAL200PE_S4" localSheetId="4">#REF!</definedName>
    <definedName name="VAL200PE_S4">#REF!</definedName>
    <definedName name="VAL200PE_S5" localSheetId="4">#REF!</definedName>
    <definedName name="VAL200PE_S5">#REF!</definedName>
    <definedName name="VAL200PE_S6" localSheetId="4">#REF!</definedName>
    <definedName name="VAL200PE_S6">#REF!</definedName>
    <definedName name="VAL250PE_S1" localSheetId="4">#REF!</definedName>
    <definedName name="VAL250PE_S1">#REF!</definedName>
    <definedName name="VAL250PE_S2" localSheetId="4">#REF!</definedName>
    <definedName name="VAL250PE_S2">#REF!</definedName>
    <definedName name="VAL250PE_S3" localSheetId="4">#REF!</definedName>
    <definedName name="VAL250PE_S3">#REF!</definedName>
    <definedName name="VAL250PE_S4" localSheetId="4">#REF!</definedName>
    <definedName name="VAL250PE_S4">#REF!</definedName>
    <definedName name="VAL250PE_S5" localSheetId="4">#REF!</definedName>
    <definedName name="VAL250PE_S5">#REF!</definedName>
    <definedName name="VAL250PE_S6" localSheetId="4">#REF!</definedName>
    <definedName name="VAL250PE_S6">#REF!</definedName>
    <definedName name="VAL300HD_S1" localSheetId="4">#REF!</definedName>
    <definedName name="VAL300HD_S1">#REF!</definedName>
    <definedName name="VAL300HD_S2" localSheetId="4">#REF!</definedName>
    <definedName name="VAL300HD_S2">#REF!</definedName>
    <definedName name="VAL300HD_S3" localSheetId="4">#REF!</definedName>
    <definedName name="VAL300HD_S3">#REF!</definedName>
    <definedName name="VAL300HD_S4" localSheetId="4">#REF!</definedName>
    <definedName name="VAL300HD_S4">#REF!</definedName>
    <definedName name="VAL300HD_S5" localSheetId="4">#REF!</definedName>
    <definedName name="VAL300HD_S5">#REF!</definedName>
    <definedName name="VAL300HD_S6" localSheetId="4">#REF!</definedName>
    <definedName name="VAL300HD_S6">#REF!</definedName>
    <definedName name="VAL300PVC_S1" localSheetId="4">#REF!</definedName>
    <definedName name="VAL300PVC_S1">#REF!</definedName>
    <definedName name="VAL300PVC_S2" localSheetId="4">#REF!</definedName>
    <definedName name="VAL300PVC_S2">#REF!</definedName>
    <definedName name="VAL300PVC_S3" localSheetId="4">#REF!</definedName>
    <definedName name="VAL300PVC_S3">#REF!</definedName>
    <definedName name="VAL300PVC_S4" localSheetId="4">#REF!</definedName>
    <definedName name="VAL300PVC_S4">#REF!</definedName>
    <definedName name="VAL300PVC_S5" localSheetId="4">#REF!</definedName>
    <definedName name="VAL300PVC_S5">#REF!</definedName>
    <definedName name="VAL300PVC_S6" localSheetId="4">#REF!</definedName>
    <definedName name="VAL300PVC_S6">#REF!</definedName>
    <definedName name="VAL80PE_S1" localSheetId="4">#REF!</definedName>
    <definedName name="VAL80PE_S1">#REF!</definedName>
    <definedName name="VAL80PE_S2" localSheetId="4">#REF!</definedName>
    <definedName name="VAL80PE_S2">#REF!</definedName>
    <definedName name="VAL80PE_S3" localSheetId="4">#REF!</definedName>
    <definedName name="VAL80PE_S3">#REF!</definedName>
    <definedName name="VAL80PE_S4" localSheetId="4">#REF!</definedName>
    <definedName name="VAL80PE_S4">#REF!</definedName>
    <definedName name="VAL80PE_S5" localSheetId="4">#REF!</definedName>
    <definedName name="VAL80PE_S5">#REF!</definedName>
    <definedName name="VAL80PE_S6" localSheetId="4">#REF!</definedName>
    <definedName name="VAL80PE_S6">#REF!</definedName>
    <definedName name="valcal" localSheetId="4">#REF!</definedName>
    <definedName name="valcal">#REF!</definedName>
    <definedName name="VALDES" localSheetId="4">#REF!</definedName>
    <definedName name="VALDES">#REF!</definedName>
    <definedName name="valhati" localSheetId="4">#REF!</definedName>
    <definedName name="valhati">#REF!</definedName>
    <definedName name="VALLA_2_3_MTS_CON_3_CERCHAS" localSheetId="4">#REF!</definedName>
    <definedName name="VALLA_2_3_MTS_CON_3_CERCHAS">#REF!</definedName>
    <definedName name="valor_consumibles" localSheetId="4">#REF!</definedName>
    <definedName name="valor_consumibles">#REF!</definedName>
    <definedName name="valor_cuadrilla" localSheetId="4">#REF!</definedName>
    <definedName name="valor_cuadrilla">#REF!</definedName>
    <definedName name="valor_equipos" localSheetId="4">#REF!</definedName>
    <definedName name="valor_equipos">#REF!</definedName>
    <definedName name="valor_nomina1" localSheetId="4">#REF!</definedName>
    <definedName name="valor_nomina1">#REF!</definedName>
    <definedName name="valor_nomina2" localSheetId="4">#REF!</definedName>
    <definedName name="valor_nomina2">#REF!</definedName>
    <definedName name="valor_nomina3" localSheetId="4">#REF!</definedName>
    <definedName name="valor_nomina3">#REF!</definedName>
    <definedName name="Valor_Total" localSheetId="4">#REF!</definedName>
    <definedName name="Valor_Total">#REF!</definedName>
    <definedName name="valor1" localSheetId="4">#REF!</definedName>
    <definedName name="valor1">#REF!</definedName>
    <definedName name="valor2" localSheetId="4">#REF!</definedName>
    <definedName name="valor2">#REF!</definedName>
    <definedName name="VALOR3" localSheetId="4">#REF!</definedName>
    <definedName name="VALOR3">#REF!</definedName>
    <definedName name="valorcal" localSheetId="4">#REF!</definedName>
    <definedName name="valorcal">#REF!</definedName>
    <definedName name="ValoresCanon" localSheetId="4">#REF!</definedName>
    <definedName name="ValoresCanon">#REF!</definedName>
    <definedName name="ValoresIva" localSheetId="4">#REF!</definedName>
    <definedName name="ValoresIva">#REF!</definedName>
    <definedName name="ValorFuturoFcro" localSheetId="4">#REF!</definedName>
    <definedName name="ValorFuturoFcro">#REF!</definedName>
    <definedName name="ValorImpuestoTimbre" localSheetId="4">#REF!</definedName>
    <definedName name="ValorImpuestoTimbre">#REF!</definedName>
    <definedName name="Values_Entered">#N/A</definedName>
    <definedName name="VALVULA_DE_COMPUERTA_2__SELLO_ELASTICO_Y_VNA_CON_CUADRANTE" localSheetId="4">#REF!</definedName>
    <definedName name="VALVULA_DE_COMPUERTA_2__SELLO_ELASTICO_Y_VNA_CON_CUADRANTE">#REF!</definedName>
    <definedName name="VALVULA_DE_COMPUERTA_3__BxB_CON_RUEDA_MECANICA" localSheetId="4">#REF!</definedName>
    <definedName name="VALVULA_DE_COMPUERTA_3__BxB_CON_RUEDA_MECANICA">#REF!</definedName>
    <definedName name="VALVULA_DE_COMPUERTA_3__SELLO_ELASTICO_Y_VNA_CON_CUADRANTE" localSheetId="4">#REF!</definedName>
    <definedName name="VALVULA_DE_COMPUERTA_3__SELLO_ELASTICO_Y_VNA_CON_CUADRANTE">#REF!</definedName>
    <definedName name="VALVULA_DE_COMPUERTA_4__SELLO_ELASTICO_Y_VNA_CON_CUADRANTE" localSheetId="4">#REF!</definedName>
    <definedName name="VALVULA_DE_COMPUERTA_4__SELLO_ELASTICO_Y_VNA_CON_CUADRANTE">#REF!</definedName>
    <definedName name="VALVULA_DE_NO_RETORNO_CHEQUE__3__PARA_TRABAJAR_HORIZONTALMENTE_B_x_B" localSheetId="4">#REF!</definedName>
    <definedName name="VALVULA_DE_NO_RETORNO_CHEQUE__3__PARA_TRABAJAR_HORIZONTALMENTE_B_x_B">#REF!</definedName>
    <definedName name="VALVULA_DE_NO_RETORNO_CHEQUE__4__PARA_TRABAJAR_HORIZONTALMENTE_B_x_B" localSheetId="4">#REF!</definedName>
    <definedName name="VALVULA_DE_NO_RETORNO_CHEQUE__4__PARA_TRABAJAR_HORIZONTALMENTE_B_x_B">#REF!</definedName>
    <definedName name="VarEquip" localSheetId="4">#REF!</definedName>
    <definedName name="VarEquip">#REF!</definedName>
    <definedName name="Varilla_cooperwell_24">#REF!</definedName>
    <definedName name="VarRange" localSheetId="4">#REF!</definedName>
    <definedName name="VarRange">#REF!</definedName>
    <definedName name="VAT" localSheetId="4">#REF!</definedName>
    <definedName name="VAT">#REF!</definedName>
    <definedName name="vaton" localSheetId="4">#REF!</definedName>
    <definedName name="vaton">#REF!</definedName>
    <definedName name="Vb" localSheetId="4">#REF!</definedName>
    <definedName name="Vb">#REF!</definedName>
    <definedName name="Vc" localSheetId="4">#REF!</definedName>
    <definedName name="Vc">#REF!</definedName>
    <definedName name="vck" localSheetId="4">#REF!</definedName>
    <definedName name="vck">#REF!</definedName>
    <definedName name="Vd" localSheetId="4">#REF!</definedName>
    <definedName name="Vd">#REF!</definedName>
    <definedName name="Ve" localSheetId="4">#REF!</definedName>
    <definedName name="Ve">#REF!</definedName>
    <definedName name="VENDOR_ID" localSheetId="4">#REF!</definedName>
    <definedName name="VENDOR_ID">#REF!</definedName>
    <definedName name="Vendor_name" localSheetId="4">#REF!</definedName>
    <definedName name="Vendor_name">#REF!</definedName>
    <definedName name="vendor_name2" localSheetId="4">#REF!</definedName>
    <definedName name="vendor_name2">#REF!</definedName>
    <definedName name="VENT100_S1" localSheetId="4">#REF!</definedName>
    <definedName name="VENT100_S1">#REF!</definedName>
    <definedName name="VENT100_S2" localSheetId="4">#REF!</definedName>
    <definedName name="VENT100_S2">#REF!</definedName>
    <definedName name="VENT100_S3" localSheetId="4">#REF!</definedName>
    <definedName name="VENT100_S3">#REF!</definedName>
    <definedName name="VENT100_S4" localSheetId="4">#REF!</definedName>
    <definedName name="VENT100_S4">#REF!</definedName>
    <definedName name="VENT100_S5" localSheetId="4">#REF!</definedName>
    <definedName name="VENT100_S5">#REF!</definedName>
    <definedName name="VENT100_S6" localSheetId="4">#REF!</definedName>
    <definedName name="VENT100_S6">#REF!</definedName>
    <definedName name="Ventilador_de_techo">#REF!</definedName>
    <definedName name="VENTOSAS_PARA_INSTALACION_EN_TUBERIA_DE_3" localSheetId="4">#REF!</definedName>
    <definedName name="VENTOSAS_PARA_INSTALACION_EN_TUBERIA_DE_3">#REF!</definedName>
    <definedName name="Verifier" localSheetId="4">#REF!</definedName>
    <definedName name="Verifier">#REF!</definedName>
    <definedName name="VERSION" localSheetId="4">#REF!</definedName>
    <definedName name="VERSION">#REF!</definedName>
    <definedName name="Vf" localSheetId="4">#REF!</definedName>
    <definedName name="Vf">#REF!</definedName>
    <definedName name="vfggchbh" localSheetId="4">#REF!</definedName>
    <definedName name="vfggchbh">#REF!</definedName>
    <definedName name="vfgtfgvfgv" localSheetId="4">#REF!</definedName>
    <definedName name="vfgtfgvfgv">#REF!</definedName>
    <definedName name="vfn" localSheetId="4">#REF!</definedName>
    <definedName name="vfn">#REF!</definedName>
    <definedName name="Vg" localSheetId="4">#REF!</definedName>
    <definedName name="Vg">#REF!</definedName>
    <definedName name="Vh" localSheetId="4">#REF!</definedName>
    <definedName name="Vh">#REF!</definedName>
    <definedName name="via" localSheetId="4" hidden="1">{"via1",#N/A,TRUE,"general";"via2",#N/A,TRUE,"general";"via3",#N/A,TRUE,"general"}</definedName>
    <definedName name="via" hidden="1">{"via1",#N/A,TRUE,"general";"via2",#N/A,TRUE,"general";"via3",#N/A,TRUE,"general"}</definedName>
    <definedName name="vias">#REF!</definedName>
    <definedName name="VIBRADOR" localSheetId="4">#REF!</definedName>
    <definedName name="VIBRADOR">#REF!</definedName>
    <definedName name="VIDRIO4" localSheetId="4">#REF!</definedName>
    <definedName name="VIDRIO4">#REF!</definedName>
    <definedName name="VINILO" localSheetId="4">#REF!</definedName>
    <definedName name="VINILO">#REF!</definedName>
    <definedName name="viscosidad" localSheetId="4">#REF!</definedName>
    <definedName name="viscosidad">#REF!</definedName>
    <definedName name="vm" localSheetId="4">#REF!</definedName>
    <definedName name="vm">#REF!</definedName>
    <definedName name="VOLQUETA" localSheetId="4">#REF!</definedName>
    <definedName name="VOLQUETA">#REF!</definedName>
    <definedName name="VolTanqu" localSheetId="4">#REF!</definedName>
    <definedName name="VolTanqu">#REF!</definedName>
    <definedName name="VPD">#REF!</definedName>
    <definedName name="VPDACUE" localSheetId="4">#REF!</definedName>
    <definedName name="VPDACUE">#REF!</definedName>
    <definedName name="VPI">#REF!</definedName>
    <definedName name="VPNIngresos" localSheetId="4">#REF!</definedName>
    <definedName name="VPNIngresos">#REF!</definedName>
    <definedName name="VPNSurenting" localSheetId="4">#REF!</definedName>
    <definedName name="VPNSurenting">#REF!</definedName>
    <definedName name="vr_equipos" localSheetId="4">#REF!</definedName>
    <definedName name="vr_equipos">#REF!</definedName>
    <definedName name="VRA">#REF!</definedName>
    <definedName name="VSCanonTotal" localSheetId="4">#REF!</definedName>
    <definedName name="VSCanonTotal">#REF!</definedName>
    <definedName name="VSPunRentabilidad" localSheetId="4">#REF!</definedName>
    <definedName name="VSPunRentabilidad">#REF!</definedName>
    <definedName name="VSTablaDTF" localSheetId="4">#REF!</definedName>
    <definedName name="VSTablaDTF">#REF!</definedName>
    <definedName name="VSTablaDTFDatos" localSheetId="4">#REF!</definedName>
    <definedName name="VSTablaDTFDatos">#REF!</definedName>
    <definedName name="VSUtilidadMensual" localSheetId="4">#REF!</definedName>
    <definedName name="VSUtilidadMensual">#REF!</definedName>
    <definedName name="VSVariablesRenting" localSheetId="4">#REF!</definedName>
    <definedName name="VSVariablesRenting">#REF!</definedName>
    <definedName name="vv" localSheetId="4">#REF!</definedName>
    <definedName name="vv">#REF!</definedName>
    <definedName name="w" localSheetId="4">#REF!</definedName>
    <definedName name="w">#REF!</definedName>
    <definedName name="Waste_DB" localSheetId="4">#REF!</definedName>
    <definedName name="Waste_DB">#REF!</definedName>
    <definedName name="Waste1" localSheetId="4">#REF!</definedName>
    <definedName name="Waste1">#REF!</definedName>
    <definedName name="Waste2" localSheetId="4">#REF!</definedName>
    <definedName name="Waste2">#REF!</definedName>
    <definedName name="Waste3" localSheetId="4">#REF!</definedName>
    <definedName name="Waste3">#REF!</definedName>
    <definedName name="Waste4" localSheetId="4">#REF!</definedName>
    <definedName name="Waste4">#REF!</definedName>
    <definedName name="WasteFleet" localSheetId="4">#REF!</definedName>
    <definedName name="WasteFleet">#REF!</definedName>
    <definedName name="WasteLoad" localSheetId="4">#REF!</definedName>
    <definedName name="WasteLoad">#REF!</definedName>
    <definedName name="WasteOpCost" localSheetId="4">#REF!</definedName>
    <definedName name="WasteOpCost">#REF!</definedName>
    <definedName name="WasteOverCap" localSheetId="4">#REF!</definedName>
    <definedName name="WasteOverCap">#REF!</definedName>
    <definedName name="WasteRepl" localSheetId="4">#REF!</definedName>
    <definedName name="WasteRepl">#REF!</definedName>
    <definedName name="WasteUtil" localSheetId="4">#REF!</definedName>
    <definedName name="WasteUtil">#REF!</definedName>
    <definedName name="WContLab" localSheetId="4">#REF!</definedName>
    <definedName name="WContLab">#REF!</definedName>
    <definedName name="WContParts" localSheetId="4">#REF!</definedName>
    <definedName name="WContParts">#REF!</definedName>
    <definedName name="we" localSheetId="4">#REF!</definedName>
    <definedName name="we">#REF!</definedName>
    <definedName name="weight" localSheetId="4">#REF!</definedName>
    <definedName name="weight">#REF!</definedName>
    <definedName name="WEIGHT_UNIT" localSheetId="4">#REF!</definedName>
    <definedName name="WEIGHT_UNIT">#REF!</definedName>
    <definedName name="WGET" localSheetId="4">#REF!</definedName>
    <definedName name="WGET">#REF!</definedName>
    <definedName name="wj" localSheetId="4">#REF!</definedName>
    <definedName name="wj">#REF!</definedName>
    <definedName name="wl" localSheetId="4">#REF!</definedName>
    <definedName name="wl">#REF!</definedName>
    <definedName name="WLube" localSheetId="4">#REF!</definedName>
    <definedName name="WLube">#REF!</definedName>
    <definedName name="WOHaul" localSheetId="4">#REF!</definedName>
    <definedName name="WOHaul">#REF!</definedName>
    <definedName name="WRandM" localSheetId="4">#REF!</definedName>
    <definedName name="WRandM">#REF!</definedName>
    <definedName name="wrn.Financial._.Statements." localSheetId="4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4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4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Restructuring._.Summaries." localSheetId="4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via." localSheetId="4" hidden="1">{"via1",#N/A,TRUE,"general";"via2",#N/A,TRUE,"general";"via3",#N/A,TRUE,"general"}</definedName>
    <definedName name="wrn.via." hidden="1">{"via1",#N/A,TRUE,"general";"via2",#N/A,TRUE,"general";"via3",#N/A,TRUE,"general"}</definedName>
    <definedName name="ws" localSheetId="4">#REF!</definedName>
    <definedName name="ws">#REF!</definedName>
    <definedName name="WTyre" localSheetId="4">#REF!</definedName>
    <definedName name="WTyre">#REF!</definedName>
    <definedName name="ww" localSheetId="4">#REF!</definedName>
    <definedName name="ww">#REF!</definedName>
    <definedName name="wwwwwwwwww" localSheetId="4">#REF!</definedName>
    <definedName name="wwwwwwwwww">#REF!</definedName>
    <definedName name="wwwwwwwwwwww" localSheetId="4">#REF!</definedName>
    <definedName name="wwwwwwwwwwww">#REF!</definedName>
    <definedName name="x">#REF!</definedName>
    <definedName name="xb" localSheetId="4">#REF!</definedName>
    <definedName name="xb">#REF!</definedName>
    <definedName name="xo" localSheetId="4">#REF!</definedName>
    <definedName name="xo">#REF!</definedName>
    <definedName name="XON">#REF!</definedName>
    <definedName name="xvrcsdrasxz" localSheetId="4">#REF!</definedName>
    <definedName name="xvrcsdrasxz">#REF!</definedName>
    <definedName name="xx" localSheetId="4">#REF!</definedName>
    <definedName name="xx">#REF!</definedName>
    <definedName name="XXX" localSheetId="4">#REF!</definedName>
    <definedName name="XXX">#REF!</definedName>
    <definedName name="xyz" localSheetId="4" hidden="1">#REF!</definedName>
    <definedName name="xyz" hidden="1">#REF!</definedName>
    <definedName name="xzczxczxc" localSheetId="4">#REF!</definedName>
    <definedName name="xzczxczxc">#REF!</definedName>
    <definedName name="y" localSheetId="4">#REF!</definedName>
    <definedName name="y">#REF!</definedName>
    <definedName name="Year" localSheetId="4">#REF!</definedName>
    <definedName name="Year">#REF!</definedName>
    <definedName name="years">#REF!</definedName>
    <definedName name="yesno">#REF!</definedName>
    <definedName name="YESO" localSheetId="4">#REF!</definedName>
    <definedName name="YESO">#REF!</definedName>
    <definedName name="yn" localSheetId="4">#REF!</definedName>
    <definedName name="yn">#REF!</definedName>
    <definedName name="YTD.ROM1_PercentFed" localSheetId="4">#REF!</definedName>
    <definedName name="YTD.ROM1_PercentFed">#REF!</definedName>
    <definedName name="YTD.ROM2_PercentFed" localSheetId="4">#REF!</definedName>
    <definedName name="YTD.ROM2_PercentFed">#REF!</definedName>
    <definedName name="YTD.ROM3_PercentFed" localSheetId="4">#REF!</definedName>
    <definedName name="YTD.ROM3_PercentFed">#REF!</definedName>
    <definedName name="YTD.ROM4_PercentFed" localSheetId="4">#REF!</definedName>
    <definedName name="YTD.ROM4_PercentFed">#REF!</definedName>
    <definedName name="YTD.ROM5_PercentFed" localSheetId="4">#REF!</definedName>
    <definedName name="YTD.ROM5_PercentFed">#REF!</definedName>
    <definedName name="YTD_Days" localSheetId="4">#REF!</definedName>
    <definedName name="YTD_Days">#REF!</definedName>
    <definedName name="yu" localSheetId="4">#REF!</definedName>
    <definedName name="yu">#REF!</definedName>
    <definedName name="yui" localSheetId="4">#REF!</definedName>
    <definedName name="yui">#REF!</definedName>
    <definedName name="yy" localSheetId="4">#REF!</definedName>
    <definedName name="yy">#REF!</definedName>
    <definedName name="YYY" localSheetId="4">#REF!</definedName>
    <definedName name="YYY">#REF!</definedName>
    <definedName name="yyyyyy" localSheetId="4" hidden="1">#REF!</definedName>
    <definedName name="yyyyyy" hidden="1">#REF!</definedName>
    <definedName name="zc" localSheetId="4">#REF!</definedName>
    <definedName name="zc">#REF!</definedName>
    <definedName name="zd" localSheetId="4">#REF!</definedName>
    <definedName name="zd">#REF!</definedName>
    <definedName name="zdr" localSheetId="4">#REF!</definedName>
    <definedName name="zdr">#REF!</definedName>
    <definedName name="zx" localSheetId="4">#REF!</definedName>
    <definedName name="zx">#REF!</definedName>
    <definedName name="zz" localSheetId="4">#REF!</definedName>
    <definedName name="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8" l="1"/>
  <c r="F11" i="6"/>
  <c r="G20" i="35" l="1"/>
  <c r="G19" i="35"/>
  <c r="G18" i="35"/>
  <c r="G17" i="35"/>
  <c r="G16" i="35"/>
  <c r="G15" i="35"/>
  <c r="G14" i="35"/>
  <c r="G13" i="35"/>
  <c r="G12" i="35"/>
  <c r="G11" i="35"/>
  <c r="G10" i="35"/>
  <c r="G9" i="35"/>
  <c r="G8" i="35"/>
  <c r="G21" i="35" s="1"/>
  <c r="G23" i="35" s="1"/>
  <c r="F21" i="6" l="1"/>
  <c r="H15" i="33"/>
  <c r="H14" i="33"/>
  <c r="H13" i="33"/>
  <c r="H12" i="33"/>
  <c r="H11" i="33"/>
  <c r="H10" i="33"/>
  <c r="H9" i="33"/>
  <c r="H8" i="33"/>
  <c r="H7" i="33"/>
  <c r="G6" i="34"/>
  <c r="G7" i="34"/>
  <c r="G8" i="34"/>
  <c r="G9" i="34"/>
  <c r="G10" i="34"/>
  <c r="G11" i="34"/>
  <c r="G12" i="34"/>
  <c r="G13" i="34"/>
  <c r="G14" i="34"/>
  <c r="G5" i="34"/>
  <c r="R7" i="24"/>
  <c r="S7" i="24" s="1"/>
  <c r="R8" i="24"/>
  <c r="S8" i="24" s="1"/>
  <c r="R9" i="24"/>
  <c r="S9" i="24" s="1"/>
  <c r="Q6" i="24"/>
  <c r="R6" i="24" s="1"/>
  <c r="S6" i="24" s="1"/>
  <c r="Q7" i="24"/>
  <c r="Q8" i="24"/>
  <c r="Q9" i="24"/>
  <c r="Q10" i="24"/>
  <c r="R10" i="24" s="1"/>
  <c r="S10" i="24" s="1"/>
  <c r="Q11" i="24"/>
  <c r="R11" i="24" s="1"/>
  <c r="S11" i="24" s="1"/>
  <c r="Q12" i="24"/>
  <c r="R12" i="24" s="1"/>
  <c r="S12" i="24" s="1"/>
  <c r="Q13" i="24"/>
  <c r="Q5" i="24"/>
  <c r="R5" i="24" s="1"/>
  <c r="S5" i="24" s="1"/>
  <c r="P6" i="24"/>
  <c r="P7" i="24"/>
  <c r="P8" i="24"/>
  <c r="P9" i="24"/>
  <c r="P10" i="24"/>
  <c r="P11" i="24"/>
  <c r="P12" i="24"/>
  <c r="P13" i="24"/>
  <c r="R13" i="24" s="1"/>
  <c r="S13" i="24" s="1"/>
  <c r="P5" i="24"/>
  <c r="M12" i="24"/>
  <c r="M13" i="24"/>
  <c r="M5" i="24"/>
  <c r="L6" i="24"/>
  <c r="L7" i="24"/>
  <c r="L8" i="24"/>
  <c r="L12" i="24"/>
  <c r="L5" i="24"/>
  <c r="K6" i="24"/>
  <c r="M6" i="24" s="1"/>
  <c r="K7" i="24"/>
  <c r="M7" i="24" s="1"/>
  <c r="K8" i="24"/>
  <c r="M8" i="24" s="1"/>
  <c r="K9" i="24"/>
  <c r="L9" i="24" s="1"/>
  <c r="K10" i="24"/>
  <c r="L10" i="24" s="1"/>
  <c r="K11" i="24"/>
  <c r="L11" i="24" s="1"/>
  <c r="K12" i="24"/>
  <c r="K13" i="24"/>
  <c r="L13" i="24" s="1"/>
  <c r="K5" i="24"/>
  <c r="H8" i="24"/>
  <c r="H9" i="24"/>
  <c r="H10" i="24"/>
  <c r="H12" i="24"/>
  <c r="H13" i="24"/>
  <c r="H5" i="24"/>
  <c r="H14" i="24" s="1"/>
  <c r="F6" i="24"/>
  <c r="F7" i="24"/>
  <c r="N7" i="24" s="1"/>
  <c r="F8" i="24"/>
  <c r="F9" i="24"/>
  <c r="F10" i="24"/>
  <c r="F11" i="24"/>
  <c r="H11" i="24" s="1"/>
  <c r="F12" i="24"/>
  <c r="F13" i="24"/>
  <c r="F5" i="24"/>
  <c r="G8" i="24"/>
  <c r="E6" i="24"/>
  <c r="H6" i="24" s="1"/>
  <c r="E7" i="24"/>
  <c r="H7" i="24" s="1"/>
  <c r="E8" i="24"/>
  <c r="E9" i="24"/>
  <c r="E10" i="24"/>
  <c r="E11" i="24"/>
  <c r="E12" i="24"/>
  <c r="E13" i="24"/>
  <c r="E5" i="24"/>
  <c r="J7" i="24"/>
  <c r="J8" i="24"/>
  <c r="K14" i="25"/>
  <c r="K8" i="25"/>
  <c r="J15" i="25"/>
  <c r="J16" i="25"/>
  <c r="E15" i="25"/>
  <c r="K15" i="25" s="1"/>
  <c r="E16" i="25"/>
  <c r="K16" i="25" s="1"/>
  <c r="E14" i="25"/>
  <c r="J6" i="25"/>
  <c r="J7" i="25"/>
  <c r="J8" i="25"/>
  <c r="J9" i="25"/>
  <c r="J5" i="25"/>
  <c r="G6" i="25"/>
  <c r="G7" i="25"/>
  <c r="G8" i="25"/>
  <c r="G9" i="25"/>
  <c r="D5" i="25"/>
  <c r="D10" i="25"/>
  <c r="D6" i="25"/>
  <c r="D7" i="25"/>
  <c r="D8" i="25"/>
  <c r="D9" i="25"/>
  <c r="E8" i="25"/>
  <c r="C10" i="25"/>
  <c r="F41" i="13"/>
  <c r="F40" i="13"/>
  <c r="G20" i="29"/>
  <c r="G19" i="29"/>
  <c r="G18" i="29"/>
  <c r="G16" i="29"/>
  <c r="G15" i="29"/>
  <c r="G14" i="29"/>
  <c r="G12" i="29"/>
  <c r="G11" i="29"/>
  <c r="AA31" i="10"/>
  <c r="S14" i="24" l="1"/>
  <c r="M14" i="24"/>
  <c r="M10" i="24"/>
  <c r="M11" i="24"/>
  <c r="M9" i="24"/>
  <c r="H16" i="33"/>
  <c r="G15" i="34"/>
  <c r="N8" i="24"/>
  <c r="G7" i="24"/>
  <c r="G22" i="29"/>
  <c r="F12" i="6" s="1"/>
  <c r="M7" i="25"/>
  <c r="M14" i="25"/>
  <c r="E16" i="13" s="1"/>
  <c r="D30" i="18"/>
  <c r="D13" i="26" s="1"/>
  <c r="G13" i="26" l="1"/>
  <c r="J14" i="26"/>
  <c r="B21" i="18"/>
  <c r="I21" i="18" s="1"/>
  <c r="B7" i="18"/>
  <c r="E22" i="26" l="1"/>
  <c r="G22" i="26" s="1"/>
  <c r="G21" i="26" s="1"/>
  <c r="G20" i="26"/>
  <c r="G19" i="26"/>
  <c r="G18" i="26"/>
  <c r="G17" i="26" s="1"/>
  <c r="H29" i="22"/>
  <c r="H35" i="22"/>
  <c r="H20" i="22"/>
  <c r="H17" i="22"/>
  <c r="H16" i="22"/>
  <c r="A17" i="13"/>
  <c r="G16" i="25"/>
  <c r="H16" i="25" s="1"/>
  <c r="G15" i="25"/>
  <c r="H15" i="25" s="1"/>
  <c r="G14" i="25"/>
  <c r="H14" i="25" s="1"/>
  <c r="I10" i="25"/>
  <c r="E9" i="25"/>
  <c r="K9" i="25" s="1"/>
  <c r="E7" i="25"/>
  <c r="K7" i="25" s="1"/>
  <c r="E6" i="25"/>
  <c r="K6" i="25" s="1"/>
  <c r="G5" i="25"/>
  <c r="E5" i="25"/>
  <c r="K5" i="25" s="1"/>
  <c r="Z20" i="10"/>
  <c r="J13" i="24"/>
  <c r="Z18" i="10"/>
  <c r="J12" i="24"/>
  <c r="J11" i="24"/>
  <c r="N11" i="24"/>
  <c r="J10" i="24"/>
  <c r="J9" i="24"/>
  <c r="Z19" i="10"/>
  <c r="J6" i="24"/>
  <c r="Z16" i="10"/>
  <c r="J5" i="24"/>
  <c r="H5" i="25" l="1"/>
  <c r="H8" i="25"/>
  <c r="H7" i="25"/>
  <c r="E10" i="25"/>
  <c r="K11" i="25" s="1"/>
  <c r="H11" i="25"/>
  <c r="H6" i="25"/>
  <c r="H9" i="25"/>
  <c r="H41" i="22"/>
  <c r="H40" i="22"/>
  <c r="I40" i="22" s="1"/>
  <c r="H38" i="22"/>
  <c r="H37" i="22"/>
  <c r="H34" i="22"/>
  <c r="H33" i="22"/>
  <c r="H32" i="22"/>
  <c r="E31" i="22"/>
  <c r="H31" i="22" s="1"/>
  <c r="H27" i="22"/>
  <c r="H26" i="22"/>
  <c r="H25" i="22"/>
  <c r="H24" i="22"/>
  <c r="H22" i="22"/>
  <c r="H21" i="22" s="1"/>
  <c r="H19" i="22"/>
  <c r="H18" i="22"/>
  <c r="H15" i="22" s="1"/>
  <c r="G43" i="13"/>
  <c r="A18" i="13"/>
  <c r="G33" i="13"/>
  <c r="C33" i="13"/>
  <c r="K10" i="25" l="1"/>
  <c r="H10" i="25"/>
  <c r="Y117" i="10"/>
  <c r="Y108" i="10"/>
  <c r="H39" i="22"/>
  <c r="I37" i="22"/>
  <c r="Y114" i="10"/>
  <c r="Y116" i="10"/>
  <c r="Y115" i="10"/>
  <c r="I16" i="22"/>
  <c r="I41" i="22"/>
  <c r="I39" i="22" s="1"/>
  <c r="I27" i="22"/>
  <c r="H17" i="25"/>
  <c r="I18" i="22"/>
  <c r="I22" i="22"/>
  <c r="I21" i="22" s="1"/>
  <c r="I34" i="22"/>
  <c r="I17" i="22"/>
  <c r="I35" i="22"/>
  <c r="I38" i="22"/>
  <c r="H23" i="22"/>
  <c r="H36" i="22"/>
  <c r="H30" i="22"/>
  <c r="Y109" i="10"/>
  <c r="K17" i="25" l="1"/>
  <c r="I36" i="22"/>
  <c r="I20" i="22"/>
  <c r="I19" i="22" s="1"/>
  <c r="I31" i="22"/>
  <c r="I32" i="22"/>
  <c r="I26" i="22"/>
  <c r="I33" i="22"/>
  <c r="I25" i="22"/>
  <c r="I24" i="22"/>
  <c r="I15" i="22"/>
  <c r="I29" i="22"/>
  <c r="I28" i="22" s="1"/>
  <c r="H28" i="22"/>
  <c r="I23" i="22" l="1"/>
  <c r="I30" i="22"/>
  <c r="H42" i="22"/>
  <c r="H43" i="22" s="1"/>
  <c r="I42" i="22" l="1"/>
  <c r="I43" i="22" s="1"/>
  <c r="I44" i="22" l="1"/>
  <c r="I46" i="22" s="1"/>
  <c r="F31" i="21"/>
  <c r="F30" i="21"/>
  <c r="F29" i="21"/>
  <c r="F15" i="21"/>
  <c r="F16" i="21"/>
  <c r="F17" i="21"/>
  <c r="F34" i="21" l="1"/>
  <c r="F33" i="21"/>
  <c r="F32" i="21"/>
  <c r="F28" i="21"/>
  <c r="F27" i="21"/>
  <c r="F26" i="21"/>
  <c r="F25" i="21"/>
  <c r="F24" i="21"/>
  <c r="F23" i="21"/>
  <c r="F22" i="21"/>
  <c r="F5" i="21"/>
  <c r="D10" i="6"/>
  <c r="F14" i="21"/>
  <c r="F13" i="21"/>
  <c r="F12" i="21"/>
  <c r="F11" i="21"/>
  <c r="F10" i="21"/>
  <c r="F9" i="21"/>
  <c r="F8" i="21"/>
  <c r="F7" i="21"/>
  <c r="F6" i="21"/>
  <c r="F35" i="21" l="1"/>
  <c r="F18" i="21"/>
  <c r="Z30" i="11" l="1"/>
  <c r="AA30" i="11" s="1"/>
  <c r="Z31" i="11"/>
  <c r="AA31" i="11" s="1"/>
  <c r="Y40" i="11"/>
  <c r="Z36" i="11"/>
  <c r="AA36" i="11" s="1"/>
  <c r="Z40" i="11"/>
  <c r="Z41" i="11"/>
  <c r="Z42" i="11"/>
  <c r="Z43" i="11"/>
  <c r="Z44" i="11"/>
  <c r="Y45" i="11"/>
  <c r="Z45" i="11"/>
  <c r="E28" i="13"/>
  <c r="F28" i="13" s="1"/>
  <c r="E29" i="13"/>
  <c r="F29" i="13" s="1"/>
  <c r="E30" i="13"/>
  <c r="F30" i="13" s="1"/>
  <c r="E31" i="13"/>
  <c r="F31" i="13" s="1"/>
  <c r="E32" i="13"/>
  <c r="F32" i="13" s="1"/>
  <c r="Y45" i="10"/>
  <c r="Y47" i="10"/>
  <c r="E17" i="18"/>
  <c r="G17" i="18" s="1"/>
  <c r="H17" i="18" s="1"/>
  <c r="I27" i="18"/>
  <c r="I28" i="18"/>
  <c r="I29" i="18"/>
  <c r="C12" i="18"/>
  <c r="C13" i="18"/>
  <c r="A13" i="18"/>
  <c r="A12" i="18"/>
  <c r="A11" i="18"/>
  <c r="A10" i="18"/>
  <c r="D5" i="17"/>
  <c r="D18" i="17"/>
  <c r="D22" i="17"/>
  <c r="I5" i="17"/>
  <c r="I18" i="17"/>
  <c r="I22" i="17"/>
  <c r="AY50" i="11"/>
  <c r="AY49" i="11"/>
  <c r="AY58" i="10"/>
  <c r="G57" i="13"/>
  <c r="G58" i="13" s="1"/>
  <c r="G56" i="13"/>
  <c r="G55" i="13"/>
  <c r="C50" i="13"/>
  <c r="C49" i="13"/>
  <c r="G39" i="13"/>
  <c r="G44" i="13" s="1"/>
  <c r="R32" i="11"/>
  <c r="K85" i="11"/>
  <c r="AL84" i="11"/>
  <c r="AE84" i="11"/>
  <c r="X84" i="11"/>
  <c r="Q84" i="11"/>
  <c r="J84" i="11"/>
  <c r="C84" i="11"/>
  <c r="AM79" i="11"/>
  <c r="K79" i="11"/>
  <c r="AM77" i="11"/>
  <c r="K77" i="11"/>
  <c r="AM73" i="11"/>
  <c r="I53" i="11"/>
  <c r="P53" i="11" s="1"/>
  <c r="W53" i="11" s="1"/>
  <c r="AD53" i="11" s="1"/>
  <c r="AK53" i="11" s="1"/>
  <c r="AS49" i="11"/>
  <c r="AS48" i="11"/>
  <c r="AW45" i="11"/>
  <c r="AM45" i="11"/>
  <c r="AN45" i="11"/>
  <c r="AG45" i="11"/>
  <c r="R45" i="11"/>
  <c r="S45" i="11"/>
  <c r="K45" i="11"/>
  <c r="L45" i="11"/>
  <c r="D45" i="11"/>
  <c r="E45" i="11"/>
  <c r="AM44" i="11"/>
  <c r="AN44" i="11"/>
  <c r="AG44" i="11"/>
  <c r="S44" i="11"/>
  <c r="K44" i="11"/>
  <c r="L44" i="11"/>
  <c r="E44" i="11"/>
  <c r="AM43" i="11"/>
  <c r="AN43" i="11"/>
  <c r="AG43" i="11"/>
  <c r="S43" i="11"/>
  <c r="K43" i="11"/>
  <c r="L43" i="11"/>
  <c r="E43" i="11"/>
  <c r="AM42" i="11"/>
  <c r="AO42" i="11" s="1"/>
  <c r="AN42" i="11"/>
  <c r="AG42" i="11"/>
  <c r="S42" i="11"/>
  <c r="K42" i="11"/>
  <c r="L42" i="11"/>
  <c r="E42" i="11"/>
  <c r="AM41" i="11"/>
  <c r="AN41" i="11"/>
  <c r="AG41" i="11"/>
  <c r="S41" i="11"/>
  <c r="K41" i="11"/>
  <c r="L41" i="11"/>
  <c r="E41" i="11"/>
  <c r="AM40" i="11"/>
  <c r="AN40" i="11"/>
  <c r="AG40" i="11"/>
  <c r="S40" i="11"/>
  <c r="K40" i="11"/>
  <c r="L40" i="11"/>
  <c r="M40" i="11" s="1"/>
  <c r="E40" i="11"/>
  <c r="AT38" i="11"/>
  <c r="AT37" i="11"/>
  <c r="AF37" i="11"/>
  <c r="AN36" i="11"/>
  <c r="AO36" i="11" s="1"/>
  <c r="AG36" i="11"/>
  <c r="AH36" i="11" s="1"/>
  <c r="S36" i="11"/>
  <c r="T36" i="11"/>
  <c r="L36" i="11"/>
  <c r="M36" i="11" s="1"/>
  <c r="E36" i="11"/>
  <c r="F36" i="11" s="1"/>
  <c r="AS35" i="11"/>
  <c r="AT34" i="11"/>
  <c r="AU34" i="11" s="1"/>
  <c r="AV34" i="11" s="1"/>
  <c r="AW34" i="11" s="1"/>
  <c r="AT33" i="11"/>
  <c r="AU33" i="11" s="1"/>
  <c r="AV33" i="11" s="1"/>
  <c r="AW33" i="11" s="1"/>
  <c r="AT32" i="11"/>
  <c r="AU32" i="11" s="1"/>
  <c r="L32" i="11"/>
  <c r="AT31" i="11"/>
  <c r="AU31" i="11" s="1"/>
  <c r="AV31" i="11" s="1"/>
  <c r="AW31" i="11" s="1"/>
  <c r="AN31" i="11"/>
  <c r="AO31" i="11" s="1"/>
  <c r="AG31" i="11"/>
  <c r="AH31" i="11" s="1"/>
  <c r="S31" i="11"/>
  <c r="T31" i="11" s="1"/>
  <c r="L31" i="11"/>
  <c r="M31" i="11" s="1"/>
  <c r="E31" i="11"/>
  <c r="F31" i="11" s="1"/>
  <c r="AT30" i="11"/>
  <c r="AU30" i="11" s="1"/>
  <c r="AV30" i="11" s="1"/>
  <c r="AW30" i="11" s="1"/>
  <c r="AN30" i="11"/>
  <c r="AO30" i="11" s="1"/>
  <c r="AG30" i="11"/>
  <c r="AH30" i="11" s="1"/>
  <c r="S30" i="11"/>
  <c r="T30" i="11" s="1"/>
  <c r="L30" i="11"/>
  <c r="M30" i="11" s="1"/>
  <c r="E30" i="11"/>
  <c r="F30" i="11" s="1"/>
  <c r="AE26" i="11"/>
  <c r="AL26" i="11" s="1"/>
  <c r="I26" i="11"/>
  <c r="P26" i="11" s="1"/>
  <c r="W26" i="11" s="1"/>
  <c r="AD26" i="11" s="1"/>
  <c r="AK26" i="11" s="1"/>
  <c r="AR26" i="11" s="1"/>
  <c r="B51" i="11"/>
  <c r="B24" i="11" s="1"/>
  <c r="I24" i="11" s="1"/>
  <c r="P24" i="11" s="1"/>
  <c r="AT24" i="11"/>
  <c r="AN32" i="11"/>
  <c r="AM24" i="11"/>
  <c r="K24" i="11"/>
  <c r="R24" i="11" s="1"/>
  <c r="AD24" i="11"/>
  <c r="AK24" i="11" s="1"/>
  <c r="AR24" i="11" s="1"/>
  <c r="D37" i="11"/>
  <c r="AF20" i="11"/>
  <c r="AF45" i="11" s="1"/>
  <c r="AE20" i="11"/>
  <c r="AE19" i="11"/>
  <c r="AT18" i="11"/>
  <c r="AT19" i="11" s="1"/>
  <c r="AS38" i="11" s="1"/>
  <c r="AF18" i="11"/>
  <c r="AF14" i="11"/>
  <c r="AF41" i="11" s="1"/>
  <c r="AE18" i="11"/>
  <c r="AT17" i="11"/>
  <c r="AF17" i="11"/>
  <c r="AT16" i="11"/>
  <c r="AE16" i="11"/>
  <c r="R14" i="11"/>
  <c r="R40" i="11" s="1"/>
  <c r="D14" i="11"/>
  <c r="D40" i="11" s="1"/>
  <c r="J9" i="11"/>
  <c r="Q9" i="11" s="1"/>
  <c r="AE9" i="11"/>
  <c r="AL9" i="11" s="1"/>
  <c r="AS9" i="11" s="1"/>
  <c r="J8" i="11"/>
  <c r="Q8" i="11" s="1"/>
  <c r="AE8" i="11"/>
  <c r="AL8" i="11" s="1"/>
  <c r="AS8" i="11" s="1"/>
  <c r="I7" i="11"/>
  <c r="P7" i="11" s="1"/>
  <c r="W7" i="11" s="1"/>
  <c r="AD7" i="11" s="1"/>
  <c r="AK7" i="11" s="1"/>
  <c r="AR7" i="11" s="1"/>
  <c r="I6" i="11"/>
  <c r="P6" i="11" s="1"/>
  <c r="W6" i="11" s="1"/>
  <c r="AD6" i="11" s="1"/>
  <c r="AK6" i="11" s="1"/>
  <c r="M4" i="11"/>
  <c r="T4" i="11" s="1"/>
  <c r="AA4" i="11" s="1"/>
  <c r="AH4" i="11" s="1"/>
  <c r="AO4" i="11" s="1"/>
  <c r="AW4" i="11" s="1"/>
  <c r="AS2" i="11"/>
  <c r="M2" i="11"/>
  <c r="T2" i="11" s="1"/>
  <c r="AA2" i="11" s="1"/>
  <c r="AH2" i="11" s="1"/>
  <c r="AO2" i="11" s="1"/>
  <c r="AW2" i="11" s="1"/>
  <c r="M2" i="10"/>
  <c r="T2" i="10" s="1"/>
  <c r="AA2" i="10" s="1"/>
  <c r="AG2" i="10"/>
  <c r="AO2" i="10" s="1"/>
  <c r="AW2" i="10" s="1"/>
  <c r="M4" i="10"/>
  <c r="T4" i="10" s="1"/>
  <c r="AA4" i="10" s="1"/>
  <c r="AG4" i="10"/>
  <c r="AO4" i="10" s="1"/>
  <c r="AW4" i="10" s="1"/>
  <c r="I6" i="10"/>
  <c r="P6" i="10" s="1"/>
  <c r="W6" i="10" s="1"/>
  <c r="I7" i="10"/>
  <c r="P7" i="10" s="1"/>
  <c r="W7" i="10" s="1"/>
  <c r="W8" i="10"/>
  <c r="J8" i="10"/>
  <c r="Q8" i="10" s="1"/>
  <c r="AD8" i="10"/>
  <c r="AK8" i="10" s="1"/>
  <c r="AS8" i="10" s="1"/>
  <c r="J9" i="10"/>
  <c r="Q9" i="10" s="1"/>
  <c r="D14" i="10"/>
  <c r="M14" i="10"/>
  <c r="M15" i="10"/>
  <c r="M16" i="10"/>
  <c r="K34" i="10"/>
  <c r="D31" i="10"/>
  <c r="B53" i="10"/>
  <c r="E42" i="10"/>
  <c r="E43" i="10"/>
  <c r="E44" i="10"/>
  <c r="K44" i="10"/>
  <c r="E45" i="10"/>
  <c r="K45" i="10"/>
  <c r="L45" i="10"/>
  <c r="E46" i="10"/>
  <c r="K46" i="10"/>
  <c r="L46" i="10"/>
  <c r="D47" i="10"/>
  <c r="E47" i="10"/>
  <c r="K47" i="10"/>
  <c r="L47" i="10"/>
  <c r="K48" i="10"/>
  <c r="L48" i="10"/>
  <c r="K49" i="10"/>
  <c r="L49" i="10"/>
  <c r="I57" i="10"/>
  <c r="P55" i="10" s="1"/>
  <c r="W55" i="10" s="1"/>
  <c r="C116" i="10"/>
  <c r="J116" i="10"/>
  <c r="AD116" i="10"/>
  <c r="X116" i="10"/>
  <c r="Q116" i="10"/>
  <c r="AE105" i="10"/>
  <c r="AS67" i="10"/>
  <c r="AO67" i="10"/>
  <c r="AO68" i="10" s="1"/>
  <c r="AS66" i="10"/>
  <c r="AO66" i="10"/>
  <c r="AS65" i="10"/>
  <c r="AO65" i="10"/>
  <c r="AS64" i="10"/>
  <c r="AS61" i="10"/>
  <c r="AK61" i="10"/>
  <c r="AS58" i="10"/>
  <c r="AK58" i="10"/>
  <c r="AS57" i="10"/>
  <c r="AK57" i="10"/>
  <c r="AC56" i="10"/>
  <c r="AX54" i="10"/>
  <c r="AP54" i="10"/>
  <c r="AR51" i="10"/>
  <c r="AF48" i="10"/>
  <c r="AE48" i="10"/>
  <c r="AT47" i="10"/>
  <c r="AR47" i="10"/>
  <c r="AL47" i="10"/>
  <c r="AJ47" i="10"/>
  <c r="AF47" i="10"/>
  <c r="AE47" i="10"/>
  <c r="S47" i="10"/>
  <c r="R47" i="10"/>
  <c r="AT46" i="10"/>
  <c r="AR46" i="10"/>
  <c r="AL46" i="10"/>
  <c r="AJ46" i="10"/>
  <c r="AF46" i="10"/>
  <c r="AE46" i="10"/>
  <c r="S46" i="10"/>
  <c r="AT45" i="10"/>
  <c r="AL45" i="10"/>
  <c r="AF45" i="10"/>
  <c r="AE45" i="10"/>
  <c r="AE113" i="10"/>
  <c r="S45" i="10"/>
  <c r="AT44" i="10"/>
  <c r="AL44" i="10"/>
  <c r="AF44" i="10"/>
  <c r="AE44" i="10"/>
  <c r="S44" i="10"/>
  <c r="AT43" i="10"/>
  <c r="AL43" i="10"/>
  <c r="AE43" i="10"/>
  <c r="S43" i="10"/>
  <c r="AT42" i="10"/>
  <c r="AL42" i="10"/>
  <c r="S42" i="10"/>
  <c r="AT41" i="10"/>
  <c r="AL41" i="10"/>
  <c r="AS39" i="10"/>
  <c r="AK39" i="10"/>
  <c r="AT38" i="10"/>
  <c r="AU38" i="10" s="1"/>
  <c r="AV38" i="10" s="1"/>
  <c r="AL38" i="10"/>
  <c r="AM38" i="10" s="1"/>
  <c r="AN38" i="10" s="1"/>
  <c r="AT37" i="10"/>
  <c r="AU37" i="10" s="1"/>
  <c r="AV37" i="10" s="1"/>
  <c r="AL37" i="10"/>
  <c r="AM37" i="10" s="1"/>
  <c r="AN37" i="10" s="1"/>
  <c r="AT36" i="10"/>
  <c r="AU36" i="10" s="1"/>
  <c r="AV36" i="10" s="1"/>
  <c r="AL36" i="10"/>
  <c r="AM36" i="10" s="1"/>
  <c r="AN36" i="10" s="1"/>
  <c r="AT35" i="10"/>
  <c r="AU35" i="10" s="1"/>
  <c r="AV35" i="10" s="1"/>
  <c r="AL35" i="10"/>
  <c r="AM35" i="10" s="1"/>
  <c r="AN35" i="10" s="1"/>
  <c r="AT34" i="10"/>
  <c r="AU34" i="10" s="1"/>
  <c r="AV34" i="10" s="1"/>
  <c r="AL34" i="10"/>
  <c r="AM34" i="10" s="1"/>
  <c r="AN34" i="10" s="1"/>
  <c r="AT33" i="10"/>
  <c r="AU33" i="10" s="1"/>
  <c r="AL33" i="10"/>
  <c r="AM33" i="10" s="1"/>
  <c r="AT26" i="10"/>
  <c r="AR26" i="10"/>
  <c r="AE25" i="10"/>
  <c r="R115" i="10"/>
  <c r="R24" i="10"/>
  <c r="AT18" i="10"/>
  <c r="AS41" i="10" s="1"/>
  <c r="AU41" i="10" s="1"/>
  <c r="AI18" i="10"/>
  <c r="AL18" i="10" s="1"/>
  <c r="AT17" i="10"/>
  <c r="AS43" i="10" s="1"/>
  <c r="AL17" i="10"/>
  <c r="AK43" i="10" s="1"/>
  <c r="AT16" i="10"/>
  <c r="AS42" i="10" s="1"/>
  <c r="AL16" i="10"/>
  <c r="AI19" i="10" s="1"/>
  <c r="AL19" i="10" s="1"/>
  <c r="AG15" i="10"/>
  <c r="AG14" i="10"/>
  <c r="R14" i="10"/>
  <c r="R43" i="10" s="1"/>
  <c r="AD9" i="10"/>
  <c r="AK9" i="10" s="1"/>
  <c r="AS9" i="10" s="1"/>
  <c r="AR7" i="10"/>
  <c r="AC7" i="10"/>
  <c r="AJ7" i="10"/>
  <c r="AC6" i="10"/>
  <c r="AS2" i="10"/>
  <c r="AD2" i="10"/>
  <c r="AK2" i="10" s="1"/>
  <c r="Q2" i="10"/>
  <c r="AN33" i="11"/>
  <c r="AN35" i="11"/>
  <c r="AC25" i="10"/>
  <c r="AJ26" i="10" s="1"/>
  <c r="AT19" i="10"/>
  <c r="AX60" i="10" s="1"/>
  <c r="AC54" i="10"/>
  <c r="R37" i="10"/>
  <c r="R32" i="10"/>
  <c r="AD51" i="11"/>
  <c r="AK51" i="11" s="1"/>
  <c r="AG45" i="10" l="1"/>
  <c r="AT20" i="10"/>
  <c r="AS45" i="10" s="1"/>
  <c r="S34" i="10"/>
  <c r="S35" i="10"/>
  <c r="R110" i="10"/>
  <c r="K78" i="11"/>
  <c r="R112" i="10"/>
  <c r="R33" i="10"/>
  <c r="R108" i="10"/>
  <c r="R105" i="10" s="1"/>
  <c r="R34" i="10"/>
  <c r="S38" i="10"/>
  <c r="R45" i="10"/>
  <c r="T45" i="10" s="1"/>
  <c r="U45" i="10" s="1"/>
  <c r="R42" i="10"/>
  <c r="T42" i="10" s="1"/>
  <c r="U42" i="10" s="1"/>
  <c r="M46" i="10"/>
  <c r="R46" i="10"/>
  <c r="T46" i="10" s="1"/>
  <c r="U46" i="10" s="1"/>
  <c r="R43" i="11"/>
  <c r="T43" i="11" s="1"/>
  <c r="R44" i="10"/>
  <c r="T44" i="10" s="1"/>
  <c r="U44" i="10" s="1"/>
  <c r="AU43" i="10"/>
  <c r="AV43" i="10" s="1"/>
  <c r="AG48" i="10"/>
  <c r="G60" i="13"/>
  <c r="AF40" i="11"/>
  <c r="AH40" i="11" s="1"/>
  <c r="AI40" i="11" s="1"/>
  <c r="AG44" i="10"/>
  <c r="AH44" i="10" s="1"/>
  <c r="I34" i="17"/>
  <c r="AG32" i="11"/>
  <c r="K84" i="11"/>
  <c r="L37" i="11"/>
  <c r="R111" i="10"/>
  <c r="R114" i="10"/>
  <c r="R38" i="10"/>
  <c r="R109" i="10"/>
  <c r="AS44" i="10"/>
  <c r="AU44" i="10" s="1"/>
  <c r="K36" i="10"/>
  <c r="AS60" i="10"/>
  <c r="AG46" i="10"/>
  <c r="AH46" i="10" s="1"/>
  <c r="AG47" i="10"/>
  <c r="M49" i="10"/>
  <c r="N49" i="10" s="1"/>
  <c r="L35" i="11"/>
  <c r="AO43" i="11"/>
  <c r="AP43" i="11" s="1"/>
  <c r="R80" i="11"/>
  <c r="AP59" i="10"/>
  <c r="AU39" i="10"/>
  <c r="AU50" i="10" s="1"/>
  <c r="M48" i="10"/>
  <c r="N48" i="10" s="1"/>
  <c r="F47" i="10"/>
  <c r="M44" i="11"/>
  <c r="N44" i="11" s="1"/>
  <c r="Y44" i="10"/>
  <c r="AA44" i="10" s="1"/>
  <c r="Y78" i="11"/>
  <c r="Y83" i="11"/>
  <c r="Y77" i="11"/>
  <c r="Y81" i="11"/>
  <c r="Y79" i="11"/>
  <c r="Y84" i="11"/>
  <c r="Y85" i="11"/>
  <c r="Y80" i="11"/>
  <c r="AE35" i="10"/>
  <c r="AO41" i="11"/>
  <c r="AE110" i="10"/>
  <c r="AV33" i="10"/>
  <c r="AV39" i="10" s="1"/>
  <c r="R116" i="10"/>
  <c r="R35" i="10"/>
  <c r="T35" i="10" s="1"/>
  <c r="T43" i="10"/>
  <c r="U43" i="10" s="1"/>
  <c r="M47" i="10"/>
  <c r="N47" i="10" s="1"/>
  <c r="J26" i="11"/>
  <c r="Q26" i="11" s="1"/>
  <c r="AF33" i="10"/>
  <c r="R31" i="10"/>
  <c r="S32" i="10"/>
  <c r="T32" i="10" s="1"/>
  <c r="R30" i="10"/>
  <c r="S30" i="10" s="1"/>
  <c r="R36" i="10"/>
  <c r="S33" i="10"/>
  <c r="S37" i="10"/>
  <c r="T37" i="10" s="1"/>
  <c r="AM37" i="11"/>
  <c r="M44" i="10"/>
  <c r="N44" i="10" s="1"/>
  <c r="AH45" i="11"/>
  <c r="AI45" i="11" s="1"/>
  <c r="M43" i="11"/>
  <c r="N43" i="11" s="1"/>
  <c r="D34" i="17"/>
  <c r="AA47" i="10"/>
  <c r="AB47" i="10" s="1"/>
  <c r="Y113" i="10"/>
  <c r="Y112" i="10"/>
  <c r="AO70" i="10"/>
  <c r="M41" i="11"/>
  <c r="N41" i="11" s="1"/>
  <c r="Z46" i="11"/>
  <c r="AU45" i="10"/>
  <c r="AV45" i="10" s="1"/>
  <c r="S31" i="10"/>
  <c r="R117" i="10"/>
  <c r="R39" i="10"/>
  <c r="S39" i="10" s="1"/>
  <c r="S36" i="10"/>
  <c r="R113" i="10"/>
  <c r="AU42" i="10"/>
  <c r="F40" i="11"/>
  <c r="G40" i="11" s="1"/>
  <c r="F33" i="13"/>
  <c r="E33" i="13"/>
  <c r="H41" i="13" s="1"/>
  <c r="AB36" i="11"/>
  <c r="AE114" i="10"/>
  <c r="AF38" i="10"/>
  <c r="AE115" i="10"/>
  <c r="C11" i="18"/>
  <c r="E35" i="13"/>
  <c r="AA45" i="10"/>
  <c r="AY45" i="10" s="1"/>
  <c r="AA40" i="11"/>
  <c r="AB40" i="11" s="1"/>
  <c r="AA42" i="10"/>
  <c r="AB42" i="10" s="1"/>
  <c r="AP42" i="11"/>
  <c r="AO44" i="11"/>
  <c r="AP44" i="11" s="1"/>
  <c r="F45" i="11"/>
  <c r="G45" i="11" s="1"/>
  <c r="Y82" i="11"/>
  <c r="K80" i="11"/>
  <c r="K81" i="11"/>
  <c r="K82" i="11"/>
  <c r="AF34" i="11"/>
  <c r="L34" i="11"/>
  <c r="AM81" i="11"/>
  <c r="AH41" i="11"/>
  <c r="AI41" i="11" s="1"/>
  <c r="AF43" i="11"/>
  <c r="AH43" i="11" s="1"/>
  <c r="AI43" i="11" s="1"/>
  <c r="R82" i="11"/>
  <c r="AF81" i="11"/>
  <c r="AM85" i="11"/>
  <c r="K76" i="11"/>
  <c r="K73" i="11" s="1"/>
  <c r="S33" i="11"/>
  <c r="K33" i="11"/>
  <c r="AM33" i="11"/>
  <c r="AO33" i="11" s="1"/>
  <c r="AN37" i="11"/>
  <c r="AM34" i="11"/>
  <c r="AM35" i="11"/>
  <c r="AO35" i="11" s="1"/>
  <c r="L33" i="11"/>
  <c r="AM80" i="11"/>
  <c r="K37" i="11"/>
  <c r="AF80" i="11"/>
  <c r="AF44" i="11"/>
  <c r="AH44" i="11" s="1"/>
  <c r="AI44" i="11" s="1"/>
  <c r="AS37" i="11"/>
  <c r="AU37" i="11" s="1"/>
  <c r="K34" i="11"/>
  <c r="K83" i="11"/>
  <c r="AF35" i="11"/>
  <c r="T40" i="11"/>
  <c r="U40" i="11" s="1"/>
  <c r="E32" i="11"/>
  <c r="AF42" i="11"/>
  <c r="AH42" i="11" s="1"/>
  <c r="AI42" i="11" s="1"/>
  <c r="K32" i="11"/>
  <c r="M32" i="11" s="1"/>
  <c r="K35" i="11"/>
  <c r="AF24" i="11"/>
  <c r="M45" i="11"/>
  <c r="N45" i="11" s="1"/>
  <c r="AV32" i="11"/>
  <c r="AW32" i="11" s="1"/>
  <c r="AW35" i="11" s="1"/>
  <c r="AU35" i="11"/>
  <c r="AU41" i="11" s="1"/>
  <c r="AV41" i="11" s="1"/>
  <c r="AW41" i="11" s="1"/>
  <c r="AX41" i="11" s="1"/>
  <c r="AO40" i="11"/>
  <c r="AP40" i="11" s="1"/>
  <c r="T45" i="11"/>
  <c r="U45" i="11" s="1"/>
  <c r="AA45" i="11"/>
  <c r="AB45" i="11" s="1"/>
  <c r="AZ45" i="11" s="1"/>
  <c r="E37" i="13"/>
  <c r="H30" i="13"/>
  <c r="H32" i="13"/>
  <c r="H29" i="13"/>
  <c r="H31" i="13"/>
  <c r="N40" i="11"/>
  <c r="AP41" i="11"/>
  <c r="C10" i="18"/>
  <c r="E36" i="13"/>
  <c r="F36" i="13" s="1"/>
  <c r="I55" i="10"/>
  <c r="AJ51" i="10"/>
  <c r="AF33" i="11"/>
  <c r="AJ8" i="10"/>
  <c r="AM82" i="11"/>
  <c r="D82" i="11"/>
  <c r="AF83" i="11"/>
  <c r="D34" i="11"/>
  <c r="D84" i="11"/>
  <c r="K117" i="10"/>
  <c r="AM78" i="11"/>
  <c r="D83" i="11"/>
  <c r="AS7" i="10"/>
  <c r="K38" i="10"/>
  <c r="D32" i="11"/>
  <c r="AF32" i="11"/>
  <c r="L33" i="10"/>
  <c r="AF78" i="11"/>
  <c r="AM32" i="11"/>
  <c r="AO32" i="11" s="1"/>
  <c r="D77" i="11"/>
  <c r="K110" i="10"/>
  <c r="L34" i="10"/>
  <c r="M34" i="10" s="1"/>
  <c r="AR8" i="10"/>
  <c r="K114" i="10"/>
  <c r="L35" i="10"/>
  <c r="AG34" i="11"/>
  <c r="AH34" i="11" s="1"/>
  <c r="AN34" i="11"/>
  <c r="AM84" i="11"/>
  <c r="D81" i="11"/>
  <c r="AF79" i="11"/>
  <c r="AM83" i="11"/>
  <c r="D35" i="11"/>
  <c r="AY36" i="11"/>
  <c r="Y76" i="11"/>
  <c r="Y73" i="11" s="1"/>
  <c r="Y105" i="10"/>
  <c r="Y30" i="10" s="1"/>
  <c r="AA30" i="10" s="1"/>
  <c r="AK41" i="10"/>
  <c r="AM41" i="10" s="1"/>
  <c r="AK60" i="10"/>
  <c r="AW50" i="11"/>
  <c r="AP60" i="10"/>
  <c r="AK44" i="10"/>
  <c r="AM44" i="10" s="1"/>
  <c r="M45" i="10"/>
  <c r="N45" i="10" s="1"/>
  <c r="D44" i="11"/>
  <c r="F44" i="11" s="1"/>
  <c r="G44" i="11" s="1"/>
  <c r="D42" i="11"/>
  <c r="F42" i="11" s="1"/>
  <c r="G42" i="11" s="1"/>
  <c r="AO45" i="11"/>
  <c r="AP45" i="11" s="1"/>
  <c r="AX59" i="10"/>
  <c r="D41" i="11"/>
  <c r="F41" i="11" s="1"/>
  <c r="G41" i="11" s="1"/>
  <c r="R41" i="11"/>
  <c r="T41" i="11" s="1"/>
  <c r="R44" i="11"/>
  <c r="T44" i="11" s="1"/>
  <c r="U44" i="11" s="1"/>
  <c r="R42" i="11"/>
  <c r="T42" i="11" s="1"/>
  <c r="U42" i="11" s="1"/>
  <c r="D42" i="10"/>
  <c r="F42" i="10" s="1"/>
  <c r="G42" i="10" s="1"/>
  <c r="D46" i="10"/>
  <c r="F46" i="10" s="1"/>
  <c r="G46" i="10" s="1"/>
  <c r="D43" i="10"/>
  <c r="F43" i="10" s="1"/>
  <c r="G43" i="10" s="1"/>
  <c r="D44" i="10"/>
  <c r="F44" i="10" s="1"/>
  <c r="G44" i="10" s="1"/>
  <c r="AK42" i="10"/>
  <c r="AM42" i="10" s="1"/>
  <c r="D18" i="13"/>
  <c r="D43" i="11"/>
  <c r="F43" i="11" s="1"/>
  <c r="G43" i="11" s="1"/>
  <c r="AU38" i="11"/>
  <c r="AV38" i="11" s="1"/>
  <c r="AW38" i="11" s="1"/>
  <c r="AX38" i="11" s="1"/>
  <c r="AW51" i="11"/>
  <c r="M42" i="11"/>
  <c r="N42" i="11" s="1"/>
  <c r="Y37" i="11"/>
  <c r="D45" i="10"/>
  <c r="F45" i="10" s="1"/>
  <c r="G45" i="10" s="1"/>
  <c r="AO69" i="10"/>
  <c r="AG43" i="10"/>
  <c r="AN33" i="10"/>
  <c r="AN39" i="10" s="1"/>
  <c r="AM39" i="10"/>
  <c r="AH45" i="10"/>
  <c r="AE34" i="10"/>
  <c r="AE117" i="10"/>
  <c r="AM43" i="10"/>
  <c r="AL20" i="10"/>
  <c r="T47" i="10"/>
  <c r="U47" i="10" s="1"/>
  <c r="AX41" i="10"/>
  <c r="AV41" i="10"/>
  <c r="I17" i="18"/>
  <c r="Y46" i="10"/>
  <c r="AA46" i="10" s="1"/>
  <c r="Y43" i="10"/>
  <c r="AA43" i="10" s="1"/>
  <c r="Y42" i="11"/>
  <c r="AA42" i="11" s="1"/>
  <c r="AB42" i="11" s="1"/>
  <c r="D33" i="11"/>
  <c r="E35" i="11"/>
  <c r="I51" i="11"/>
  <c r="P51" i="11" s="1"/>
  <c r="E33" i="11"/>
  <c r="D80" i="11"/>
  <c r="D78" i="11"/>
  <c r="E34" i="11"/>
  <c r="I8" i="10"/>
  <c r="Y44" i="11"/>
  <c r="AA44" i="11" s="1"/>
  <c r="AB44" i="11" s="1"/>
  <c r="Y41" i="11"/>
  <c r="AA41" i="11" s="1"/>
  <c r="AB41" i="11" s="1"/>
  <c r="D85" i="11"/>
  <c r="AG37" i="11"/>
  <c r="AH37" i="11" s="1"/>
  <c r="D79" i="11"/>
  <c r="D76" i="11"/>
  <c r="D73" i="11" s="1"/>
  <c r="Y43" i="11"/>
  <c r="AA43" i="11" s="1"/>
  <c r="AB43" i="11" s="1"/>
  <c r="D110" i="10"/>
  <c r="AE109" i="10"/>
  <c r="R77" i="11"/>
  <c r="D39" i="10"/>
  <c r="D32" i="10"/>
  <c r="AH47" i="10"/>
  <c r="AE40" i="10"/>
  <c r="AE33" i="10"/>
  <c r="AF39" i="10"/>
  <c r="AH48" i="10"/>
  <c r="AE116" i="10"/>
  <c r="AE36" i="10"/>
  <c r="AF34" i="10"/>
  <c r="AE112" i="10"/>
  <c r="AE37" i="10"/>
  <c r="AF35" i="10"/>
  <c r="AE32" i="10"/>
  <c r="AE38" i="10"/>
  <c r="AF36" i="10"/>
  <c r="AF32" i="10"/>
  <c r="AE111" i="10"/>
  <c r="AE39" i="10"/>
  <c r="AF37" i="10"/>
  <c r="D117" i="10"/>
  <c r="D36" i="10"/>
  <c r="E32" i="10"/>
  <c r="E37" i="10"/>
  <c r="D108" i="10"/>
  <c r="D105" i="10" s="1"/>
  <c r="D111" i="10"/>
  <c r="D115" i="10"/>
  <c r="D33" i="10"/>
  <c r="D35" i="10"/>
  <c r="D38" i="10"/>
  <c r="E33" i="10"/>
  <c r="E35" i="10"/>
  <c r="E38" i="10"/>
  <c r="D112" i="10"/>
  <c r="D113" i="10"/>
  <c r="D34" i="10"/>
  <c r="D116" i="10"/>
  <c r="D30" i="10"/>
  <c r="E34" i="10"/>
  <c r="G47" i="10"/>
  <c r="D109" i="10"/>
  <c r="R35" i="11"/>
  <c r="R84" i="11"/>
  <c r="R37" i="11"/>
  <c r="R33" i="11"/>
  <c r="R81" i="11"/>
  <c r="R85" i="11"/>
  <c r="U43" i="11"/>
  <c r="R79" i="11"/>
  <c r="R78" i="11"/>
  <c r="R83" i="11"/>
  <c r="R34" i="11"/>
  <c r="S37" i="11"/>
  <c r="S35" i="11"/>
  <c r="S34" i="11"/>
  <c r="R76" i="11"/>
  <c r="R73" i="11" s="1"/>
  <c r="D37" i="10"/>
  <c r="E36" i="10"/>
  <c r="T30" i="10"/>
  <c r="AE31" i="10"/>
  <c r="S32" i="11"/>
  <c r="T32" i="11" s="1"/>
  <c r="D114" i="10"/>
  <c r="E31" i="10"/>
  <c r="F31" i="10" s="1"/>
  <c r="L37" i="10"/>
  <c r="L40" i="10"/>
  <c r="K35" i="10"/>
  <c r="B24" i="10"/>
  <c r="I26" i="10" s="1"/>
  <c r="P24" i="10" s="1"/>
  <c r="K112" i="10"/>
  <c r="E37" i="11"/>
  <c r="F37" i="11" s="1"/>
  <c r="AF84" i="11"/>
  <c r="AF85" i="11"/>
  <c r="P53" i="10"/>
  <c r="K40" i="10"/>
  <c r="AG35" i="11"/>
  <c r="K108" i="10"/>
  <c r="K105" i="10" s="1"/>
  <c r="K33" i="10"/>
  <c r="K39" i="10"/>
  <c r="K115" i="10"/>
  <c r="K111" i="10"/>
  <c r="L39" i="10"/>
  <c r="AF77" i="11"/>
  <c r="K37" i="10"/>
  <c r="L36" i="10"/>
  <c r="K41" i="10"/>
  <c r="AF82" i="11"/>
  <c r="AG33" i="11"/>
  <c r="AH33" i="11" s="1"/>
  <c r="AF76" i="11"/>
  <c r="AF73" i="11" s="1"/>
  <c r="N46" i="10"/>
  <c r="K32" i="10"/>
  <c r="K116" i="10"/>
  <c r="K113" i="10"/>
  <c r="K109" i="10"/>
  <c r="L38" i="10"/>
  <c r="AX39" i="10" l="1"/>
  <c r="T39" i="10"/>
  <c r="T33" i="10"/>
  <c r="AS46" i="10"/>
  <c r="AU46" i="10" s="1"/>
  <c r="AX46" i="10" s="1"/>
  <c r="T34" i="10"/>
  <c r="T38" i="10"/>
  <c r="AS47" i="10"/>
  <c r="AU47" i="10" s="1"/>
  <c r="M34" i="11"/>
  <c r="AX45" i="10"/>
  <c r="M35" i="11"/>
  <c r="AV35" i="11"/>
  <c r="F37" i="13"/>
  <c r="H37" i="13" s="1"/>
  <c r="AO37" i="11"/>
  <c r="AS51" i="11"/>
  <c r="F35" i="13"/>
  <c r="H35" i="13" s="1"/>
  <c r="AY47" i="10"/>
  <c r="M50" i="10"/>
  <c r="M54" i="10" s="1"/>
  <c r="N54" i="10" s="1"/>
  <c r="AO46" i="11"/>
  <c r="AO50" i="11" s="1"/>
  <c r="AP50" i="11" s="1"/>
  <c r="AO34" i="11"/>
  <c r="AX43" i="10"/>
  <c r="T33" i="11"/>
  <c r="T31" i="10"/>
  <c r="AX44" i="10"/>
  <c r="AV44" i="10"/>
  <c r="M35" i="10"/>
  <c r="AG35" i="10"/>
  <c r="T36" i="10"/>
  <c r="M38" i="10"/>
  <c r="M36" i="10"/>
  <c r="F37" i="10"/>
  <c r="AH32" i="11"/>
  <c r="M37" i="11"/>
  <c r="AB44" i="10"/>
  <c r="AY44" i="10"/>
  <c r="AB45" i="10"/>
  <c r="U48" i="10"/>
  <c r="F35" i="11"/>
  <c r="H28" i="13"/>
  <c r="H33" i="13" s="1"/>
  <c r="AX42" i="10"/>
  <c r="AV42" i="10"/>
  <c r="AG38" i="10"/>
  <c r="AH35" i="11"/>
  <c r="AG33" i="10"/>
  <c r="AY42" i="10"/>
  <c r="AZ44" i="11"/>
  <c r="AZ41" i="11"/>
  <c r="AZ42" i="11"/>
  <c r="AZ43" i="11"/>
  <c r="AA37" i="11"/>
  <c r="AB46" i="11"/>
  <c r="Z33" i="11"/>
  <c r="AA33" i="11" s="1"/>
  <c r="Z34" i="11"/>
  <c r="AA34" i="11" s="1"/>
  <c r="F32" i="11"/>
  <c r="AH46" i="11"/>
  <c r="AH50" i="11" s="1"/>
  <c r="AI50" i="11" s="1"/>
  <c r="AA32" i="11"/>
  <c r="M33" i="11"/>
  <c r="N46" i="11"/>
  <c r="AO38" i="11"/>
  <c r="AO49" i="11" s="1"/>
  <c r="AP49" i="11" s="1"/>
  <c r="F46" i="11"/>
  <c r="F50" i="11" s="1"/>
  <c r="G50" i="11" s="1"/>
  <c r="AA32" i="10"/>
  <c r="AB32" i="10" s="1"/>
  <c r="AA38" i="10"/>
  <c r="AB38" i="10" s="1"/>
  <c r="AP46" i="11"/>
  <c r="AG32" i="10"/>
  <c r="D10" i="18"/>
  <c r="E10" i="18" s="1"/>
  <c r="AB30" i="10"/>
  <c r="N50" i="10"/>
  <c r="M33" i="10"/>
  <c r="F34" i="11"/>
  <c r="G46" i="11"/>
  <c r="F32" i="10"/>
  <c r="AG34" i="10"/>
  <c r="AA37" i="10"/>
  <c r="AB37" i="10" s="1"/>
  <c r="AA36" i="10"/>
  <c r="AB36" i="10" s="1"/>
  <c r="AA33" i="10"/>
  <c r="AB33" i="10" s="1"/>
  <c r="Z35" i="11"/>
  <c r="AA35" i="11" s="1"/>
  <c r="AA34" i="10"/>
  <c r="AB34" i="10" s="1"/>
  <c r="AK46" i="10"/>
  <c r="AM46" i="10" s="1"/>
  <c r="AK45" i="10"/>
  <c r="AM45" i="10" s="1"/>
  <c r="AK47" i="10"/>
  <c r="AM47" i="10" s="1"/>
  <c r="AN43" i="10"/>
  <c r="AP43" i="10"/>
  <c r="T48" i="10"/>
  <c r="T52" i="10" s="1"/>
  <c r="U52" i="10" s="1"/>
  <c r="AP44" i="10"/>
  <c r="AN44" i="10"/>
  <c r="AB46" i="10"/>
  <c r="AY46" i="10"/>
  <c r="AB43" i="10"/>
  <c r="AY43" i="10"/>
  <c r="AA48" i="10"/>
  <c r="AA52" i="10" s="1"/>
  <c r="F35" i="10"/>
  <c r="M37" i="10"/>
  <c r="F33" i="10"/>
  <c r="AV50" i="10"/>
  <c r="AX50" i="10"/>
  <c r="U41" i="11"/>
  <c r="U46" i="11" s="1"/>
  <c r="T46" i="11"/>
  <c r="T50" i="11" s="1"/>
  <c r="U50" i="11" s="1"/>
  <c r="F33" i="11"/>
  <c r="E30" i="18"/>
  <c r="AU39" i="11"/>
  <c r="AV37" i="11"/>
  <c r="M40" i="10"/>
  <c r="AA46" i="11"/>
  <c r="AP39" i="10"/>
  <c r="AM50" i="10"/>
  <c r="AZ40" i="11"/>
  <c r="F48" i="10"/>
  <c r="F52" i="10" s="1"/>
  <c r="G52" i="10" s="1"/>
  <c r="M46" i="11"/>
  <c r="M50" i="11" s="1"/>
  <c r="N50" i="11" s="1"/>
  <c r="E38" i="13"/>
  <c r="AN42" i="10"/>
  <c r="AP42" i="10"/>
  <c r="F34" i="10"/>
  <c r="T34" i="11"/>
  <c r="AX35" i="11"/>
  <c r="AH43" i="10"/>
  <c r="AH49" i="10" s="1"/>
  <c r="AG49" i="10"/>
  <c r="AG53" i="10" s="1"/>
  <c r="AH53" i="10" s="1"/>
  <c r="AN41" i="10"/>
  <c r="AP41" i="10"/>
  <c r="AF31" i="10"/>
  <c r="AG31" i="10" s="1"/>
  <c r="AG39" i="10"/>
  <c r="E39" i="10"/>
  <c r="F39" i="10" s="1"/>
  <c r="T37" i="11"/>
  <c r="AG37" i="10"/>
  <c r="AF40" i="10"/>
  <c r="AG40" i="10" s="1"/>
  <c r="E30" i="10"/>
  <c r="F30" i="10" s="1"/>
  <c r="L32" i="10"/>
  <c r="M32" i="10" s="1"/>
  <c r="T35" i="11"/>
  <c r="AI46" i="11"/>
  <c r="L41" i="10"/>
  <c r="M41" i="10" s="1"/>
  <c r="M39" i="10"/>
  <c r="G48" i="10"/>
  <c r="F38" i="10"/>
  <c r="F36" i="10"/>
  <c r="AG36" i="10"/>
  <c r="AO47" i="11" l="1"/>
  <c r="AO51" i="11" s="1"/>
  <c r="AV46" i="10"/>
  <c r="AX47" i="10"/>
  <c r="AV47" i="10"/>
  <c r="AV48" i="10" s="1"/>
  <c r="AV51" i="10" s="1"/>
  <c r="AU48" i="10"/>
  <c r="AU51" i="10" s="1"/>
  <c r="T40" i="10"/>
  <c r="U40" i="10" s="1"/>
  <c r="F38" i="13"/>
  <c r="H38" i="13" s="1"/>
  <c r="M38" i="11"/>
  <c r="N38" i="11" s="1"/>
  <c r="N47" i="11" s="1"/>
  <c r="U49" i="10"/>
  <c r="AM48" i="10"/>
  <c r="AP48" i="10" s="1"/>
  <c r="AP51" i="10" s="1"/>
  <c r="AP38" i="11"/>
  <c r="AP47" i="11" s="1"/>
  <c r="AH38" i="11"/>
  <c r="AH47" i="11" s="1"/>
  <c r="D11" i="18"/>
  <c r="E11" i="18" s="1"/>
  <c r="D14" i="26"/>
  <c r="G14" i="26" s="1"/>
  <c r="AA35" i="10"/>
  <c r="AB35" i="10" s="1"/>
  <c r="AY31" i="10"/>
  <c r="E39" i="13"/>
  <c r="H36" i="13"/>
  <c r="AA50" i="11"/>
  <c r="AB50" i="11" s="1"/>
  <c r="AZ50" i="11" s="1"/>
  <c r="AB32" i="11"/>
  <c r="AA38" i="11"/>
  <c r="Z38" i="11"/>
  <c r="Z47" i="11" s="1"/>
  <c r="F38" i="11"/>
  <c r="F49" i="11" s="1"/>
  <c r="AY35" i="11"/>
  <c r="AB35" i="11"/>
  <c r="AY37" i="11"/>
  <c r="AB37" i="11"/>
  <c r="AY34" i="11"/>
  <c r="AB34" i="11"/>
  <c r="AY33" i="11"/>
  <c r="AB33" i="11"/>
  <c r="AB48" i="10"/>
  <c r="AA39" i="10"/>
  <c r="AB39" i="10" s="1"/>
  <c r="F10" i="18"/>
  <c r="AY32" i="10"/>
  <c r="AY33" i="10"/>
  <c r="AY36" i="10"/>
  <c r="AY30" i="10"/>
  <c r="AP51" i="11"/>
  <c r="AP52" i="11" s="1"/>
  <c r="AO52" i="11"/>
  <c r="AO53" i="11" s="1"/>
  <c r="AO56" i="11" s="1"/>
  <c r="AY38" i="10"/>
  <c r="AY37" i="10"/>
  <c r="AY34" i="10"/>
  <c r="T38" i="11"/>
  <c r="T49" i="11" s="1"/>
  <c r="AB52" i="10"/>
  <c r="AY52" i="10"/>
  <c r="AN47" i="10"/>
  <c r="AP47" i="10"/>
  <c r="F40" i="10"/>
  <c r="F49" i="10" s="1"/>
  <c r="AN50" i="10"/>
  <c r="AP50" i="10"/>
  <c r="AP45" i="10"/>
  <c r="AN45" i="10"/>
  <c r="AP46" i="10"/>
  <c r="AN46" i="10"/>
  <c r="M42" i="10"/>
  <c r="N42" i="10" s="1"/>
  <c r="N51" i="10" s="1"/>
  <c r="AU49" i="10"/>
  <c r="AX48" i="10"/>
  <c r="AW37" i="11"/>
  <c r="AX37" i="11" s="1"/>
  <c r="AV39" i="11"/>
  <c r="AU40" i="11"/>
  <c r="AV40" i="11" s="1"/>
  <c r="AW40" i="11" s="1"/>
  <c r="AX40" i="11" s="1"/>
  <c r="AU42" i="11"/>
  <c r="AY32" i="11"/>
  <c r="F11" i="18"/>
  <c r="AG41" i="10"/>
  <c r="AH49" i="11" l="1"/>
  <c r="AM51" i="10"/>
  <c r="T49" i="10"/>
  <c r="T53" i="10" s="1"/>
  <c r="U53" i="10" s="1"/>
  <c r="T51" i="10"/>
  <c r="U51" i="10" s="1"/>
  <c r="AM49" i="10"/>
  <c r="AP49" i="10" s="1"/>
  <c r="AP52" i="10" s="1"/>
  <c r="F39" i="13"/>
  <c r="H39" i="13"/>
  <c r="M49" i="11"/>
  <c r="N49" i="11" s="1"/>
  <c r="AN48" i="10"/>
  <c r="AN51" i="10" s="1"/>
  <c r="M53" i="10"/>
  <c r="N53" i="10" s="1"/>
  <c r="AO57" i="11"/>
  <c r="AM52" i="10"/>
  <c r="AN65" i="10" s="1"/>
  <c r="M47" i="11"/>
  <c r="M51" i="11" s="1"/>
  <c r="N51" i="11" s="1"/>
  <c r="AY35" i="10"/>
  <c r="AP53" i="11"/>
  <c r="AP57" i="11" s="1"/>
  <c r="AI38" i="11"/>
  <c r="AI47" i="11" s="1"/>
  <c r="G38" i="11"/>
  <c r="G47" i="11" s="1"/>
  <c r="M51" i="10"/>
  <c r="G40" i="10"/>
  <c r="G49" i="10" s="1"/>
  <c r="F47" i="11"/>
  <c r="F51" i="11" s="1"/>
  <c r="G51" i="11" s="1"/>
  <c r="F51" i="10"/>
  <c r="G51" i="10" s="1"/>
  <c r="I26" i="18"/>
  <c r="AB31" i="10"/>
  <c r="E42" i="13"/>
  <c r="AA49" i="11"/>
  <c r="AB38" i="11"/>
  <c r="AB47" i="11" s="1"/>
  <c r="AO58" i="11"/>
  <c r="AO59" i="11" s="1"/>
  <c r="AA40" i="10"/>
  <c r="G30" i="18"/>
  <c r="U38" i="11"/>
  <c r="U47" i="11" s="1"/>
  <c r="T47" i="11"/>
  <c r="T51" i="11" s="1"/>
  <c r="U51" i="11" s="1"/>
  <c r="AW39" i="11"/>
  <c r="AV42" i="11"/>
  <c r="AV43" i="11" s="1"/>
  <c r="I23" i="18"/>
  <c r="AX51" i="10"/>
  <c r="N52" i="11"/>
  <c r="N53" i="11" s="1"/>
  <c r="N57" i="11" s="1"/>
  <c r="AX49" i="10"/>
  <c r="AV49" i="10"/>
  <c r="AV52" i="10" s="1"/>
  <c r="AU43" i="11"/>
  <c r="AU52" i="10"/>
  <c r="AA47" i="11"/>
  <c r="I24" i="18"/>
  <c r="I25" i="18"/>
  <c r="F53" i="10"/>
  <c r="G53" i="10" s="1"/>
  <c r="M55" i="10"/>
  <c r="N55" i="10" s="1"/>
  <c r="T54" i="10"/>
  <c r="T55" i="10" s="1"/>
  <c r="AH41" i="10"/>
  <c r="AH50" i="10" s="1"/>
  <c r="AG52" i="10"/>
  <c r="AG50" i="10"/>
  <c r="AH51" i="11"/>
  <c r="AI51" i="11" s="1"/>
  <c r="AI49" i="11"/>
  <c r="U49" i="11"/>
  <c r="G49" i="11"/>
  <c r="U54" i="10"/>
  <c r="U55" i="10" s="1"/>
  <c r="AN49" i="10" l="1"/>
  <c r="M52" i="11"/>
  <c r="M53" i="11" s="1"/>
  <c r="M57" i="11" s="1"/>
  <c r="AB40" i="10"/>
  <c r="AB49" i="10" s="1"/>
  <c r="AA51" i="10"/>
  <c r="AB51" i="10" s="1"/>
  <c r="F42" i="13"/>
  <c r="H42" i="13" s="1"/>
  <c r="AP58" i="11"/>
  <c r="AP59" i="11" s="1"/>
  <c r="AP56" i="11"/>
  <c r="F54" i="10"/>
  <c r="F55" i="10" s="1"/>
  <c r="F59" i="10" s="1"/>
  <c r="AN67" i="10"/>
  <c r="AN68" i="10" s="1"/>
  <c r="AN66" i="10"/>
  <c r="AO61" i="11"/>
  <c r="AN70" i="10"/>
  <c r="AX52" i="10"/>
  <c r="AN52" i="10"/>
  <c r="D12" i="18"/>
  <c r="E12" i="18" s="1"/>
  <c r="F12" i="18" s="1"/>
  <c r="D15" i="26"/>
  <c r="G15" i="26" s="1"/>
  <c r="G54" i="10"/>
  <c r="G55" i="10" s="1"/>
  <c r="G59" i="10" s="1"/>
  <c r="E43" i="13"/>
  <c r="E44" i="13" s="1"/>
  <c r="H40" i="13"/>
  <c r="AA49" i="10"/>
  <c r="AA53" i="10" s="1"/>
  <c r="AB53" i="10" s="1"/>
  <c r="AA51" i="11"/>
  <c r="AB51" i="11" s="1"/>
  <c r="AH52" i="11"/>
  <c r="AH53" i="11" s="1"/>
  <c r="AH56" i="11" s="1"/>
  <c r="G52" i="11"/>
  <c r="G53" i="11" s="1"/>
  <c r="G56" i="11" s="1"/>
  <c r="AP61" i="11"/>
  <c r="H30" i="18"/>
  <c r="I30" i="18"/>
  <c r="F52" i="11"/>
  <c r="F53" i="11" s="1"/>
  <c r="F58" i="11" s="1"/>
  <c r="F59" i="11" s="1"/>
  <c r="N58" i="11"/>
  <c r="N59" i="11" s="1"/>
  <c r="M58" i="11"/>
  <c r="M59" i="11" s="1"/>
  <c r="AP67" i="10"/>
  <c r="AP68" i="10" s="1"/>
  <c r="AP65" i="10"/>
  <c r="AP66" i="10"/>
  <c r="AX39" i="11"/>
  <c r="AX42" i="11" s="1"/>
  <c r="AX43" i="11" s="1"/>
  <c r="AW42" i="11"/>
  <c r="AW43" i="11" s="1"/>
  <c r="N56" i="11"/>
  <c r="N60" i="11" s="1"/>
  <c r="AB49" i="11"/>
  <c r="AV64" i="10"/>
  <c r="AV66" i="10"/>
  <c r="AV67" i="10" s="1"/>
  <c r="AV65" i="10"/>
  <c r="AH52" i="10"/>
  <c r="N56" i="10"/>
  <c r="N57" i="10" s="1"/>
  <c r="M56" i="10"/>
  <c r="M57" i="10" s="1"/>
  <c r="T52" i="11"/>
  <c r="T53" i="11" s="1"/>
  <c r="U52" i="11"/>
  <c r="U53" i="11" s="1"/>
  <c r="AI52" i="11"/>
  <c r="AI53" i="11" s="1"/>
  <c r="AG54" i="10"/>
  <c r="AH54" i="10" s="1"/>
  <c r="M56" i="11" l="1"/>
  <c r="F58" i="10"/>
  <c r="F60" i="10"/>
  <c r="F61" i="10" s="1"/>
  <c r="I14" i="26"/>
  <c r="G12" i="26"/>
  <c r="F43" i="13"/>
  <c r="F44" i="13" s="1"/>
  <c r="H43" i="13"/>
  <c r="H44" i="13" s="1"/>
  <c r="G58" i="10"/>
  <c r="AP60" i="11"/>
  <c r="G60" i="10"/>
  <c r="G61" i="10" s="1"/>
  <c r="AV68" i="10"/>
  <c r="AP70" i="10"/>
  <c r="AH57" i="11"/>
  <c r="AH58" i="11"/>
  <c r="AH59" i="11" s="1"/>
  <c r="F14" i="18"/>
  <c r="D13" i="18"/>
  <c r="E13" i="18" s="1"/>
  <c r="D16" i="26"/>
  <c r="G16" i="26" s="1"/>
  <c r="AB52" i="11"/>
  <c r="AB53" i="11" s="1"/>
  <c r="AA52" i="11"/>
  <c r="AA53" i="11" s="1"/>
  <c r="AA57" i="11" s="1"/>
  <c r="AY51" i="10"/>
  <c r="G58" i="11"/>
  <c r="G59" i="11" s="1"/>
  <c r="G57" i="11"/>
  <c r="F13" i="18"/>
  <c r="F57" i="11"/>
  <c r="F56" i="11"/>
  <c r="AP69" i="10"/>
  <c r="F55" i="13"/>
  <c r="F56" i="13"/>
  <c r="F57" i="13"/>
  <c r="F58" i="13" s="1"/>
  <c r="AH55" i="10"/>
  <c r="AH56" i="10" s="1"/>
  <c r="AZ49" i="11"/>
  <c r="AB54" i="10"/>
  <c r="AB55" i="10" s="1"/>
  <c r="N61" i="11"/>
  <c r="AA54" i="10"/>
  <c r="AA55" i="10" s="1"/>
  <c r="M61" i="11"/>
  <c r="N61" i="10"/>
  <c r="N62" i="10"/>
  <c r="N63" i="10" s="1"/>
  <c r="N60" i="10"/>
  <c r="AG55" i="10"/>
  <c r="AG56" i="10" s="1"/>
  <c r="AI58" i="11"/>
  <c r="AI59" i="11" s="1"/>
  <c r="AI57" i="11"/>
  <c r="AI56" i="11"/>
  <c r="U58" i="11"/>
  <c r="U59" i="11" s="1"/>
  <c r="U56" i="11"/>
  <c r="U57" i="11"/>
  <c r="T57" i="11"/>
  <c r="T58" i="11"/>
  <c r="T59" i="11" s="1"/>
  <c r="T56" i="11"/>
  <c r="M62" i="10"/>
  <c r="M63" i="10" s="1"/>
  <c r="M61" i="10"/>
  <c r="M60" i="10"/>
  <c r="F63" i="10" l="1"/>
  <c r="G62" i="10"/>
  <c r="G63" i="10"/>
  <c r="AH61" i="11"/>
  <c r="M65" i="10"/>
  <c r="G61" i="11"/>
  <c r="AA56" i="11"/>
  <c r="AA58" i="11"/>
  <c r="AA59" i="11" s="1"/>
  <c r="F61" i="11"/>
  <c r="G60" i="11"/>
  <c r="T61" i="11"/>
  <c r="N64" i="10"/>
  <c r="F60" i="13"/>
  <c r="E9" i="6" s="1"/>
  <c r="F9" i="6" s="1"/>
  <c r="U61" i="11"/>
  <c r="AB58" i="10"/>
  <c r="AA60" i="10"/>
  <c r="AA61" i="10" s="1"/>
  <c r="AA58" i="10"/>
  <c r="AA59" i="10"/>
  <c r="AI61" i="11"/>
  <c r="U60" i="11"/>
  <c r="AI60" i="11"/>
  <c r="N65" i="10"/>
  <c r="AA61" i="11" l="1"/>
  <c r="E10" i="6" s="1"/>
  <c r="F10" i="6" s="1"/>
  <c r="AB59" i="10"/>
  <c r="AB60" i="10"/>
  <c r="AB61" i="10" s="1"/>
  <c r="AY57" i="10" s="1"/>
  <c r="AY59" i="10" s="1"/>
  <c r="AZ30" i="10" s="1"/>
  <c r="AZ32" i="11" s="1"/>
  <c r="AA63" i="10"/>
  <c r="E8" i="6" s="1"/>
  <c r="F8" i="6" s="1"/>
  <c r="AB58" i="11"/>
  <c r="AB59" i="11" s="1"/>
  <c r="AB57" i="11"/>
  <c r="AB56" i="11"/>
  <c r="H57" i="13"/>
  <c r="H58" i="13" s="1"/>
  <c r="H55" i="13"/>
  <c r="H56" i="13"/>
  <c r="AB60" i="11" l="1"/>
  <c r="AB63" i="10"/>
  <c r="AB62" i="10"/>
  <c r="AZ31" i="10"/>
  <c r="BA31" i="10" s="1"/>
  <c r="BB31" i="10" s="1"/>
  <c r="BA30" i="10"/>
  <c r="BB30" i="10" s="1"/>
  <c r="AB61" i="11"/>
  <c r="H59" i="13"/>
  <c r="AZ33" i="11"/>
  <c r="BA32" i="11"/>
  <c r="BB32" i="11" s="1"/>
  <c r="H60" i="13"/>
  <c r="H10" i="6" l="1"/>
  <c r="AZ32" i="10"/>
  <c r="BA32" i="10" s="1"/>
  <c r="BB32" i="10" s="1"/>
  <c r="AZ34" i="11"/>
  <c r="BA33" i="11"/>
  <c r="BB33" i="11" s="1"/>
  <c r="H8" i="6" l="1"/>
  <c r="H9" i="6"/>
  <c r="AZ33" i="10"/>
  <c r="BA33" i="10" s="1"/>
  <c r="BB33" i="10" s="1"/>
  <c r="AZ35" i="11"/>
  <c r="BA34" i="11"/>
  <c r="BB34" i="11" s="1"/>
  <c r="AZ34" i="10" l="1"/>
  <c r="AZ35" i="10" s="1"/>
  <c r="AZ36" i="11"/>
  <c r="BA35" i="11"/>
  <c r="BB35" i="11" s="1"/>
  <c r="BA34" i="10" l="1"/>
  <c r="BB34" i="10" s="1"/>
  <c r="AZ37" i="11"/>
  <c r="BA37" i="11" s="1"/>
  <c r="BB37" i="11" s="1"/>
  <c r="BA36" i="11"/>
  <c r="BB36" i="11" s="1"/>
  <c r="AZ36" i="10"/>
  <c r="BA35" i="10"/>
  <c r="BB35" i="10" s="1"/>
  <c r="AZ37" i="10" l="1"/>
  <c r="BA36" i="10"/>
  <c r="BB36" i="10" s="1"/>
  <c r="AZ38" i="10" l="1"/>
  <c r="BA37" i="10"/>
  <c r="BB37" i="10" s="1"/>
  <c r="AZ42" i="10" l="1"/>
  <c r="BA38" i="10"/>
  <c r="BB38" i="10" s="1"/>
  <c r="AZ46" i="10" l="1"/>
  <c r="BA46" i="10" s="1"/>
  <c r="BB46" i="10" s="1"/>
  <c r="AZ43" i="10"/>
  <c r="BA42" i="10"/>
  <c r="BB42" i="10" s="1"/>
  <c r="AZ44" i="10" l="1"/>
  <c r="AZ47" i="10"/>
  <c r="BA43" i="10"/>
  <c r="BB43" i="10" s="1"/>
  <c r="AZ51" i="10" l="1"/>
  <c r="BA51" i="10" s="1"/>
  <c r="BB51" i="10" s="1"/>
  <c r="AZ52" i="10"/>
  <c r="BA52" i="10" s="1"/>
  <c r="BB52" i="10" s="1"/>
  <c r="BA47" i="10"/>
  <c r="BB47" i="10" s="1"/>
  <c r="AZ45" i="10"/>
  <c r="BA45" i="10" s="1"/>
  <c r="BB45" i="10" s="1"/>
  <c r="BA44" i="10"/>
  <c r="BB44" i="10" s="1"/>
  <c r="E12" i="6" l="1"/>
  <c r="F13" i="6"/>
  <c r="F18" i="6" l="1"/>
  <c r="F17" i="6"/>
  <c r="F19" i="6"/>
  <c r="B6" i="26"/>
  <c r="G6" i="26" l="1"/>
  <c r="G8" i="26"/>
  <c r="G7" i="26"/>
  <c r="G35" i="26" s="1"/>
  <c r="G29" i="26"/>
  <c r="G36" i="26"/>
  <c r="G26" i="26"/>
  <c r="G27" i="26"/>
  <c r="G34" i="26"/>
  <c r="G24" i="26"/>
  <c r="G30" i="26"/>
  <c r="G28" i="26"/>
  <c r="G25" i="26"/>
  <c r="F20" i="6"/>
  <c r="F22" i="6" s="1"/>
  <c r="F26" i="6" s="1"/>
  <c r="G23" i="26" l="1"/>
  <c r="G32" i="2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Preferred Customer</author>
    <author>minambiente</author>
  </authors>
  <commentList>
    <comment ref="X7" authorId="0" shapeId="0" xr:uid="{00000000-0006-0000-0700-000001000000}">
      <text>
        <r>
          <rPr>
            <b/>
            <sz val="8"/>
            <color indexed="10"/>
            <rFont val="Tahoma"/>
            <family val="2"/>
          </rPr>
          <t>NOTA:</t>
        </r>
        <r>
          <rPr>
            <sz val="8"/>
            <color indexed="81"/>
            <rFont val="Tahoma"/>
            <family val="2"/>
          </rPr>
          <t xml:space="preserve"> En los Sistemas Agroforestales solo se financia el componente Forestal.
</t>
        </r>
      </text>
    </comment>
    <comment ref="B8" authorId="0" shapeId="0" xr:uid="{00000000-0006-0000-0700-000002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" authorId="0" shapeId="0" xr:uid="{00000000-0006-0000-0700-000003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8" authorId="0" shapeId="0" xr:uid="{00000000-0006-0000-0700-000004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W8" authorId="0" shapeId="0" xr:uid="{00000000-0006-0000-0700-000005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8" authorId="0" shapeId="0" xr:uid="{00000000-0006-0000-0700-000006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8" authorId="0" shapeId="0" xr:uid="{00000000-0006-0000-0700-000007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8" authorId="0" shapeId="0" xr:uid="{00000000-0006-0000-0700-000008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 shapeId="0" xr:uid="{00000000-0006-0000-0700-000009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I9" authorId="0" shapeId="0" xr:uid="{00000000-0006-0000-0700-00000A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P9" authorId="0" shapeId="0" xr:uid="{00000000-0006-0000-0700-00000B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W9" authorId="0" shapeId="0" xr:uid="{00000000-0006-0000-0700-00000C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AC9" authorId="0" shapeId="0" xr:uid="{00000000-0006-0000-0700-00000D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AJ9" authorId="0" shapeId="0" xr:uid="{00000000-0006-0000-0700-00000E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AR9" authorId="0" shapeId="0" xr:uid="{00000000-0006-0000-0700-00000F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B11" authorId="0" shapeId="0" xr:uid="{00000000-0006-0000-0700-000010000000}">
      <text>
        <r>
          <rPr>
            <sz val="8"/>
            <color indexed="81"/>
            <rFont val="Tahoma"/>
            <family val="2"/>
          </rPr>
          <t xml:space="preserve">Marque con una  </t>
        </r>
        <r>
          <rPr>
            <b/>
            <sz val="8"/>
            <color indexed="81"/>
            <rFont val="Tahoma"/>
            <family val="2"/>
          </rPr>
          <t>X</t>
        </r>
        <r>
          <rPr>
            <sz val="8"/>
            <color indexed="81"/>
            <rFont val="Tahoma"/>
            <family val="2"/>
          </rPr>
          <t xml:space="preserve">  el diseño de plantación (Cuadro o Tresbolillo)
</t>
        </r>
      </text>
    </comment>
    <comment ref="P11" authorId="0" shapeId="0" xr:uid="{00000000-0006-0000-0700-000011000000}">
      <text>
        <r>
          <rPr>
            <sz val="8"/>
            <color indexed="81"/>
            <rFont val="Tahoma"/>
            <family val="2"/>
          </rPr>
          <t xml:space="preserve">Marque con una  </t>
        </r>
        <r>
          <rPr>
            <b/>
            <sz val="8"/>
            <color indexed="81"/>
            <rFont val="Tahoma"/>
            <family val="2"/>
          </rPr>
          <t>X</t>
        </r>
        <r>
          <rPr>
            <sz val="8"/>
            <color indexed="81"/>
            <rFont val="Tahoma"/>
            <family val="2"/>
          </rPr>
          <t xml:space="preserve">  el diseño de plantación (Cuadro o Tresbolillo)
</t>
        </r>
      </text>
    </comment>
    <comment ref="W11" authorId="0" shapeId="0" xr:uid="{00000000-0006-0000-0700-000012000000}">
      <text>
        <r>
          <rPr>
            <sz val="8"/>
            <color indexed="81"/>
            <rFont val="Tahoma"/>
            <family val="2"/>
          </rPr>
          <t xml:space="preserve">Marque con una  </t>
        </r>
        <r>
          <rPr>
            <b/>
            <sz val="8"/>
            <color indexed="81"/>
            <rFont val="Tahoma"/>
            <family val="2"/>
          </rPr>
          <t>X</t>
        </r>
        <r>
          <rPr>
            <sz val="8"/>
            <color indexed="81"/>
            <rFont val="Tahoma"/>
            <family val="2"/>
          </rPr>
          <t xml:space="preserve">  el diseño de plantación (Cuadro o Tresbolillo)
</t>
        </r>
      </text>
    </comment>
    <comment ref="B13" authorId="0" shapeId="0" xr:uid="{00000000-0006-0000-0700-000013000000}">
      <text>
        <r>
          <rPr>
            <sz val="8"/>
            <color indexed="81"/>
            <rFont val="Tahoma"/>
            <family val="2"/>
          </rPr>
          <t xml:space="preserve">Escriba las distancias  de siembra en metros del sistema propuesto (un número en cada casilla). Ej. 3  -  3   ó   3  -  4 etc.
</t>
        </r>
      </text>
    </comment>
    <comment ref="E13" authorId="0" shapeId="0" xr:uid="{00000000-0006-0000-0700-000014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L13" authorId="0" shapeId="0" xr:uid="{00000000-0006-0000-0700-000015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P13" authorId="0" shapeId="0" xr:uid="{00000000-0006-0000-0700-000016000000}">
      <text>
        <r>
          <rPr>
            <sz val="8"/>
            <color indexed="81"/>
            <rFont val="Tahoma"/>
            <family val="2"/>
          </rPr>
          <t xml:space="preserve">Escriba las distancias  de siembra en metros del sistema propuesto (un número en cada casilla). Ej. 3  -  3   ó   3  -  4 etc.
</t>
        </r>
      </text>
    </comment>
    <comment ref="S13" authorId="0" shapeId="0" xr:uid="{00000000-0006-0000-0700-000017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W13" authorId="0" shapeId="0" xr:uid="{00000000-0006-0000-0700-000018000000}">
      <text>
        <r>
          <rPr>
            <sz val="8"/>
            <color indexed="81"/>
            <rFont val="Tahoma"/>
            <family val="2"/>
          </rPr>
          <t xml:space="preserve">Escriba las distancias  de siembra en metros del sistema propuesto (un número en cada casilla). Ej. 3  -  3   ó   3  -  4 etc.
</t>
        </r>
      </text>
    </comment>
    <comment ref="Z13" authorId="0" shapeId="0" xr:uid="{00000000-0006-0000-0700-000019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AF13" authorId="0" shapeId="0" xr:uid="{00000000-0006-0000-0700-00001A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C16" authorId="0" shapeId="0" xr:uid="{00000000-0006-0000-0700-00001B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D16" authorId="1" shapeId="0" xr:uid="{00000000-0006-0000-0700-00001C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6" authorId="1" shapeId="0" xr:uid="{00000000-0006-0000-0700-00001D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Q16" authorId="0" shapeId="0" xr:uid="{00000000-0006-0000-0700-00001E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R16" authorId="1" shapeId="0" xr:uid="{00000000-0006-0000-0700-00001F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6" authorId="1" shapeId="0" xr:uid="{00000000-0006-0000-0700-000020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X16" authorId="0" shapeId="0" xr:uid="{00000000-0006-0000-0700-000021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Y16" authorId="1" shapeId="0" xr:uid="{00000000-0006-0000-0700-000022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6" authorId="1" shapeId="0" xr:uid="{00000000-0006-0000-0700-000023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D17" authorId="1" shapeId="0" xr:uid="{00000000-0006-0000-0700-000024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7" authorId="1" shapeId="0" xr:uid="{00000000-0006-0000-0700-000025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R17" authorId="1" shapeId="0" xr:uid="{00000000-0006-0000-0700-000026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7" authorId="1" shapeId="0" xr:uid="{00000000-0006-0000-0700-000027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Y17" authorId="1" shapeId="0" xr:uid="{00000000-0006-0000-0700-000028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7" authorId="1" shapeId="0" xr:uid="{00000000-0006-0000-0700-000029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D17" authorId="0" shapeId="0" xr:uid="{00000000-0006-0000-0700-00002A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AE17" authorId="1" shapeId="0" xr:uid="{00000000-0006-0000-0700-00002B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F17" authorId="1" shapeId="0" xr:uid="{00000000-0006-0000-0700-00002C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C18" authorId="0" shapeId="0" xr:uid="{00000000-0006-0000-0700-00002D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D18" authorId="1" shapeId="0" xr:uid="{00000000-0006-0000-0700-00002E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8" authorId="1" shapeId="0" xr:uid="{00000000-0006-0000-0700-00002F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J18" authorId="0" shapeId="0" xr:uid="{00000000-0006-0000-0700-000030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K18" authorId="1" shapeId="0" xr:uid="{00000000-0006-0000-0700-000031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18" authorId="1" shapeId="0" xr:uid="{00000000-0006-0000-0700-000032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Q18" authorId="0" shapeId="0" xr:uid="{00000000-0006-0000-0700-000033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R18" authorId="1" shapeId="0" xr:uid="{00000000-0006-0000-0700-000034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8" authorId="1" shapeId="0" xr:uid="{00000000-0006-0000-0700-000035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X18" authorId="0" shapeId="0" xr:uid="{00000000-0006-0000-0700-000036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Y18" authorId="1" shapeId="0" xr:uid="{00000000-0006-0000-0700-000037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8" authorId="1" shapeId="0" xr:uid="{00000000-0006-0000-0700-000038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E18" authorId="1" shapeId="0" xr:uid="{00000000-0006-0000-0700-000039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F18" authorId="1" shapeId="0" xr:uid="{00000000-0006-0000-0700-00003A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C19" authorId="0" shapeId="0" xr:uid="{00000000-0006-0000-0700-00003B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D19" authorId="1" shapeId="0" xr:uid="{00000000-0006-0000-0700-00003C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9" authorId="1" shapeId="0" xr:uid="{00000000-0006-0000-0700-00003D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K19" authorId="1" shapeId="0" xr:uid="{00000000-0006-0000-0700-00003E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19" authorId="1" shapeId="0" xr:uid="{00000000-0006-0000-0700-00003F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Q19" authorId="0" shapeId="0" xr:uid="{00000000-0006-0000-0700-000040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R19" authorId="1" shapeId="0" xr:uid="{00000000-0006-0000-0700-000041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9" authorId="1" shapeId="0" xr:uid="{00000000-0006-0000-0700-000042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X19" authorId="0" shapeId="0" xr:uid="{00000000-0006-0000-0700-000043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Y19" authorId="1" shapeId="0" xr:uid="{00000000-0006-0000-0700-000044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9" authorId="1" shapeId="0" xr:uid="{00000000-0006-0000-0700-000045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D19" authorId="0" shapeId="0" xr:uid="{00000000-0006-0000-0700-000046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AE19" authorId="1" shapeId="0" xr:uid="{00000000-0006-0000-0700-000047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F19" authorId="1" shapeId="0" xr:uid="{00000000-0006-0000-0700-000048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C20" authorId="0" shapeId="0" xr:uid="{00000000-0006-0000-0700-000049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J20" authorId="0" shapeId="0" xr:uid="{00000000-0006-0000-0700-00004A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K20" authorId="1" shapeId="0" xr:uid="{00000000-0006-0000-0700-00004B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20" authorId="1" shapeId="0" xr:uid="{00000000-0006-0000-0700-00004C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Q20" authorId="0" shapeId="0" xr:uid="{00000000-0006-0000-0700-00004D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X20" authorId="0" shapeId="0" xr:uid="{00000000-0006-0000-0700-00004E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AD20" authorId="0" shapeId="0" xr:uid="{00000000-0006-0000-0700-00004F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AE20" authorId="1" shapeId="0" xr:uid="{00000000-0006-0000-0700-000050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F20" authorId="1" shapeId="0" xr:uid="{00000000-0006-0000-0700-000051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J21" authorId="0" shapeId="0" xr:uid="{00000000-0006-0000-0700-000052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K21" authorId="1" shapeId="0" xr:uid="{00000000-0006-0000-0700-000053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21" authorId="1" shapeId="0" xr:uid="{00000000-0006-0000-0700-000054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D21" authorId="0" shapeId="0" xr:uid="{00000000-0006-0000-0700-000055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J22" authorId="0" shapeId="0" xr:uid="{00000000-0006-0000-0700-000056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F24" authorId="0" shapeId="0" xr:uid="{00000000-0006-0000-0700-000057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24" authorId="0" shapeId="0" xr:uid="{00000000-0006-0000-0700-000058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A24" authorId="0" shapeId="0" xr:uid="{00000000-0006-0000-0700-000059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G25" authorId="0" shapeId="0" xr:uid="{00000000-0006-0000-0700-00005A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26" authorId="0" shapeId="0" xr:uid="{00000000-0006-0000-0700-00005B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N27" authorId="0" shapeId="0" xr:uid="{00000000-0006-0000-0700-00005C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V27" authorId="0" shapeId="0" xr:uid="{00000000-0006-0000-0700-00005D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54" authorId="1" shapeId="0" xr:uid="{00000000-0006-0000-0700-00005E000000}">
      <text>
        <r>
          <rPr>
            <sz val="8"/>
            <color indexed="81"/>
            <rFont val="Tahoma"/>
            <family val="2"/>
          </rPr>
          <t xml:space="preserve">Escriba si es en madera, plástico o cemento.
</t>
        </r>
      </text>
    </comment>
    <comment ref="AR54" authorId="1" shapeId="0" xr:uid="{00000000-0006-0000-0700-00005F000000}">
      <text>
        <r>
          <rPr>
            <sz val="8"/>
            <color indexed="81"/>
            <rFont val="Tahoma"/>
            <family val="2"/>
          </rPr>
          <t xml:space="preserve">Escriba si es en madera, plástico o cemento.
</t>
        </r>
      </text>
    </comment>
    <comment ref="AJ56" authorId="1" shapeId="0" xr:uid="{00000000-0006-0000-0700-000060000000}">
      <text>
        <r>
          <rPr>
            <sz val="8"/>
            <color indexed="81"/>
            <rFont val="Tahoma"/>
            <family val="2"/>
          </rPr>
          <t xml:space="preserve">Escriba SI  o NO
</t>
        </r>
      </text>
    </comment>
    <comment ref="AR56" authorId="1" shapeId="0" xr:uid="{00000000-0006-0000-0700-000061000000}">
      <text>
        <r>
          <rPr>
            <sz val="8"/>
            <color indexed="81"/>
            <rFont val="Tahoma"/>
            <family val="2"/>
          </rPr>
          <t xml:space="preserve">Escriba SI  o NO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Preferred Customer</author>
    <author>minambiente</author>
  </authors>
  <commentList>
    <comment ref="B8" authorId="0" shapeId="0" xr:uid="{00000000-0006-0000-0800-000001000000}">
      <text>
        <r>
          <rPr>
            <sz val="8"/>
            <color indexed="81"/>
            <rFont val="Tahoma"/>
            <family val="2"/>
          </rPr>
          <t>Escriba el nombre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 shapeId="0" xr:uid="{00000000-0006-0000-0800-000002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B23" authorId="1" shapeId="0" xr:uid="{00000000-0006-0000-0800-000003000000}">
      <text>
        <r>
          <rPr>
            <sz val="8"/>
            <color indexed="81"/>
            <rFont val="Tahoma"/>
            <family val="2"/>
          </rPr>
          <t xml:space="preserve">En la descripción del proyecto se debe plantear el tipo de Recursos a monitorear en el área a Conservar, así como la metodología y frecuencia del o los  Monitoreos. 
</t>
        </r>
      </text>
    </comment>
    <comment ref="F23" authorId="0" shapeId="0" xr:uid="{00000000-0006-0000-0800-000004000000}">
      <text>
        <r>
          <rPr>
            <sz val="8"/>
            <color indexed="81"/>
            <rFont val="Tahoma"/>
            <family val="2"/>
          </rPr>
          <t>Escriba el número de hectáreas totales a aislar (es la suma de las metas totales de todos los sistemas que contemplan aislamiento excepto "conservación de bosque natural" y "cercas vivas").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6" authorId="1" shapeId="0" xr:uid="{00000000-0006-0000-0800-000005000000}">
      <text>
        <r>
          <rPr>
            <sz val="8"/>
            <color indexed="81"/>
            <rFont val="Tahoma"/>
            <family val="2"/>
          </rPr>
          <t xml:space="preserve">Escriba si es en madera, plástico o cemento.
</t>
        </r>
      </text>
    </comment>
    <comment ref="B48" authorId="1" shapeId="0" xr:uid="{00000000-0006-0000-0800-000006000000}">
      <text>
        <r>
          <rPr>
            <sz val="8"/>
            <color indexed="81"/>
            <rFont val="Tahoma"/>
            <family val="2"/>
          </rPr>
          <t xml:space="preserve">Escriba SI  o NO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Preferred Customer</author>
    <author>minambiente</author>
  </authors>
  <commentList>
    <comment ref="X7" authorId="0" shapeId="0" xr:uid="{00000000-0006-0000-0900-000001000000}">
      <text>
        <r>
          <rPr>
            <b/>
            <sz val="8"/>
            <color indexed="10"/>
            <rFont val="Tahoma"/>
            <family val="2"/>
          </rPr>
          <t>NOTA:</t>
        </r>
        <r>
          <rPr>
            <sz val="8"/>
            <color indexed="81"/>
            <rFont val="Tahoma"/>
            <family val="2"/>
          </rPr>
          <t xml:space="preserve"> En los Sistemas Agroforestales solo se financia el componente Forestal.
</t>
        </r>
      </text>
    </comment>
    <comment ref="AE7" authorId="0" shapeId="0" xr:uid="{00000000-0006-0000-0900-000002000000}">
      <text>
        <r>
          <rPr>
            <b/>
            <sz val="8"/>
            <color indexed="10"/>
            <rFont val="Tahoma"/>
            <family val="2"/>
          </rPr>
          <t>NOTA:</t>
        </r>
        <r>
          <rPr>
            <sz val="8"/>
            <color indexed="81"/>
            <rFont val="Tahoma"/>
            <family val="2"/>
          </rPr>
          <t xml:space="preserve"> El Sistema de Cercos Vivos </t>
        </r>
        <r>
          <rPr>
            <b/>
            <sz val="8"/>
            <color indexed="81"/>
            <rFont val="Tahoma"/>
            <family val="2"/>
          </rPr>
          <t>NO CONTEMPLA AISLAMIENTO</t>
        </r>
      </text>
    </comment>
    <comment ref="B8" authorId="0" shapeId="0" xr:uid="{00000000-0006-0000-0900-000003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" authorId="0" shapeId="0" xr:uid="{00000000-0006-0000-0900-000004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8" authorId="0" shapeId="0" xr:uid="{00000000-0006-0000-0900-000005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W8" authorId="0" shapeId="0" xr:uid="{00000000-0006-0000-0900-000006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D8" authorId="0" shapeId="0" xr:uid="{00000000-0006-0000-0900-000007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K8" authorId="0" shapeId="0" xr:uid="{00000000-0006-0000-0900-000008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8" authorId="0" shapeId="0" xr:uid="{00000000-0006-0000-0900-000009000000}">
      <text>
        <r>
          <rPr>
            <sz val="8"/>
            <color indexed="81"/>
            <rFont val="Tahoma"/>
            <family val="2"/>
          </rPr>
          <t>Escriba el nombre (Sigla) de la Corporación o Autoridad Ambiental Urbana.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9" authorId="0" shapeId="0" xr:uid="{00000000-0006-0000-0900-00000A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I9" authorId="0" shapeId="0" xr:uid="{00000000-0006-0000-0900-00000B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P9" authorId="0" shapeId="0" xr:uid="{00000000-0006-0000-0900-00000C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W9" authorId="0" shapeId="0" xr:uid="{00000000-0006-0000-0900-00000D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AD9" authorId="0" shapeId="0" xr:uid="{00000000-0006-0000-0900-00000E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AK9" authorId="0" shapeId="0" xr:uid="{00000000-0006-0000-0900-00000F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AR9" authorId="0" shapeId="0" xr:uid="{00000000-0006-0000-0900-000010000000}">
      <text>
        <r>
          <rPr>
            <sz val="8"/>
            <color indexed="81"/>
            <rFont val="Tahoma"/>
            <family val="2"/>
          </rPr>
          <t xml:space="preserve">Escriba el nombre o título del proyecto.
</t>
        </r>
      </text>
    </comment>
    <comment ref="B11" authorId="0" shapeId="0" xr:uid="{00000000-0006-0000-0900-000011000000}">
      <text>
        <r>
          <rPr>
            <sz val="8"/>
            <color indexed="81"/>
            <rFont val="Tahoma"/>
            <family val="2"/>
          </rPr>
          <t xml:space="preserve">Marque con una  </t>
        </r>
        <r>
          <rPr>
            <b/>
            <sz val="8"/>
            <color indexed="81"/>
            <rFont val="Tahoma"/>
            <family val="2"/>
          </rPr>
          <t>X</t>
        </r>
        <r>
          <rPr>
            <sz val="8"/>
            <color indexed="81"/>
            <rFont val="Tahoma"/>
            <family val="2"/>
          </rPr>
          <t xml:space="preserve">  el diseño de plantación (Cuadro o Tresbolillo)
</t>
        </r>
      </text>
    </comment>
    <comment ref="P11" authorId="0" shapeId="0" xr:uid="{00000000-0006-0000-0900-000012000000}">
      <text>
        <r>
          <rPr>
            <sz val="8"/>
            <color indexed="81"/>
            <rFont val="Tahoma"/>
            <family val="2"/>
          </rPr>
          <t xml:space="preserve">Marque con una  </t>
        </r>
        <r>
          <rPr>
            <b/>
            <sz val="8"/>
            <color indexed="81"/>
            <rFont val="Tahoma"/>
            <family val="2"/>
          </rPr>
          <t>X</t>
        </r>
        <r>
          <rPr>
            <sz val="8"/>
            <color indexed="81"/>
            <rFont val="Tahoma"/>
            <family val="2"/>
          </rPr>
          <t xml:space="preserve">  el diseño de plantación (Cuadro o Tresbolillo)
</t>
        </r>
      </text>
    </comment>
    <comment ref="W11" authorId="0" shapeId="0" xr:uid="{00000000-0006-0000-0900-000013000000}">
      <text>
        <r>
          <rPr>
            <sz val="8"/>
            <color indexed="81"/>
            <rFont val="Tahoma"/>
            <family val="2"/>
          </rPr>
          <t xml:space="preserve">Marque con una  </t>
        </r>
        <r>
          <rPr>
            <b/>
            <sz val="8"/>
            <color indexed="81"/>
            <rFont val="Tahoma"/>
            <family val="2"/>
          </rPr>
          <t>X</t>
        </r>
        <r>
          <rPr>
            <sz val="8"/>
            <color indexed="81"/>
            <rFont val="Tahoma"/>
            <family val="2"/>
          </rPr>
          <t xml:space="preserve">  el diseño de plantación (Cuadro o Tresbolillo)
</t>
        </r>
      </text>
    </comment>
    <comment ref="AD11" authorId="0" shapeId="0" xr:uid="{00000000-0006-0000-0900-000014000000}">
      <text>
        <r>
          <rPr>
            <sz val="8"/>
            <color indexed="81"/>
            <rFont val="Tahoma"/>
            <family val="2"/>
          </rPr>
          <t xml:space="preserve">Marque con una  </t>
        </r>
        <r>
          <rPr>
            <b/>
            <sz val="8"/>
            <color indexed="81"/>
            <rFont val="Tahoma"/>
            <family val="2"/>
          </rPr>
          <t>X</t>
        </r>
        <r>
          <rPr>
            <sz val="8"/>
            <color indexed="81"/>
            <rFont val="Tahoma"/>
            <family val="2"/>
          </rPr>
          <t xml:space="preserve">  el diseño de plantación (Cuadro o Tresbolillo)
</t>
        </r>
      </text>
    </comment>
    <comment ref="AG11" authorId="0" shapeId="0" xr:uid="{00000000-0006-0000-0900-000015000000}">
      <text>
        <r>
          <rPr>
            <sz val="8"/>
            <color indexed="81"/>
            <rFont val="Tahoma"/>
            <family val="2"/>
          </rPr>
          <t xml:space="preserve">Escriba el número de franjas o líneas de árboles que utilizará para establecer el Cerco Vivo  Ej. 1
</t>
        </r>
      </text>
    </comment>
    <comment ref="B13" authorId="0" shapeId="0" xr:uid="{00000000-0006-0000-0900-000016000000}">
      <text>
        <r>
          <rPr>
            <sz val="8"/>
            <color indexed="81"/>
            <rFont val="Tahoma"/>
            <family val="2"/>
          </rPr>
          <t xml:space="preserve">Escriba las distancias  de siembra en metros del sistema propuesto (un número en cada casilla). Ej. 3  -  3   ó   3  -  4 etc.
</t>
        </r>
      </text>
    </comment>
    <comment ref="E13" authorId="0" shapeId="0" xr:uid="{00000000-0006-0000-0900-000017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L13" authorId="0" shapeId="0" xr:uid="{00000000-0006-0000-0900-000018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P13" authorId="0" shapeId="0" xr:uid="{00000000-0006-0000-0900-000019000000}">
      <text>
        <r>
          <rPr>
            <sz val="8"/>
            <color indexed="81"/>
            <rFont val="Tahoma"/>
            <family val="2"/>
          </rPr>
          <t xml:space="preserve">Escriba las distancias  de siembra en metros del sistema propuesto (un número en cada casilla). Ej. 3  -  3   ó   3  -  4 etc.
</t>
        </r>
      </text>
    </comment>
    <comment ref="S13" authorId="0" shapeId="0" xr:uid="{00000000-0006-0000-0900-00001A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W13" authorId="0" shapeId="0" xr:uid="{00000000-0006-0000-0900-00001B000000}">
      <text>
        <r>
          <rPr>
            <sz val="8"/>
            <color indexed="81"/>
            <rFont val="Tahoma"/>
            <family val="2"/>
          </rPr>
          <t xml:space="preserve">Escriba las distancias  de siembra en metros del sistema propuesto (un número en cada casilla). Ej. 3  -  3   ó   3  -  4 etc.
</t>
        </r>
      </text>
    </comment>
    <comment ref="Z13" authorId="0" shapeId="0" xr:uid="{00000000-0006-0000-0900-00001C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AD13" authorId="0" shapeId="0" xr:uid="{00000000-0006-0000-0900-00001D000000}">
      <text>
        <r>
          <rPr>
            <sz val="8"/>
            <color indexed="81"/>
            <rFont val="Tahoma"/>
            <family val="2"/>
          </rPr>
          <t xml:space="preserve">Escriba la distancia  de siembra en metros a la cual quedarán los árboles en la franja o línea  Ej. 2,5
</t>
        </r>
      </text>
    </comment>
    <comment ref="AG13" authorId="0" shapeId="0" xr:uid="{00000000-0006-0000-0900-00001E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AN13" authorId="0" shapeId="0" xr:uid="{00000000-0006-0000-0900-00001F000000}">
      <text>
        <r>
          <rPr>
            <sz val="8"/>
            <color indexed="81"/>
            <rFont val="Tahoma"/>
            <family val="2"/>
          </rPr>
          <t>Escriba en la casilla correspondiente los costos unitarios ($) del insumo o bien propuesto.</t>
        </r>
        <r>
          <rPr>
            <sz val="8"/>
            <color indexed="81"/>
            <rFont val="Tahoma"/>
            <family val="2"/>
          </rPr>
          <t xml:space="preserve">
Para el caso de los numerales 4, 5, 6, y 7 el costo unitario se da por</t>
        </r>
        <r>
          <rPr>
            <b/>
            <sz val="8"/>
            <color indexed="81"/>
            <rFont val="Tahoma"/>
            <family val="2"/>
          </rPr>
          <t xml:space="preserve"> Kgr</t>
        </r>
        <r>
          <rPr>
            <sz val="8"/>
            <color indexed="81"/>
            <rFont val="Tahoma"/>
            <family val="2"/>
          </rPr>
          <t>.</t>
        </r>
      </text>
    </comment>
    <comment ref="AD14" authorId="0" shapeId="0" xr:uid="{00000000-0006-0000-0900-000020000000}">
      <text>
        <r>
          <rPr>
            <sz val="8"/>
            <color indexed="81"/>
            <rFont val="Tahoma"/>
            <family val="2"/>
          </rPr>
          <t xml:space="preserve">El No. de plántulas / Ha. se ha calculado para un perímetro de 400 metros líneales.
</t>
        </r>
      </text>
    </comment>
    <comment ref="C16" authorId="0" shapeId="0" xr:uid="{00000000-0006-0000-0900-000021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D16" authorId="1" shapeId="0" xr:uid="{00000000-0006-0000-0900-000022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6" authorId="1" shapeId="0" xr:uid="{00000000-0006-0000-0900-000023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J16" authorId="0" shapeId="0" xr:uid="{00000000-0006-0000-0900-000024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K16" authorId="1" shapeId="0" xr:uid="{00000000-0006-0000-0900-000025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16" authorId="1" shapeId="0" xr:uid="{00000000-0006-0000-0900-000026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Q16" authorId="0" shapeId="0" xr:uid="{00000000-0006-0000-0900-000027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R16" authorId="1" shapeId="0" xr:uid="{00000000-0006-0000-0900-000028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6" authorId="1" shapeId="0" xr:uid="{00000000-0006-0000-0900-000029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X16" authorId="0" shapeId="0" xr:uid="{00000000-0006-0000-0900-00002A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Y16" authorId="1" shapeId="0" xr:uid="{00000000-0006-0000-0900-00002B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6" authorId="1" shapeId="0" xr:uid="{00000000-0006-0000-0900-00002C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E16" authorId="0" shapeId="0" xr:uid="{00000000-0006-0000-0900-00002D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AF16" authorId="1" shapeId="0" xr:uid="{00000000-0006-0000-0900-00002E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G16" authorId="1" shapeId="0" xr:uid="{00000000-0006-0000-0900-00002F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L16" authorId="0" shapeId="0" xr:uid="{00000000-0006-0000-0900-000030000000}">
      <text>
        <r>
          <rPr>
            <sz val="8"/>
            <color indexed="81"/>
            <rFont val="Tahoma"/>
            <family val="2"/>
          </rPr>
          <t>Escriba el nombre del fertilizante a utilizar Ej.  NPK(10-30-10).</t>
        </r>
      </text>
    </comment>
    <comment ref="AM16" authorId="1" shapeId="0" xr:uid="{00000000-0006-0000-0900-000031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N16" authorId="1" shapeId="0" xr:uid="{00000000-0006-0000-0900-000032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D17" authorId="1" shapeId="0" xr:uid="{00000000-0006-0000-0900-000033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7" authorId="1" shapeId="0" xr:uid="{00000000-0006-0000-0900-000034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K17" authorId="1" shapeId="0" xr:uid="{00000000-0006-0000-0900-000035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17" authorId="1" shapeId="0" xr:uid="{00000000-0006-0000-0900-000036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R17" authorId="1" shapeId="0" xr:uid="{00000000-0006-0000-0900-000037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7" authorId="1" shapeId="0" xr:uid="{00000000-0006-0000-0900-000038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Y17" authorId="1" shapeId="0" xr:uid="{00000000-0006-0000-0900-000039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7" authorId="1" shapeId="0" xr:uid="{00000000-0006-0000-0900-00003A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F17" authorId="1" shapeId="0" xr:uid="{00000000-0006-0000-0900-00003B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G17" authorId="1" shapeId="0" xr:uid="{00000000-0006-0000-0900-00003C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M17" authorId="1" shapeId="0" xr:uid="{00000000-0006-0000-0900-00003D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N17" authorId="1" shapeId="0" xr:uid="{00000000-0006-0000-0900-00003E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C18" authorId="0" shapeId="0" xr:uid="{00000000-0006-0000-0900-00003F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D18" authorId="1" shapeId="0" xr:uid="{00000000-0006-0000-0900-000040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8" authorId="1" shapeId="0" xr:uid="{00000000-0006-0000-0900-000041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J18" authorId="0" shapeId="0" xr:uid="{00000000-0006-0000-0900-000042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K18" authorId="1" shapeId="0" xr:uid="{00000000-0006-0000-0900-000043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18" authorId="1" shapeId="0" xr:uid="{00000000-0006-0000-0900-000044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Q18" authorId="0" shapeId="0" xr:uid="{00000000-0006-0000-0900-000045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R18" authorId="1" shapeId="0" xr:uid="{00000000-0006-0000-0900-000046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8" authorId="1" shapeId="0" xr:uid="{00000000-0006-0000-0900-000047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X18" authorId="0" shapeId="0" xr:uid="{00000000-0006-0000-0900-000048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Y18" authorId="1" shapeId="0" xr:uid="{00000000-0006-0000-0900-000049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8" authorId="1" shapeId="0" xr:uid="{00000000-0006-0000-0900-00004A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E18" authorId="0" shapeId="0" xr:uid="{00000000-0006-0000-0900-00004B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AF18" authorId="1" shapeId="0" xr:uid="{00000000-0006-0000-0900-00004C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G18" authorId="1" shapeId="0" xr:uid="{00000000-0006-0000-0900-00004D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L18" authorId="0" shapeId="0" xr:uid="{00000000-0006-0000-0900-00004E000000}">
      <text>
        <r>
          <rPr>
            <sz val="8"/>
            <color indexed="81"/>
            <rFont val="Tahoma"/>
            <family val="2"/>
          </rPr>
          <t>Escriba el nombre del correctivo a utilizar Ej.  Cal.</t>
        </r>
      </text>
    </comment>
    <comment ref="AM18" authorId="1" shapeId="0" xr:uid="{00000000-0006-0000-0900-00004F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N18" authorId="1" shapeId="0" xr:uid="{00000000-0006-0000-0900-000050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C19" authorId="0" shapeId="0" xr:uid="{00000000-0006-0000-0900-000051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D19" authorId="1" shapeId="0" xr:uid="{00000000-0006-0000-0900-000052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E19" authorId="1" shapeId="0" xr:uid="{00000000-0006-0000-0900-000053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J19" authorId="0" shapeId="0" xr:uid="{00000000-0006-0000-0900-000054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K19" authorId="1" shapeId="0" xr:uid="{00000000-0006-0000-0900-000055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L19" authorId="1" shapeId="0" xr:uid="{00000000-0006-0000-0900-000056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Q19" authorId="0" shapeId="0" xr:uid="{00000000-0006-0000-0900-000057000000}">
      <text>
        <r>
          <rPr>
            <sz val="8"/>
            <color indexed="81"/>
            <rFont val="Tahoma"/>
            <family val="2"/>
          </rPr>
          <t>Escriba el nombre del Abono Orgánico a utilizar Ej.  Humus.</t>
        </r>
      </text>
    </comment>
    <comment ref="R19" authorId="1" shapeId="0" xr:uid="{00000000-0006-0000-0900-000058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S19" authorId="1" shapeId="0" xr:uid="{00000000-0006-0000-0900-000059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X19" authorId="0" shapeId="0" xr:uid="{00000000-0006-0000-0900-00005A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Y19" authorId="1" shapeId="0" xr:uid="{00000000-0006-0000-0900-00005B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Z19" authorId="1" shapeId="0" xr:uid="{00000000-0006-0000-0900-00005C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E19" authorId="0" shapeId="0" xr:uid="{00000000-0006-0000-0900-00005D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AF19" authorId="1" shapeId="0" xr:uid="{00000000-0006-0000-0900-00005E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G19" authorId="1" shapeId="0" xr:uid="{00000000-0006-0000-0900-00005F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AL19" authorId="0" shapeId="0" xr:uid="{00000000-0006-0000-0900-000060000000}">
      <text>
        <r>
          <rPr>
            <sz val="8"/>
            <color indexed="81"/>
            <rFont val="Tahoma"/>
            <family val="2"/>
          </rPr>
          <t>Escriba el nombre del Microelemento a utilizar Ej.  Borax.</t>
        </r>
      </text>
    </comment>
    <comment ref="AM19" authorId="1" shapeId="0" xr:uid="{00000000-0006-0000-0900-000061000000}">
      <text>
        <r>
          <rPr>
            <sz val="8"/>
            <color indexed="81"/>
            <rFont val="Tahoma"/>
            <family val="2"/>
          </rPr>
          <t xml:space="preserve">Escriba la cantidad por árbol en gramos (gr.)
</t>
        </r>
      </text>
    </comment>
    <comment ref="AN19" authorId="1" shapeId="0" xr:uid="{00000000-0006-0000-0900-000062000000}">
      <text>
        <r>
          <rPr>
            <sz val="8"/>
            <color indexed="81"/>
            <rFont val="Tahoma"/>
            <family val="2"/>
          </rPr>
          <t xml:space="preserve">Escriba el costo unitario del </t>
        </r>
        <r>
          <rPr>
            <b/>
            <sz val="8"/>
            <color indexed="81"/>
            <rFont val="Tahoma"/>
            <family val="2"/>
          </rPr>
          <t>Kilogramo</t>
        </r>
        <r>
          <rPr>
            <sz val="8"/>
            <color indexed="81"/>
            <rFont val="Tahoma"/>
            <family val="2"/>
          </rPr>
          <t xml:space="preserve">.
</t>
        </r>
      </text>
    </comment>
    <comment ref="C20" authorId="0" shapeId="0" xr:uid="{00000000-0006-0000-0900-000063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J20" authorId="0" shapeId="0" xr:uid="{00000000-0006-0000-0900-000064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Q20" authorId="0" shapeId="0" xr:uid="{00000000-0006-0000-0900-000065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X20" authorId="0" shapeId="0" xr:uid="{00000000-0006-0000-0900-000066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AE20" authorId="0" shapeId="0" xr:uid="{00000000-0006-0000-0900-000067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AL20" authorId="0" shapeId="0" xr:uid="{00000000-0006-0000-0900-000068000000}">
      <text>
        <r>
          <rPr>
            <sz val="8"/>
            <color indexed="81"/>
            <rFont val="Tahoma"/>
            <family val="2"/>
          </rPr>
          <t>Escriba el nombre del Insecticida a utilizar Ej.  Lorsban polvo.</t>
        </r>
      </text>
    </comment>
    <comment ref="F24" authorId="0" shapeId="0" xr:uid="{00000000-0006-0000-0900-000069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24" authorId="0" shapeId="0" xr:uid="{00000000-0006-0000-0900-00006A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24" authorId="0" shapeId="0" xr:uid="{00000000-0006-0000-0900-00006B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A24" authorId="0" shapeId="0" xr:uid="{00000000-0006-0000-0900-00006C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H24" authorId="0" shapeId="0" xr:uid="{00000000-0006-0000-0900-00006D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O24" authorId="0" shapeId="0" xr:uid="{00000000-0006-0000-0900-00006E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W24" authorId="0" shapeId="0" xr:uid="{00000000-0006-0000-0900-00006F000000}">
      <text>
        <r>
          <rPr>
            <sz val="8"/>
            <color indexed="81"/>
            <rFont val="Tahoma"/>
            <family val="2"/>
          </rPr>
          <t>Escriba el número de hectáreas totales a establecer en este sistema ej.  300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R45" authorId="1" shapeId="0" xr:uid="{00000000-0006-0000-0900-000070000000}">
      <text>
        <r>
          <rPr>
            <sz val="8"/>
            <color indexed="81"/>
            <rFont val="Tahoma"/>
            <family val="2"/>
          </rPr>
          <t xml:space="preserve">Escriba si es en madera, plástico o cemento.
</t>
        </r>
      </text>
    </comment>
    <comment ref="AR47" authorId="1" shapeId="0" xr:uid="{00000000-0006-0000-0900-000071000000}">
      <text>
        <r>
          <rPr>
            <sz val="8"/>
            <color indexed="81"/>
            <rFont val="Tahoma"/>
            <family val="2"/>
          </rPr>
          <t xml:space="preserve">Escriba SI  o NO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minambiente</author>
    <author>Preferred Customer</author>
    <author>-</author>
  </authors>
  <commentList>
    <comment ref="C8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Escriba el nombre del evento: taller, gira, reunión, capacitación, entre otros)</t>
        </r>
      </text>
    </comment>
    <comment ref="C12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Escriba el número de talleres o número de giras, por ejemplo.
</t>
        </r>
      </text>
    </comment>
    <comment ref="G12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Escriba si el evento dura 1 o 2 o "n" días
</t>
        </r>
      </text>
    </comment>
    <comment ref="I12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Cuántas personas se pretenden atender en cada evento</t>
        </r>
      </text>
    </comment>
    <comment ref="B15" authorId="1" shapeId="0" xr:uid="{00000000-0006-0000-0600-000005000000}">
      <text>
        <r>
          <rPr>
            <sz val="8"/>
            <color indexed="81"/>
            <rFont val="Tahoma"/>
            <family val="2"/>
          </rPr>
          <t>Corresponde a los equipos requeridos para la ejecución del evento, por ejemplo: alquiler de video beam o de computador.</t>
        </r>
      </text>
    </comment>
    <comment ref="B19" authorId="0" shapeId="0" xr:uid="{00000000-0006-0000-0600-00000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En caso que se deba reconocer algún costo por alquiler</t>
        </r>
      </text>
    </comment>
    <comment ref="B22" authorId="0" shapeId="0" xr:uid="{00000000-0006-0000-0600-00000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 cuando la comunidad requiere transporte para poder asistir al evento y se debe describir si el transporte es fluvial o terrestre</t>
        </r>
      </text>
    </comment>
    <comment ref="B23" authorId="0" shapeId="0" xr:uid="{00000000-0006-0000-0600-00000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 para cuando el evento se programa para una larga jornada y se requiere brindar una atención a los invitados</t>
        </r>
      </text>
    </comment>
    <comment ref="B28" authorId="0" shapeId="0" xr:uid="{00000000-0006-0000-0600-00000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 cuando el evento dura más de un día y los invitados deben pernoctar y no tienen opción de pagar un hospedaje.</t>
        </r>
      </text>
    </comment>
    <comment ref="B30" authorId="0" shapeId="0" xr:uid="{00000000-0006-0000-0600-00000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 sólo cuando se requiere de un especialista para desarrollar el taller y no lo puede asumir el equipo técnico contratado.
Pero la ideal es que el equipo técnico del proyecto desarrolle estos eventos</t>
        </r>
      </text>
    </comment>
    <comment ref="B31" authorId="0" shapeId="0" xr:uid="{00000000-0006-0000-0600-00000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 sólo cuando se requiere de un especialista para desarrollar el taller y no lo puede asumir el equipo técnico contratado.</t>
        </r>
      </text>
    </comment>
    <comment ref="C31" authorId="2" shapeId="0" xr:uid="{00000000-0006-0000-0600-00000C000000}">
      <text>
        <r>
          <rPr>
            <sz val="8"/>
            <color indexed="10"/>
            <rFont val="Tahoma"/>
            <family val="2"/>
          </rPr>
          <t>Escriba el número de Profesionales a Contratar.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2" authorId="0" shapeId="0" xr:uid="{00000000-0006-0000-06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 sólo cuando se requiere  un especialista para desarrollar el taller y no lo puede asumir el equipo técnico contratado.</t>
        </r>
      </text>
    </comment>
    <comment ref="B33" authorId="0" shapeId="0" xr:uid="{00000000-0006-0000-06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Cuando para el éxito del evento requiere el apoyo de un lider comunitario.
</t>
        </r>
      </text>
    </comment>
    <comment ref="B35" authorId="3" shapeId="0" xr:uid="{00000000-0006-0000-0600-00000F000000}">
      <text>
        <r>
          <rPr>
            <sz val="8"/>
            <color indexed="81"/>
            <rFont val="Tahoma"/>
            <family val="2"/>
          </rPr>
          <t xml:space="preserve">Corresponden al servicio que se contratará para garantizar el transporte permanente del equipo técnico en la(s) zona(s) del proyecto. (Motos, Camperos, Auxilio de transporte)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JMENDOZA98</author>
  </authors>
  <commentList>
    <comment ref="O3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JMENDOZA98:</t>
        </r>
        <r>
          <rPr>
            <sz val="9"/>
            <color indexed="81"/>
            <rFont val="Tahoma"/>
            <family val="2"/>
          </rPr>
          <t xml:space="preserve">
OCULTAR</t>
        </r>
      </text>
    </comment>
    <comment ref="E6" authorId="0" shapeId="0" xr:uid="{00000000-0006-0000-0A00-000002000000}">
      <text>
        <r>
          <rPr>
            <b/>
            <sz val="9"/>
            <color indexed="81"/>
            <rFont val="Tahoma"/>
            <family val="2"/>
          </rPr>
          <t>JMENDOZA98:</t>
        </r>
        <r>
          <rPr>
            <sz val="9"/>
            <color indexed="81"/>
            <rFont val="Tahoma"/>
            <family val="2"/>
          </rPr>
          <t xml:space="preserve">
COSTO MUY ELEVADO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JMENDOZA98</author>
  </authors>
  <commentList>
    <comment ref="F3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JMENDOZA98:</t>
        </r>
        <r>
          <rPr>
            <sz val="9"/>
            <color indexed="81"/>
            <rFont val="Tahoma"/>
            <family val="2"/>
          </rPr>
          <t xml:space="preserve">
OCULTAR</t>
        </r>
      </text>
    </comment>
    <comment ref="F12" authorId="0" shapeId="0" xr:uid="{00000000-0006-0000-0B00-000002000000}">
      <text>
        <r>
          <rPr>
            <b/>
            <sz val="9"/>
            <color indexed="81"/>
            <rFont val="Tahoma"/>
            <family val="2"/>
          </rPr>
          <t>JMENDOZA98:</t>
        </r>
        <r>
          <rPr>
            <sz val="9"/>
            <color indexed="81"/>
            <rFont val="Tahoma"/>
            <family val="2"/>
          </rPr>
          <t xml:space="preserve">
OCULTAR</t>
        </r>
      </text>
    </comment>
  </commentList>
</comments>
</file>

<file path=xl/sharedStrings.xml><?xml version="1.0" encoding="utf-8"?>
<sst xmlns="http://schemas.openxmlformats.org/spreadsheetml/2006/main" count="2113" uniqueCount="654">
  <si>
    <t>Unidad</t>
  </si>
  <si>
    <t>KM</t>
  </si>
  <si>
    <t xml:space="preserve">TOTAL </t>
  </si>
  <si>
    <t xml:space="preserve">Ha </t>
  </si>
  <si>
    <t xml:space="preserve">V. Parcial </t>
  </si>
  <si>
    <t xml:space="preserve">V. Unitario </t>
  </si>
  <si>
    <t xml:space="preserve">ACTIVIDAD </t>
  </si>
  <si>
    <t xml:space="preserve">ARREGLO PREVISTO </t>
  </si>
  <si>
    <t xml:space="preserve">ITEM </t>
  </si>
  <si>
    <t>PRESUPUESTO ESTIMADO</t>
  </si>
  <si>
    <t>IVA (19%)</t>
  </si>
  <si>
    <t>VALOR TOTAL</t>
  </si>
  <si>
    <t>Cant.</t>
  </si>
  <si>
    <t xml:space="preserve">
COSTOS DE ESTABLECIMIENTO</t>
  </si>
  <si>
    <t xml:space="preserve">COSTO DE ESTABLECIMIENTO </t>
  </si>
  <si>
    <t>COSTO AISLAMIENTO INCLUYENDO MATERIAL VEGETAL</t>
  </si>
  <si>
    <t>COSTO CONSERVACIÓN DE BOSQUE NATURAL - AISLAMIENTO</t>
  </si>
  <si>
    <t>SISTEMA A IMPLEMENTAR:</t>
  </si>
  <si>
    <t>CORPORACIÓN / AAU:</t>
  </si>
  <si>
    <t>NOMBRE DEL PROYECTO:</t>
  </si>
  <si>
    <t>DISEÑO DE PLANTACION:</t>
  </si>
  <si>
    <t>Cuadro</t>
  </si>
  <si>
    <t>x</t>
  </si>
  <si>
    <t>Tresbolillo</t>
  </si>
  <si>
    <t>Aleatorio</t>
  </si>
  <si>
    <t>X</t>
  </si>
  <si>
    <t>No. de Franjas o Líneas</t>
  </si>
  <si>
    <t>DISEÑO DE AISLAMIENTO</t>
  </si>
  <si>
    <t>Costo Unitario $</t>
  </si>
  <si>
    <t>1. Distancias de Siembra (mts)</t>
  </si>
  <si>
    <t>1. Distancia entre postes mts.</t>
  </si>
  <si>
    <t>2. Número de Plántulas por Ha</t>
  </si>
  <si>
    <t>1. Número de Plántulas Arbóreas por Ha</t>
  </si>
  <si>
    <t>1. Número de Plántulas Arboreas por Ha</t>
  </si>
  <si>
    <t>2. Distancia pie amigos mts.</t>
  </si>
  <si>
    <t>3. Porcentaje de reposición  %</t>
  </si>
  <si>
    <t>2. Número de Plántulas Arbustivas por Ha</t>
  </si>
  <si>
    <t xml:space="preserve">    Número de Plántulas Arbustivas por Ha</t>
  </si>
  <si>
    <t>3. Hilos alambre</t>
  </si>
  <si>
    <t>4. Cantidad de Fertilizantes / Arbol (gr.)</t>
  </si>
  <si>
    <t>15-15-15</t>
  </si>
  <si>
    <t>3. Número de Plántulas Herbaceas por Ha</t>
  </si>
  <si>
    <t>2. Porcentaje de reposición  %</t>
  </si>
  <si>
    <t>4. # Postes/KM</t>
  </si>
  <si>
    <t>5. Cantidad de Hidroretenedor / Árbol (gr.)</t>
  </si>
  <si>
    <t>3. Cantidad de Fertilizantes / Arbol (gr.)</t>
  </si>
  <si>
    <t>5. # Postes Piamigo/KM</t>
  </si>
  <si>
    <t>6. Cantidad de Correctivos / Arbol (gr.)</t>
  </si>
  <si>
    <t>Cal dolomita</t>
  </si>
  <si>
    <t>4. Cantidad de Hidroretenedor / Árbol (gr.)</t>
  </si>
  <si>
    <t>6. Rollos alambre/KM</t>
  </si>
  <si>
    <t>7. Cantidad de Microelementos / Arbol (gr.)</t>
  </si>
  <si>
    <t>Boro natural</t>
  </si>
  <si>
    <t>7. Cantidad de Abono Orgánico / Arbol (gr.)</t>
  </si>
  <si>
    <t>Otro</t>
  </si>
  <si>
    <t>5. Cantidad de Correctivos / Arbol (gr.)</t>
  </si>
  <si>
    <t>7. Grapas/km en kg.</t>
  </si>
  <si>
    <t>8. Cantidad de Insecticida / Ha (Kg - Lt.)</t>
  </si>
  <si>
    <t>Lorsban polvo</t>
  </si>
  <si>
    <t>6. Cantidad de Microelementos / Arbol (gr.)</t>
  </si>
  <si>
    <t>8. MV para cerco vivo (árboles/estacas) con reposición</t>
  </si>
  <si>
    <t xml:space="preserve">9. Costo por Jornal  </t>
  </si>
  <si>
    <t>7. Cantidad de Insecticida / Ha (Kg - Lt.)</t>
  </si>
  <si>
    <t>9. Insumo 1 Fertilizante (g/ árbol).</t>
  </si>
  <si>
    <t>10. Herramientas (2% de la MO)</t>
  </si>
  <si>
    <t xml:space="preserve">8. Costo por Jornal  </t>
  </si>
  <si>
    <t>10. Insumo 2 Microelementos (g/ árbol).</t>
  </si>
  <si>
    <t>11. Transporte Insumos ( % de Insumos)</t>
  </si>
  <si>
    <t>9. Herramientas (2% de la MO)</t>
  </si>
  <si>
    <t xml:space="preserve">11. Costo por Jornal  </t>
  </si>
  <si>
    <t>(0% costos directos)</t>
  </si>
  <si>
    <t>METAS TOTALES</t>
  </si>
  <si>
    <t>Has.</t>
  </si>
  <si>
    <t>10. Transporte Insumos ( % de Insumos)</t>
  </si>
  <si>
    <t xml:space="preserve">12. Costo Transp. mayor ( % de insumos) </t>
  </si>
  <si>
    <t>13. Herramientas  (2%  M.O.)</t>
  </si>
  <si>
    <t>Costos proyectados en pesos</t>
  </si>
  <si>
    <t>METAS AISLAMIENTO Rest. Pasiva</t>
  </si>
  <si>
    <t>CATEGORIA DE INVERSIÓN</t>
  </si>
  <si>
    <t>Cantidad</t>
  </si>
  <si>
    <t>Valor  Unitario                          ($)</t>
  </si>
  <si>
    <t>Valor Total/Ha                               ($)</t>
  </si>
  <si>
    <t>Valor Total Proyecto                               ($)</t>
  </si>
  <si>
    <t>META RESTAURACIÓN PASIVA</t>
  </si>
  <si>
    <t>HAS</t>
  </si>
  <si>
    <t>KM.</t>
  </si>
  <si>
    <t>1. COSTOS DIRECTOS</t>
  </si>
  <si>
    <t>1.1. MANO DE OBRA</t>
  </si>
  <si>
    <t>RENDIMIENTO</t>
  </si>
  <si>
    <t>Reconocimiento o preparación del área a Restaurar</t>
  </si>
  <si>
    <r>
      <t>M</t>
    </r>
    <r>
      <rPr>
        <vertAlign val="superscript"/>
        <sz val="8"/>
        <rFont val="Arial"/>
        <family val="2"/>
      </rPr>
      <t>2</t>
    </r>
  </si>
  <si>
    <t>Rocería (Preparación de terreno)</t>
  </si>
  <si>
    <t>ITEM</t>
  </si>
  <si>
    <t>COSTOS / KM  (1000 ML)</t>
  </si>
  <si>
    <t>COSTOS/ ML                   $</t>
  </si>
  <si>
    <t>COSTOS/HA                          (163 ML)</t>
  </si>
  <si>
    <t>COSTO TOTAL AISLAMIENTO</t>
  </si>
  <si>
    <t>Trazado</t>
  </si>
  <si>
    <t>Arboles</t>
  </si>
  <si>
    <t>Preparación de terreno</t>
  </si>
  <si>
    <t>V/Unitario $</t>
  </si>
  <si>
    <t>Valor Total  $</t>
  </si>
  <si>
    <t>Plateo</t>
  </si>
  <si>
    <t>Plateos</t>
  </si>
  <si>
    <t>1.  MANO DE OBRA</t>
  </si>
  <si>
    <t>Ahoyado</t>
  </si>
  <si>
    <t>Hoyo</t>
  </si>
  <si>
    <t>Repiques</t>
  </si>
  <si>
    <t>Aplicación  de fertilizantes y correctivos</t>
  </si>
  <si>
    <t>Platos</t>
  </si>
  <si>
    <t>Transporte interno de insumos</t>
  </si>
  <si>
    <t>Transporte menor</t>
  </si>
  <si>
    <t>Plantación (siembra)</t>
  </si>
  <si>
    <t>Hincado</t>
  </si>
  <si>
    <t xml:space="preserve">Control fitosanitario </t>
  </si>
  <si>
    <t>Templado y grapado</t>
  </si>
  <si>
    <t>Reposición (Replante)</t>
  </si>
  <si>
    <t>Establecimiento de MV (siembra)</t>
  </si>
  <si>
    <t xml:space="preserve">Limpias </t>
  </si>
  <si>
    <t>Limpias</t>
  </si>
  <si>
    <t>SUBTOTAL MANO DE OBRA</t>
  </si>
  <si>
    <t>2. INSUMOS</t>
  </si>
  <si>
    <t xml:space="preserve"> 1.2. INSUMOS </t>
  </si>
  <si>
    <t>Alambre de pua (Rollo)</t>
  </si>
  <si>
    <t>Plántulas + 10% repos.</t>
  </si>
  <si>
    <t>Plántulas</t>
  </si>
  <si>
    <t>Postes</t>
  </si>
  <si>
    <t>Fertilizantes</t>
  </si>
  <si>
    <t>Kgr.</t>
  </si>
  <si>
    <t>Pie Amigos</t>
  </si>
  <si>
    <t>Hidroretenedor</t>
  </si>
  <si>
    <t>Grapa (Kgr.)</t>
  </si>
  <si>
    <t>Correctivos</t>
  </si>
  <si>
    <t>Material Vegetal para cerco vivo</t>
  </si>
  <si>
    <t>Microelementos</t>
  </si>
  <si>
    <t>Abono Orgánico</t>
  </si>
  <si>
    <t xml:space="preserve">Insecticidas </t>
  </si>
  <si>
    <t>Kgr.- Lts.</t>
  </si>
  <si>
    <t>SUBTOTAL INSUMOS</t>
  </si>
  <si>
    <t xml:space="preserve">TOTAL COSTOS DIRECTOS </t>
  </si>
  <si>
    <t>Transporte mayor</t>
  </si>
  <si>
    <t>2. COSTOS INDIRECTOS</t>
  </si>
  <si>
    <t xml:space="preserve">Herramientas </t>
  </si>
  <si>
    <t xml:space="preserve">Transp. Insumos </t>
  </si>
  <si>
    <t>TOTAL AISLAMIENTO</t>
  </si>
  <si>
    <t>IPC proyectado</t>
  </si>
  <si>
    <t>TOTAL COSTOS INDIRECTOS</t>
  </si>
  <si>
    <t>TOTAL  COSTOS INDIRECTOS</t>
  </si>
  <si>
    <t>Tipo de poste</t>
  </si>
  <si>
    <t>madera</t>
  </si>
  <si>
    <t>Número de hilos de alambre</t>
  </si>
  <si>
    <t xml:space="preserve">COSTO ESTABLECIMIENTO </t>
  </si>
  <si>
    <t>Dimensión (Largo m - Diámetro cm)</t>
  </si>
  <si>
    <t>1,8m-10cm</t>
  </si>
  <si>
    <t>Distancia entre hilos (cm)</t>
  </si>
  <si>
    <t>35 cm</t>
  </si>
  <si>
    <t>Inmunización</t>
  </si>
  <si>
    <t>no</t>
  </si>
  <si>
    <t>Metros de alambre por rollo de 38 Kg</t>
  </si>
  <si>
    <t>ítem</t>
  </si>
  <si>
    <t>Porcentaje</t>
  </si>
  <si>
    <t>Ha</t>
  </si>
  <si>
    <t>Total</t>
  </si>
  <si>
    <t>Distancia entre postes (m)</t>
  </si>
  <si>
    <t>Dimensión del hoyo cms. (prof. x  lados)</t>
  </si>
  <si>
    <t>50x20</t>
  </si>
  <si>
    <t>Administración (A)</t>
  </si>
  <si>
    <t>Distancia entre pie de amigos (m)</t>
  </si>
  <si>
    <t>Número de grapas por kilo</t>
  </si>
  <si>
    <t>Imprevistos (I)</t>
  </si>
  <si>
    <t>Calibre alambre de púa</t>
  </si>
  <si>
    <t>Postes y Pie Amigos / KM</t>
  </si>
  <si>
    <t>Utildad (U)</t>
  </si>
  <si>
    <t>Rollos de Alambre / Km</t>
  </si>
  <si>
    <t>Kilos de Grapas / KM</t>
  </si>
  <si>
    <t>IVA sobre U</t>
  </si>
  <si>
    <t>Distancia MV para cerco vivo (árboles / estacas) (m)</t>
  </si>
  <si>
    <t>Porcentaje de reposición % (MV)</t>
  </si>
  <si>
    <t>Total AIU</t>
  </si>
  <si>
    <t>Altura del material vegetal (MV)</t>
  </si>
  <si>
    <t>50 cm</t>
  </si>
  <si>
    <t>TOTAL COSTO ESTABLECIMIENTO</t>
  </si>
  <si>
    <t>Km</t>
  </si>
  <si>
    <t>A</t>
  </si>
  <si>
    <t>I</t>
  </si>
  <si>
    <t>U</t>
  </si>
  <si>
    <t>IVA de U</t>
  </si>
  <si>
    <t>TOTAL COSTO AISLAMIENTO CON AIU</t>
  </si>
  <si>
    <t>TOTAL COSTO AISLAMIENTO</t>
  </si>
  <si>
    <t>CONTROL FITOSANTIRIO</t>
  </si>
  <si>
    <t>10-20-20</t>
  </si>
  <si>
    <t>Alisin</t>
  </si>
  <si>
    <t>Abimgra</t>
  </si>
  <si>
    <t>10-30-10</t>
  </si>
  <si>
    <t>Antrasin PC</t>
  </si>
  <si>
    <t>Abimgra fosforado</t>
  </si>
  <si>
    <t>13-26-6</t>
  </si>
  <si>
    <t>Arriero</t>
  </si>
  <si>
    <t>Abonisa</t>
  </si>
  <si>
    <t>Attakill</t>
  </si>
  <si>
    <t>Agrimins</t>
  </si>
  <si>
    <t>17-6-18-2</t>
  </si>
  <si>
    <t>Cipermetrina</t>
  </si>
  <si>
    <t>Gallinaza</t>
  </si>
  <si>
    <t>18-18-18</t>
  </si>
  <si>
    <t>Clorpirifos</t>
  </si>
  <si>
    <t>Humus</t>
  </si>
  <si>
    <t>Dipel DF</t>
  </si>
  <si>
    <t>Efrectina</t>
  </si>
  <si>
    <t>Fenithotrion</t>
  </si>
  <si>
    <t>Lorsban líquido</t>
  </si>
  <si>
    <t>DAP</t>
  </si>
  <si>
    <t>Fosazucal</t>
  </si>
  <si>
    <t>Niferex</t>
  </si>
  <si>
    <t>Pirimifos</t>
  </si>
  <si>
    <t>Ráfaga</t>
  </si>
  <si>
    <t>Rafos</t>
  </si>
  <si>
    <t xml:space="preserve">Ridomil </t>
  </si>
  <si>
    <t>Todo en uno</t>
  </si>
  <si>
    <t>Roxion</t>
  </si>
  <si>
    <t>Urea</t>
  </si>
  <si>
    <t>Sistemin</t>
  </si>
  <si>
    <t>Borosol</t>
  </si>
  <si>
    <t>Clamboro</t>
  </si>
  <si>
    <t>Calfomag</t>
  </si>
  <si>
    <t>Calfos</t>
  </si>
  <si>
    <t>RENDIMIENTOS / Ha.</t>
  </si>
  <si>
    <t>Has</t>
  </si>
  <si>
    <r>
      <t>M</t>
    </r>
    <r>
      <rPr>
        <b/>
        <vertAlign val="superscript"/>
        <sz val="10"/>
        <rFont val="Arial"/>
        <family val="2"/>
      </rPr>
      <t>2</t>
    </r>
  </si>
  <si>
    <t>ACTIVIDAD</t>
  </si>
  <si>
    <t>UNIDAD</t>
  </si>
  <si>
    <t>RR</t>
  </si>
  <si>
    <t>MV-R</t>
  </si>
  <si>
    <t>BPP-G</t>
  </si>
  <si>
    <t>SAF</t>
  </si>
  <si>
    <t>CV</t>
  </si>
  <si>
    <t>EV</t>
  </si>
  <si>
    <t>Roceria</t>
  </si>
  <si>
    <t>Jornales</t>
  </si>
  <si>
    <t>Plateo (1m)</t>
  </si>
  <si>
    <t>Repique (30x30x30)</t>
  </si>
  <si>
    <t xml:space="preserve">Fertilización </t>
  </si>
  <si>
    <t>Transp Interno</t>
  </si>
  <si>
    <t>Siembra</t>
  </si>
  <si>
    <t>Control Fitosanit</t>
  </si>
  <si>
    <t>Replante</t>
  </si>
  <si>
    <t xml:space="preserve">
FONDO DE COMPENSACIÓN AMBIENTAL
COSTOS DE MANTENIMIENTO</t>
  </si>
  <si>
    <t xml:space="preserve">COSTO DE MANTENIMIENTO </t>
  </si>
  <si>
    <t>SISTEMA A MANTENER:</t>
  </si>
  <si>
    <t>REFORESTACIÓN PROTECTORA - PRODUCTORA</t>
  </si>
  <si>
    <t>CORREDOR BIOLÓGICO</t>
  </si>
  <si>
    <t>REFORESTACIÓN PROTECTORA - PRODUCTORA CON GUADUA</t>
  </si>
  <si>
    <t>CERCAS VIVAS</t>
  </si>
  <si>
    <t>ENRIQUECIMIENTOS VEGETALES</t>
  </si>
  <si>
    <t>CONSERVACIÓN DE BOSQUE NATURAL - AISLAMIENTO</t>
  </si>
  <si>
    <t xml:space="preserve"> </t>
  </si>
  <si>
    <t>1. Número de Plántulas por Ha</t>
  </si>
  <si>
    <t>2. Resiembra del Material Vegetal (%)</t>
  </si>
  <si>
    <t>3. Resiembra del Material Vegetal (%)</t>
  </si>
  <si>
    <t>NPK(15-15-15)</t>
  </si>
  <si>
    <t>xxxx</t>
  </si>
  <si>
    <t>Fertilizante 15-15-15</t>
  </si>
  <si>
    <t>xxx</t>
  </si>
  <si>
    <t>5. Cantidad de Microelementos / Arbol (gr.)</t>
  </si>
  <si>
    <t>4. Cantidad de Microelementos / Arbol (gr.)</t>
  </si>
  <si>
    <t>6. Cantidad de Insecticida / Ha (Kg - Lt.)</t>
  </si>
  <si>
    <t>5. Cantidad de Insecticida / Ha (Kg - Lt.)</t>
  </si>
  <si>
    <t>Lorsban Liq.</t>
  </si>
  <si>
    <t xml:space="preserve">Lorrban polvo </t>
  </si>
  <si>
    <t xml:space="preserve">7. Costo por Jornal  </t>
  </si>
  <si>
    <t xml:space="preserve">6. Costo por Jornal  </t>
  </si>
  <si>
    <t xml:space="preserve">9. Costo Transp. mayor ( % de insumos) </t>
  </si>
  <si>
    <t>8. Herramientas (2% de la MO)</t>
  </si>
  <si>
    <t>7. Herramientas (% de la MO)</t>
  </si>
  <si>
    <t>8. Herramientas (% de la MO)</t>
  </si>
  <si>
    <t>10. Herramientas  (5%  M.O.)</t>
  </si>
  <si>
    <t>9. Transporte Insumos ( % de Insumos)</t>
  </si>
  <si>
    <t>8. Transporte Insumos (% de Insumos)</t>
  </si>
  <si>
    <t>9. Transporte Insumos (% de Insumos)</t>
  </si>
  <si>
    <t>11. Perimetro a aislar / ha (ML)</t>
  </si>
  <si>
    <t>(% costos directos)</t>
  </si>
  <si>
    <t>Valor Unitario $</t>
  </si>
  <si>
    <t>Valor Total                $</t>
  </si>
  <si>
    <t>Jornal</t>
  </si>
  <si>
    <t>Plateo o deshierbe</t>
  </si>
  <si>
    <t>Árbol</t>
  </si>
  <si>
    <t>Material vegetal de reposición</t>
  </si>
  <si>
    <t>Material vegetal de enriquecimiento</t>
  </si>
  <si>
    <t>3. IPC proyectado 2010</t>
  </si>
  <si>
    <t>Número de hilos</t>
  </si>
  <si>
    <t>xxxxx</t>
  </si>
  <si>
    <t>Metros de alambre por rollo</t>
  </si>
  <si>
    <t>Postes y Pie Amigos / Ha</t>
  </si>
  <si>
    <t>Rollos de Alambre / Ha</t>
  </si>
  <si>
    <t>Kilos de Grapas / Ha</t>
  </si>
  <si>
    <t xml:space="preserve">TOTAL COSTO MANTENIMIENTO </t>
  </si>
  <si>
    <t>Taller</t>
  </si>
  <si>
    <t>COSTOS DE AISLAMIENTO</t>
  </si>
  <si>
    <t xml:space="preserve">COSTO DE AISLAMIENTO DE PLANTACIONES FORESTALES  </t>
  </si>
  <si>
    <t>AISLAMIENTO DE LOS SISTEMAS:</t>
  </si>
  <si>
    <t xml:space="preserve"> (0% de MO e insumos)</t>
  </si>
  <si>
    <t>Km.</t>
  </si>
  <si>
    <t xml:space="preserve">ADMINISTRACIÓN </t>
  </si>
  <si>
    <t xml:space="preserve">UTILIDAD </t>
  </si>
  <si>
    <t xml:space="preserve">IMPREVISTOS </t>
  </si>
  <si>
    <t>Asesor contable</t>
  </si>
  <si>
    <t>LEGALIZACIÓN DEL CONTRATO</t>
  </si>
  <si>
    <t>Estampilla Procultura</t>
  </si>
  <si>
    <t>VALOR DE LOS COSTOS DIRECTOS</t>
  </si>
  <si>
    <t xml:space="preserve">DURACIÓN DE ACTIVIDAD </t>
  </si>
  <si>
    <t>MESES</t>
  </si>
  <si>
    <t>AUI CALCULADO</t>
  </si>
  <si>
    <t>TOTAL VALOR AUI ADOPTADO</t>
  </si>
  <si>
    <t>COSTOS ADMINISTRATIVOS</t>
  </si>
  <si>
    <t>VALOR MENSUAL
$</t>
  </si>
  <si>
    <t xml:space="preserve">CANTIDAD </t>
  </si>
  <si>
    <t>FP</t>
  </si>
  <si>
    <t>DEDICACIÓN MENSUAL
%</t>
  </si>
  <si>
    <t xml:space="preserve">VALOR PARCIAL
</t>
  </si>
  <si>
    <t>PERSONAL PROFESIONAL Y TÉCNICO</t>
  </si>
  <si>
    <t>OFICINA, PAPELERIA Y OTROS</t>
  </si>
  <si>
    <t>OTROS COSTOS FIJOS</t>
  </si>
  <si>
    <t>Valla informativa del proyecto</t>
  </si>
  <si>
    <t>DESCUENTOS AL CONTRATO</t>
  </si>
  <si>
    <t>TOTAL COSTOS ADMINISTRATIVOS</t>
  </si>
  <si>
    <t>SALARIOS</t>
  </si>
  <si>
    <t>PRESTACIONES SOCIALES</t>
  </si>
  <si>
    <t>Vacaciones</t>
  </si>
  <si>
    <t>Salud</t>
  </si>
  <si>
    <t>Pensión</t>
  </si>
  <si>
    <t>SENA</t>
  </si>
  <si>
    <t>ICBF</t>
  </si>
  <si>
    <t>TOTAL</t>
  </si>
  <si>
    <t xml:space="preserve">Pro ancianato </t>
  </si>
  <si>
    <t xml:space="preserve">Polizas de cumplimiento </t>
  </si>
  <si>
    <t xml:space="preserve">Poliza de responsabilidad civil </t>
  </si>
  <si>
    <t>FACTOR PRESTACIONAL</t>
  </si>
  <si>
    <t>VALOR AUX. TRANSPORTE</t>
  </si>
  <si>
    <t xml:space="preserve">JORNAL </t>
  </si>
  <si>
    <t>TRABAJADOR</t>
  </si>
  <si>
    <t>SALARIO</t>
  </si>
  <si>
    <t>JORNAL</t>
  </si>
  <si>
    <t>PRESTACIONES</t>
  </si>
  <si>
    <t>Riesgos Profesionales</t>
  </si>
  <si>
    <t>Fondo Solidaridad pensional (&gt;4smmlv)</t>
  </si>
  <si>
    <t>N.A.</t>
  </si>
  <si>
    <t>Auxilio Transporte (&lt;2smmlv)</t>
  </si>
  <si>
    <t>Dotación (&lt;2smmlv) y haber trabajado 3 meses de manera ininterrumpida</t>
  </si>
  <si>
    <t>Prima Servicios (1 salario x año)</t>
  </si>
  <si>
    <t xml:space="preserve">Cesantías </t>
  </si>
  <si>
    <t>Intereses Cesantías (12% del valor cesantías mensual)</t>
  </si>
  <si>
    <t>Vacaciones (laborado &gt;1 mes)</t>
  </si>
  <si>
    <t>Caja de Compensación</t>
  </si>
  <si>
    <t xml:space="preserve">Ingeniero Forestal y/o agrónomo residentes  con 3 años de experiencia como mínimo en ejecución de proyectos forestales </t>
  </si>
  <si>
    <t xml:space="preserve">RDONDEO </t>
  </si>
  <si>
    <t>FACTOR MULTIPLICADOR INTERVENTORÍA &gt; A DOS SMMLV</t>
  </si>
  <si>
    <t>FACTOR MULTIPLICADOR INTERVENTORÍA &lt; A DOS SMMLV</t>
  </si>
  <si>
    <t>2.01</t>
  </si>
  <si>
    <t>Cesantia</t>
  </si>
  <si>
    <t>2.02</t>
  </si>
  <si>
    <t>Intereses de cesantías</t>
  </si>
  <si>
    <t>2.03</t>
  </si>
  <si>
    <t>Prima</t>
  </si>
  <si>
    <t>2.04</t>
  </si>
  <si>
    <t>2.05</t>
  </si>
  <si>
    <t>Seguridad Social (salud)</t>
  </si>
  <si>
    <t>2.06</t>
  </si>
  <si>
    <t>Seguridad Social (pensión)</t>
  </si>
  <si>
    <t>2.07</t>
  </si>
  <si>
    <t>Aseguradora de Riesgos Laborales</t>
  </si>
  <si>
    <t>2.08</t>
  </si>
  <si>
    <t>Subsidio Familiar</t>
  </si>
  <si>
    <t>2.09</t>
  </si>
  <si>
    <t>Subsidio de Transporte</t>
  </si>
  <si>
    <t>N/A</t>
  </si>
  <si>
    <t>2.10</t>
  </si>
  <si>
    <t>2.11</t>
  </si>
  <si>
    <t>2.12</t>
  </si>
  <si>
    <t>GASTOS GENERALES</t>
  </si>
  <si>
    <t>3.01</t>
  </si>
  <si>
    <t>Arriendo de oficina, administración y servicios públicos</t>
  </si>
  <si>
    <t>3.03</t>
  </si>
  <si>
    <t>Equipos y mantenimiento Oficina (Aseo)</t>
  </si>
  <si>
    <t>GASTOS DE LEGALIZACIÒN</t>
  </si>
  <si>
    <t>4.01</t>
  </si>
  <si>
    <t>4.02</t>
  </si>
  <si>
    <t>4.03</t>
  </si>
  <si>
    <t>4.04</t>
  </si>
  <si>
    <t>4.05</t>
  </si>
  <si>
    <t>4.06</t>
  </si>
  <si>
    <t>HONORARIOS</t>
  </si>
  <si>
    <t xml:space="preserve">HONORARIOS </t>
  </si>
  <si>
    <t>TOTAL FACTOR MULTIPLICADOR</t>
  </si>
  <si>
    <t xml:space="preserve">PLANTACIONES PROTECTORAS </t>
  </si>
  <si>
    <t xml:space="preserve">Pro deportes y recreación </t>
  </si>
  <si>
    <t xml:space="preserve">Pro unicartagena </t>
  </si>
  <si>
    <t xml:space="preserve">Pro hospital universitario </t>
  </si>
  <si>
    <t>4.07</t>
  </si>
  <si>
    <t xml:space="preserve">Director del proyecto </t>
  </si>
  <si>
    <t xml:space="preserve">Tecnico forestal </t>
  </si>
  <si>
    <t xml:space="preserve">Servicio de alquiler de camioneta tipo pick up </t>
  </si>
  <si>
    <t xml:space="preserve">Servicio de alquiler de bodega </t>
  </si>
  <si>
    <t>TOTAL COSTO MANTENIMIENTO</t>
  </si>
  <si>
    <t>Talleres de sensibilización</t>
  </si>
  <si>
    <t>Generar capacidades en la población beneficiaria</t>
  </si>
  <si>
    <t xml:space="preserve">COSTO DIRECTOS + INDEIRECTOS </t>
  </si>
  <si>
    <t>RECUPERACIÓN DE COBERTURA VEGETAL EN ÁREAS DISTURBADAS EN LOS MUNICIPIOS DE RÍO VIEJO, SAN MARTÍN DE LOBA, BARRANCO DE LOBA, ZAMBRANO Y EN GUAMO EN EL DEPARTAMENTO DE BOLIVAR Y PUERTO BERRIO, YONDO Y PUERTO NARE EN EL DEPARTAMENTO DE ANTIOQUIA</t>
  </si>
  <si>
    <t>DESCRIPCION</t>
  </si>
  <si>
    <t>UNIDADES</t>
  </si>
  <si>
    <t>CANTIDAD</t>
  </si>
  <si>
    <t>VALOR UNITARIO</t>
  </si>
  <si>
    <t>Profesional ingeniero agronomo</t>
  </si>
  <si>
    <t>Mes</t>
  </si>
  <si>
    <t>Materiales</t>
  </si>
  <si>
    <t>Refrigerio / almuerzo</t>
  </si>
  <si>
    <t>Transporte</t>
  </si>
  <si>
    <t>Almuerzo</t>
  </si>
  <si>
    <t xml:space="preserve">Taller en Manejo Integrado de Plagas y Enfermedades   </t>
  </si>
  <si>
    <t xml:space="preserve">Taller produccion de material vegetal </t>
  </si>
  <si>
    <t>Taller conservación del suelo y el agua</t>
  </si>
  <si>
    <t>Taller prevencion y control de incendios forestales</t>
  </si>
  <si>
    <t>Subtotal</t>
  </si>
  <si>
    <t xml:space="preserve">ECA Manejo Integrado de Plagas y Enfermedades   </t>
  </si>
  <si>
    <t xml:space="preserve">ECA produccion de material vegetal </t>
  </si>
  <si>
    <t>ECA prevencion y control de incendios forestales</t>
  </si>
  <si>
    <t>ECA conservación del suelo y el agua</t>
  </si>
  <si>
    <t>METAS TOTALES DEL PROYECTO</t>
  </si>
  <si>
    <t>NÚMERO DE HECTAREAS A REFORESTAR</t>
  </si>
  <si>
    <t>NÚMERO DE BENEFICIARIOS</t>
  </si>
  <si>
    <t>10. Herramientas (5% de la MO)</t>
  </si>
  <si>
    <t>Costo Unitario ($)</t>
  </si>
  <si>
    <t>IPC proyectado 2024</t>
  </si>
  <si>
    <t>TOTAL COSTO DEL  PROYECTO</t>
  </si>
  <si>
    <t xml:space="preserve">ADECUACIÓN DE TERRENO Y ESTABLECIMINETO DE PLANTACIONES PROTECTORAS. </t>
  </si>
  <si>
    <t>REALIZAR AISLAMIENTO DE PLANTACIONES PROTECTORAS</t>
  </si>
  <si>
    <t>REALIZAR MANTENIMIENTO DE PLANTACIONES PROTECTORAS</t>
  </si>
  <si>
    <t xml:space="preserve">COSTOS DE EVENTO (TALLERES, GIRAS, REUNIONES, CAPACITACIONES, ENTRE OTROS) PARA LA EJECUCIÓN DEL PROYECTO </t>
  </si>
  <si>
    <t>Entidad Formuladora</t>
  </si>
  <si>
    <t>TIPO DE EVENTO I</t>
  </si>
  <si>
    <t>Taller y Capacitaciones</t>
  </si>
  <si>
    <t># HORAS/EVENTO</t>
  </si>
  <si>
    <t># EVENTOS/DÍA</t>
  </si>
  <si>
    <t>NÚMERO DE EVENTOS</t>
  </si>
  <si>
    <t>NUMERO DE DÍAS DEL EVENTO</t>
  </si>
  <si>
    <t>NUMERO DE PERSONAS POR EVENTO</t>
  </si>
  <si>
    <t>DESCRIPCIÓN</t>
  </si>
  <si>
    <t>CANTIDAD / DEDICACION</t>
  </si>
  <si>
    <t>COSTO UNITARIO</t>
  </si>
  <si>
    <t>VALOR TOTAL UN EVENTO ($)</t>
  </si>
  <si>
    <t>VALOR TOTAL EVENTOS ($)</t>
  </si>
  <si>
    <t>1. EQUIPOS</t>
  </si>
  <si>
    <t>Videobeam</t>
  </si>
  <si>
    <t>Número</t>
  </si>
  <si>
    <t>Computador</t>
  </si>
  <si>
    <t>2. AUDITORIO Y/O ESCENARIOS</t>
  </si>
  <si>
    <t>Alquiler de Auditorio (2 veces al día)</t>
  </si>
  <si>
    <t>3. TRANSPORTE</t>
  </si>
  <si>
    <t>Trasporte interno</t>
  </si>
  <si>
    <t>4. ALIMENTACIÓN</t>
  </si>
  <si>
    <t>DESAYUNO</t>
  </si>
  <si>
    <t>ALMUERZO</t>
  </si>
  <si>
    <t>CENA</t>
  </si>
  <si>
    <t>REFRIGERIOS</t>
  </si>
  <si>
    <t>5. HOSPEDAJE</t>
  </si>
  <si>
    <t>Hospedaje equipo de talleristas</t>
  </si>
  <si>
    <t>Días</t>
  </si>
  <si>
    <t>6. PERSONAL (mano de obra calificada, aplica sólo para casos especiales)</t>
  </si>
  <si>
    <t>Tallerista</t>
  </si>
  <si>
    <t>Horas/Dia</t>
  </si>
  <si>
    <t>Auxiliar</t>
  </si>
  <si>
    <t>Personal de enlace comunitario</t>
  </si>
  <si>
    <t>Otro (Logistico)</t>
  </si>
  <si>
    <t>Gastos de transporte  interno para el evento</t>
  </si>
  <si>
    <t>7. MATERIALES PARA EL DESARROLLO DEL EVENTO</t>
  </si>
  <si>
    <t>Papelería</t>
  </si>
  <si>
    <t>Otros insumos (pendones, cuñas radiales, entre otros)</t>
  </si>
  <si>
    <t>8. OTROS COSTOS ASOCIADOS A LA EJECUCIÓN DEL EVENTO</t>
  </si>
  <si>
    <t>Fotografo del evento</t>
  </si>
  <si>
    <t>Sesiones</t>
  </si>
  <si>
    <t>Material didactico y escarapelas</t>
  </si>
  <si>
    <t>9. IPC PROYECTADO</t>
  </si>
  <si>
    <t>%</t>
  </si>
  <si>
    <t>SUBTOTAL EVENTO</t>
  </si>
  <si>
    <t xml:space="preserve">Total </t>
  </si>
  <si>
    <t>UTILIDAD (5%)</t>
  </si>
  <si>
    <t>IPC PROYECTADO</t>
  </si>
  <si>
    <t>COTIZACION B</t>
  </si>
  <si>
    <t>PRODUCTO</t>
  </si>
  <si>
    <t xml:space="preserve">UNIDAD </t>
  </si>
  <si>
    <t xml:space="preserve">PRECIO UNT </t>
  </si>
  <si>
    <t>IPC10%</t>
  </si>
  <si>
    <t>PRECIO
(Kg-grs-Lt)</t>
  </si>
  <si>
    <t xml:space="preserve">PRECIO UNT  </t>
  </si>
  <si>
    <t>PRECIO                      (Kg-grs-Lt)</t>
  </si>
  <si>
    <t>Fertilizante NPK 15-15-15</t>
  </si>
  <si>
    <t>KG</t>
  </si>
  <si>
    <t xml:space="preserve">ABONO ORGANICO (LOMBRIABONO) </t>
  </si>
  <si>
    <t>ZAFER MICORRIZAS</t>
  </si>
  <si>
    <t>HIDRORETENEDOR (Hydrogel)</t>
  </si>
  <si>
    <t>GRAPAS</t>
  </si>
  <si>
    <t>ROLLOS</t>
  </si>
  <si>
    <t>FUNGICIDA (MANCOZEB)-(MANZATE)</t>
  </si>
  <si>
    <t>Cal Dolomita</t>
  </si>
  <si>
    <t>COTIZACION A</t>
  </si>
  <si>
    <t>FASE I</t>
  </si>
  <si>
    <t>FASE II</t>
  </si>
  <si>
    <t>PRECIO UNT</t>
  </si>
  <si>
    <t>IPC 10%</t>
  </si>
  <si>
    <t>VALOR T</t>
  </si>
  <si>
    <t>ROBLE</t>
  </si>
  <si>
    <t>OREJERO</t>
  </si>
  <si>
    <t>PROMEDIO</t>
  </si>
  <si>
    <t>CAMPANO</t>
  </si>
  <si>
    <t>MATERIALES</t>
  </si>
  <si>
    <t>PRECIO UNIT</t>
  </si>
  <si>
    <t xml:space="preserve"> IPC 10%</t>
  </si>
  <si>
    <t>POSTES</t>
  </si>
  <si>
    <t>PIE AMIGOS</t>
  </si>
  <si>
    <t>ESTACAS PARA TRAZADO</t>
  </si>
  <si>
    <t>ADMINISTRACIÓN</t>
  </si>
  <si>
    <t>UTILIDAD</t>
  </si>
  <si>
    <t>Costo de oficina, incluye servicios públicos y gastos de papelería.</t>
  </si>
  <si>
    <t>Industria y comercio</t>
  </si>
  <si>
    <t>Estampilla Prounicor</t>
  </si>
  <si>
    <t>Estampilla Pro deporte y recreación</t>
  </si>
  <si>
    <t>Estampilla Pro adulto mayor</t>
  </si>
  <si>
    <t> IMPREVISTOS (2%)</t>
  </si>
  <si>
    <t>VALOR SALARIO MÍNIMO 2024</t>
  </si>
  <si>
    <t>DIRECTOR</t>
  </si>
  <si>
    <t>ING. FORESTAL</t>
  </si>
  <si>
    <t>TEC. FORESTAL</t>
  </si>
  <si>
    <t>CONTADOR</t>
  </si>
  <si>
    <t>AUX. ADMON</t>
  </si>
  <si>
    <t>ALCALDIA DE CERETE</t>
  </si>
  <si>
    <t>IPC proyectado 2026</t>
  </si>
  <si>
    <t>IPC proyectado 2025 (% costos directos)</t>
  </si>
  <si>
    <t>IPC proyectado 2026 (% costos directos)</t>
  </si>
  <si>
    <t>IPC proyectado 2025</t>
  </si>
  <si>
    <t>CEDRO</t>
  </si>
  <si>
    <t>MUNICIPIO DE CERETE</t>
  </si>
  <si>
    <t>Bosque de Galeria</t>
  </si>
  <si>
    <t>Tres bolillo</t>
  </si>
  <si>
    <t>cuadro</t>
  </si>
  <si>
    <t>MUNICIPIO CERETE</t>
  </si>
  <si>
    <t>Reforestación protectora (Bosque de Galeria)</t>
  </si>
  <si>
    <t>DESGLOSE DE LOS COSTOS ADMINISTRATIVOS Y EL AIU</t>
  </si>
  <si>
    <t>PLAN DE GESTION INTEGRAL  DE OBRA</t>
  </si>
  <si>
    <t>PRESUPUESTO PGIO</t>
  </si>
  <si>
    <t>Monitoreo supervivencia</t>
  </si>
  <si>
    <t>Global</t>
  </si>
  <si>
    <t>TRESBOLILLO</t>
  </si>
  <si>
    <t>Fondo de seguridad Ciudadana</t>
  </si>
  <si>
    <t>Alambre de pua (Rollo)/Km</t>
  </si>
  <si>
    <t>Rollos de Alambre / km</t>
  </si>
  <si>
    <t>2 m-10cm</t>
  </si>
  <si>
    <t>Postes y Pie Amigos / km</t>
  </si>
  <si>
    <t>Kilos de Grapas / km</t>
  </si>
  <si>
    <t>Descripción</t>
  </si>
  <si>
    <t>ITEM:</t>
  </si>
  <si>
    <t>UNIDAD:</t>
  </si>
  <si>
    <t>Global (GL)</t>
  </si>
  <si>
    <t>Valor Unitario</t>
  </si>
  <si>
    <t>Factor / Rend</t>
  </si>
  <si>
    <t>1. PERSONAL (DIRECCIÓN Y PROFESIONAL)</t>
  </si>
  <si>
    <t>Director de Proyecto</t>
  </si>
  <si>
    <t>Profesional de Apoyo</t>
  </si>
  <si>
    <t>2. SEGUIMIENTOS Y MONITOREO</t>
  </si>
  <si>
    <t>Registro Fotográfico</t>
  </si>
  <si>
    <t>Informes Técnicos</t>
  </si>
  <si>
    <t>3. SOCIAL Y LOGÍSTICA</t>
  </si>
  <si>
    <t>Logística General</t>
  </si>
  <si>
    <t>Papelería y Útiles</t>
  </si>
  <si>
    <t>TOTAL COSTO DIRECTO PGIO</t>
  </si>
  <si>
    <t>Versión:</t>
  </si>
  <si>
    <t>Última actualización:
6/09/2020</t>
  </si>
  <si>
    <t/>
  </si>
  <si>
    <t>SAF/SSP</t>
  </si>
  <si>
    <t>FONAM</t>
  </si>
  <si>
    <t>Plantación de Material Vegetal en sistema tradicional</t>
  </si>
  <si>
    <t xml:space="preserve">CARDIQUE </t>
  </si>
  <si>
    <t>REHABILITACIÓN ECOLÓGICA DE ÁREAS AFECTADAS POR LA ACTIVIDAD GANADERA EN LOS MUNICIPIOS DE SAN JACINTO Y EL CARMEN DE BOLÍVAR - DEPARTAMENTO DE BOLÍVAR</t>
  </si>
  <si>
    <t>Plantación de Material Vegetal al azar o por núcleos</t>
  </si>
  <si>
    <t>Aislamiento con material vegetal</t>
  </si>
  <si>
    <t>Versión: 2,0</t>
  </si>
  <si>
    <t>Última actualización:
11/09/2020</t>
  </si>
  <si>
    <t>11. Perimetro a aislar / HA</t>
  </si>
  <si>
    <t>CAOBA</t>
  </si>
  <si>
    <t>10% DE REPOSICION</t>
  </si>
  <si>
    <t>FASE II (Mantenimiento)</t>
  </si>
  <si>
    <t>ESPECIES ( 1 metro altura)</t>
  </si>
  <si>
    <t>COTIZACIÓN B</t>
  </si>
  <si>
    <t xml:space="preserve">COTIZACION A </t>
  </si>
  <si>
    <t>Insecticida</t>
  </si>
  <si>
    <t>Alambre de Púa 12X 50 350 metros</t>
  </si>
  <si>
    <t>COTIZACION C</t>
  </si>
  <si>
    <t>EQUIPOS</t>
  </si>
  <si>
    <t>EQUIPO / HERRAMIENTA</t>
  </si>
  <si>
    <t>Machetes</t>
  </si>
  <si>
    <t>Und</t>
  </si>
  <si>
    <t>Palines</t>
  </si>
  <si>
    <t>Paladraga</t>
  </si>
  <si>
    <t>Barretones</t>
  </si>
  <si>
    <t xml:space="preserve">Martillo </t>
  </si>
  <si>
    <t>Sacagrapa</t>
  </si>
  <si>
    <t>Lima</t>
  </si>
  <si>
    <t>Cinta metrica</t>
  </si>
  <si>
    <t>Flexometro</t>
  </si>
  <si>
    <t>Pita</t>
  </si>
  <si>
    <t xml:space="preserve">INSUMOS </t>
  </si>
  <si>
    <t>kg</t>
  </si>
  <si>
    <t>AISLAMIENTOS TOTALES EN  KM</t>
  </si>
  <si>
    <t xml:space="preserve">SUBTOTAL COSTOS DIRECTOS </t>
  </si>
  <si>
    <t>SUBTOTAL COSTOS INDIRECTOS</t>
  </si>
  <si>
    <t>CAPACITACIONES</t>
  </si>
  <si>
    <t>ASISTENCIA TECNICA</t>
  </si>
  <si>
    <t>ALCALDÍA DE CERETÉ.</t>
  </si>
  <si>
    <t>PROGRAMA DE IMPLEMENTACION DEL PLAN DE GESTION INTEGRAL DE OBRA (PGIO)</t>
  </si>
  <si>
    <t>VR. BASE</t>
  </si>
  <si>
    <t>VALOR ($)</t>
  </si>
  <si>
    <t>1.1</t>
  </si>
  <si>
    <t>KIT DE ELEMENTOS DE PROTECCION PERSONAL</t>
  </si>
  <si>
    <t>Gafas</t>
  </si>
  <si>
    <t>unidad</t>
  </si>
  <si>
    <t>Mascara Fumigación</t>
  </si>
  <si>
    <t>Guantes de carnaza</t>
  </si>
  <si>
    <t>Par</t>
  </si>
  <si>
    <t>1.2</t>
  </si>
  <si>
    <t>KIT DE EMERGENCIAS</t>
  </si>
  <si>
    <t>botiquín dotado</t>
  </si>
  <si>
    <t>1.3</t>
  </si>
  <si>
    <r>
      <rPr>
        <sz val="8"/>
        <rFont val="Arial  "/>
      </rPr>
      <t>KIT DE SEÑALIZACION EN SST y
AMBIENTAL   (Señales en acrilico del
15 X 15 cm)</t>
    </r>
  </si>
  <si>
    <t>Señal de sustancia peligrosa</t>
  </si>
  <si>
    <t>Señal de Clasificacion  de residuos</t>
  </si>
  <si>
    <t>1.5</t>
  </si>
  <si>
    <t>KIT PARA DESPERDICIOS SOLIDOS</t>
  </si>
  <si>
    <t>Canecas de 65 litros con tapa</t>
  </si>
  <si>
    <t>bolsa color negro calibre 2" de 65 cm X 85 cm</t>
  </si>
  <si>
    <t>bolsa color rojo calibre 2" de 65 cm X 85 cm</t>
  </si>
  <si>
    <t>bolsa color verde calibre 2" de 65 cm X 85 cm</t>
  </si>
  <si>
    <t>1.6</t>
  </si>
  <si>
    <r>
      <rPr>
        <sz val="8"/>
        <rFont val="Arial  "/>
      </rPr>
      <t>LAVADO DE
HERRAMIENTAS</t>
    </r>
  </si>
  <si>
    <r>
      <rPr>
        <sz val="8"/>
        <rFont val="Arial  "/>
      </rPr>
      <t>Caneca  para lavado de herramientas con capacidad para 55 galones,
de acero o similar</t>
    </r>
  </si>
  <si>
    <t>1.9</t>
  </si>
  <si>
    <t>KIT DE ASEO DE INFRAESTRUCTURA</t>
  </si>
  <si>
    <t>Pala con mango</t>
  </si>
  <si>
    <t>Balde plástico de 25lt</t>
  </si>
  <si>
    <t>TOTAL IMPLEMETACIÓN PGIO - EJE S&amp;SO POR EL TÉRMINO DE EJECUCIÓN</t>
  </si>
  <si>
    <t xml:space="preserve">VALOR TOTAL PGIO </t>
  </si>
  <si>
    <t xml:space="preserve">JORGE ABRAHAM ASSIS BURGOS </t>
  </si>
  <si>
    <t>SECRETARIO DE PLANEACION (E)</t>
  </si>
  <si>
    <t>RESTAURACIÓN DE LOS BOSQUES DE GALERÍA DEL CAÑO BUGRE DESDE EL BARRIO CARACAS AL CORREGIMIENTO RABOLARGO EN EL MUNICIPIO DE CERETÉ - DEPARTAMENTO DE CÓRDOBA</t>
  </si>
  <si>
    <t>RESTAURACIÓN DE LOS BOSQUES DE GALERÍA EN LOS SECTORES CARACAS, AL CEDRO Y CARACAS CAÑO DEL PADRE DEL CAÑO BUGRE EN EL MUNICIPIO DE CERETÉ - DEPARTAMENTO DE CÓRDOBA</t>
  </si>
  <si>
    <t>SALOME GEORGETTE CHAAR CHAAR</t>
  </si>
  <si>
    <t>SECRETARIA DE PLANEACION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</si>
</sst>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_$_-;\-* #,##0.00\ _$_-;_-* &quot;-&quot;??\ _$_-;_-@_-"/>
    <numFmt numFmtId="169" formatCode="_-* #,##0\ _$_-;\-* #,##0\ _$_-;_-* &quot;-&quot;??\ _$_-;_-@_-"/>
    <numFmt numFmtId="170" formatCode="#,##0.0"/>
    <numFmt numFmtId="171" formatCode="0.0"/>
    <numFmt numFmtId="172" formatCode="_-* #,##0\ _P_t_s_-;\-* #,##0\ _P_t_s_-;_-* &quot;-&quot;??\ _P_t_s_-;_-@_-"/>
    <numFmt numFmtId="173" formatCode="_ [$€-2]\ * #,##0.00_ ;_ [$€-2]\ * \-#,##0.00_ ;_ [$€-2]\ * &quot;-&quot;??_ "/>
    <numFmt numFmtId="174" formatCode="0.0%"/>
    <numFmt numFmtId="175" formatCode="0.0000000000000"/>
    <numFmt numFmtId="176" formatCode="_ * #,##0_ ;_ * \-#,##0_ ;_ * &quot;-&quot;??_ ;_ @_ "/>
    <numFmt numFmtId="177" formatCode="_-* #,##0.00\ _P_t_s_-;\-* #,##0.00\ _P_t_s_-;_-* &quot;-&quot;??\ _P_t_s_-;_-@_-"/>
    <numFmt numFmtId="178" formatCode="0.000"/>
    <numFmt numFmtId="179" formatCode="&quot;$&quot;\ #,##0.00"/>
    <numFmt numFmtId="180" formatCode="_ * #,##0.00_ ;_ * \-#,##0.00_ ;_ * &quot;-&quot;??_ ;_ @_ "/>
    <numFmt numFmtId="181" formatCode="0.000%"/>
    <numFmt numFmtId="182" formatCode="_-* #,##0\ _P_t_s_-;\-* #,##0\ _P_t_s_-;_-* \-??\ _P_t_s_-;_-@_-"/>
    <numFmt numFmtId="183" formatCode="_(&quot;$&quot;\ * #,##0_);_(&quot;$&quot;\ * \(#,##0\);_(&quot;$&quot;\ * &quot;-&quot;??_);_(@_)"/>
    <numFmt numFmtId="184" formatCode="_-[$$-240A]\ * #,##0.00_-;\-[$$-240A]\ * #,##0.00_-;_-[$$-240A]\ * &quot;-&quot;??_-;_-@_-"/>
    <numFmt numFmtId="185" formatCode="_(* #,##0_);_(* \(#,##0\);_(* &quot;-&quot;??_);_(@_)"/>
    <numFmt numFmtId="186" formatCode="0.0000%"/>
    <numFmt numFmtId="187" formatCode="0.0000"/>
    <numFmt numFmtId="188" formatCode="&quot;$&quot;\ #,##0"/>
    <numFmt numFmtId="189" formatCode="_-&quot;$&quot;\ * #,##0_-;\-&quot;$&quot;\ * #,##0_-;_-&quot;$&quot;\ * &quot;-&quot;??_-;_-@_-"/>
    <numFmt numFmtId="190" formatCode="&quot;$&quot;\ #,##0.0"/>
    <numFmt numFmtId="191" formatCode="\$#,##0.00"/>
  </numFmts>
  <fonts count="10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sz val="8"/>
      <color indexed="10"/>
      <name val="Arial Narrow"/>
      <family val="2"/>
    </font>
    <font>
      <sz val="14"/>
      <name val="Arial Narrow"/>
      <family val="2"/>
    </font>
    <font>
      <sz val="9"/>
      <name val="Arial Narrow"/>
      <family val="2"/>
    </font>
    <font>
      <sz val="10"/>
      <name val="Arial Narrow"/>
      <family val="2"/>
    </font>
    <font>
      <b/>
      <sz val="9"/>
      <name val="Arial Narrow"/>
      <family val="2"/>
    </font>
    <font>
      <sz val="10"/>
      <color indexed="10"/>
      <name val="Arial Narrow"/>
      <family val="2"/>
    </font>
    <font>
      <sz val="10"/>
      <color indexed="12"/>
      <name val="Arial Narrow"/>
      <family val="2"/>
    </font>
    <font>
      <b/>
      <sz val="10"/>
      <color indexed="10"/>
      <name val="Arial Narrow"/>
      <family val="2"/>
    </font>
    <font>
      <sz val="10"/>
      <color indexed="17"/>
      <name val="Arial Narrow"/>
      <family val="2"/>
    </font>
    <font>
      <b/>
      <sz val="9"/>
      <color indexed="8"/>
      <name val="Arial Narrow"/>
      <family val="2"/>
    </font>
    <font>
      <i/>
      <sz val="10"/>
      <name val="Arial Narrow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b/>
      <vertAlign val="superscript"/>
      <sz val="10"/>
      <name val="Arial"/>
      <family val="2"/>
    </font>
    <font>
      <b/>
      <sz val="8"/>
      <color indexed="10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 Narrow"/>
      <family val="2"/>
    </font>
    <font>
      <b/>
      <sz val="14"/>
      <color theme="0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sz val="10"/>
      <color theme="0"/>
      <name val="Arial Narrow"/>
      <family val="2"/>
    </font>
    <font>
      <sz val="10"/>
      <color theme="0"/>
      <name val="Arial"/>
      <family val="2"/>
    </font>
    <font>
      <b/>
      <sz val="8"/>
      <color rgb="FFFF0000"/>
      <name val="Arial"/>
      <family val="2"/>
    </font>
    <font>
      <sz val="10"/>
      <color rgb="FFFF3300"/>
      <name val="Arial Narrow"/>
      <family val="2"/>
    </font>
    <font>
      <sz val="10"/>
      <color theme="2" tint="-9.9978637043366805E-2"/>
      <name val="Arial"/>
      <family val="2"/>
    </font>
    <font>
      <sz val="8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12"/>
      <color theme="0"/>
      <name val="Arial Narrow"/>
      <family val="2"/>
    </font>
    <font>
      <b/>
      <sz val="9"/>
      <color theme="1"/>
      <name val="Arial Narrow"/>
      <family val="2"/>
    </font>
    <font>
      <sz val="8"/>
      <color theme="2"/>
      <name val="Arial"/>
      <family val="2"/>
    </font>
    <font>
      <b/>
      <sz val="12"/>
      <name val="Arial Narrow"/>
      <family val="2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color theme="1"/>
      <name val="Arial Narrow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  <font>
      <sz val="11"/>
      <color indexed="8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8"/>
      <color indexed="8"/>
      <name val="Arial"/>
      <family val="2"/>
    </font>
    <font>
      <sz val="8"/>
      <color indexed="10"/>
      <name val="Arial"/>
      <family val="2"/>
    </font>
    <font>
      <b/>
      <sz val="10"/>
      <color indexed="2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indexed="10"/>
      <name val="Tahoma"/>
      <family val="2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12"/>
      <color rgb="FFFF0000"/>
      <name val="Century Gothic"/>
      <family val="2"/>
    </font>
    <font>
      <b/>
      <sz val="10"/>
      <color rgb="FF000000"/>
      <name val="Arial"/>
      <family val="2"/>
    </font>
    <font>
      <b/>
      <sz val="7"/>
      <color rgb="FF000000"/>
      <name val="Arial"/>
      <family val="2"/>
    </font>
    <font>
      <b/>
      <sz val="11"/>
      <color rgb="FFFFFFFF"/>
      <name val="Calibri"/>
    </font>
    <font>
      <b/>
      <sz val="11"/>
      <name val="Calibri"/>
    </font>
    <font>
      <sz val="10"/>
      <color rgb="FF000000"/>
      <name val="Times New Roman"/>
      <family val="1"/>
    </font>
    <font>
      <b/>
      <sz val="8"/>
      <name val="Arial  "/>
    </font>
    <font>
      <sz val="8"/>
      <color rgb="FF000000"/>
      <name val="Arial  "/>
    </font>
    <font>
      <sz val="8"/>
      <name val="Arial  "/>
    </font>
    <font>
      <b/>
      <sz val="8"/>
      <color rgb="FF000000"/>
      <name val="Arial  "/>
    </font>
    <font>
      <b/>
      <sz val="11"/>
      <color rgb="FF000000"/>
      <name val="Arial  "/>
    </font>
    <font>
      <b/>
      <sz val="14"/>
      <color rgb="FF000000"/>
      <name val="Arial  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80EA9C"/>
        <bgColor indexed="64"/>
      </patternFill>
    </fill>
    <fill>
      <patternFill patternType="solid">
        <fgColor rgb="FF58D46D"/>
        <bgColor indexed="64"/>
      </patternFill>
    </fill>
    <fill>
      <patternFill patternType="solid">
        <fgColor rgb="FF42CE5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E1F2"/>
        <bgColor rgb="FFD9E1F2"/>
      </patternFill>
    </fill>
    <fill>
      <patternFill patternType="solid">
        <fgColor rgb="FF2F5597"/>
        <bgColor rgb="FF2F5597"/>
      </patternFill>
    </fill>
    <fill>
      <patternFill patternType="solid">
        <fgColor rgb="FF92D050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35">
    <xf numFmtId="0" fontId="0" fillId="0" borderId="0"/>
    <xf numFmtId="168" fontId="33" fillId="0" borderId="0" applyFont="0" applyFill="0" applyBorder="0" applyAlignment="0" applyProtection="0"/>
    <xf numFmtId="165" fontId="3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77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33" fillId="0" borderId="0" applyFont="0" applyFill="0" applyBorder="0" applyAlignment="0" applyProtection="0"/>
    <xf numFmtId="0" fontId="3" fillId="0" borderId="0"/>
    <xf numFmtId="173" fontId="3" fillId="0" borderId="0"/>
    <xf numFmtId="173" fontId="33" fillId="0" borderId="0"/>
    <xf numFmtId="0" fontId="33" fillId="0" borderId="0"/>
    <xf numFmtId="9" fontId="3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0" fillId="0" borderId="0"/>
    <xf numFmtId="180" fontId="3" fillId="0" borderId="0" applyFont="0" applyFill="0" applyBorder="0" applyAlignment="0" applyProtection="0"/>
    <xf numFmtId="16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0" fontId="16" fillId="0" borderId="0"/>
    <xf numFmtId="9" fontId="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44" fontId="33" fillId="0" borderId="0" applyFont="0" applyFill="0" applyBorder="0" applyAlignment="0" applyProtection="0"/>
    <xf numFmtId="165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" fillId="0" borderId="0"/>
    <xf numFmtId="0" fontId="3" fillId="0" borderId="0"/>
    <xf numFmtId="0" fontId="60" fillId="0" borderId="0"/>
    <xf numFmtId="0" fontId="33" fillId="0" borderId="0"/>
    <xf numFmtId="0" fontId="95" fillId="0" borderId="0"/>
  </cellStyleXfs>
  <cellXfs count="1268">
    <xf numFmtId="0" fontId="0" fillId="0" borderId="0" xfId="0"/>
    <xf numFmtId="0" fontId="34" fillId="0" borderId="0" xfId="0" applyFont="1"/>
    <xf numFmtId="0" fontId="35" fillId="0" borderId="0" xfId="0" applyFont="1"/>
    <xf numFmtId="0" fontId="34" fillId="0" borderId="0" xfId="0" applyFont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0" fontId="36" fillId="0" borderId="6" xfId="0" applyFont="1" applyBorder="1"/>
    <xf numFmtId="168" fontId="36" fillId="0" borderId="6" xfId="1" applyFont="1" applyFill="1" applyBorder="1" applyAlignment="1">
      <alignment horizontal="center"/>
    </xf>
    <xf numFmtId="170" fontId="36" fillId="0" borderId="6" xfId="0" applyNumberFormat="1" applyFont="1" applyBorder="1"/>
    <xf numFmtId="0" fontId="37" fillId="0" borderId="24" xfId="0" applyFont="1" applyBorder="1"/>
    <xf numFmtId="0" fontId="38" fillId="0" borderId="24" xfId="0" applyFont="1" applyBorder="1"/>
    <xf numFmtId="0" fontId="3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0" fontId="10" fillId="4" borderId="0" xfId="0" applyFont="1" applyFill="1" applyAlignment="1">
      <alignment vertical="center"/>
    </xf>
    <xf numFmtId="0" fontId="11" fillId="0" borderId="36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4" borderId="0" xfId="0" applyFont="1" applyFill="1" applyAlignment="1">
      <alignment vertical="center" wrapText="1"/>
    </xf>
    <xf numFmtId="0" fontId="11" fillId="0" borderId="37" xfId="0" applyFont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0" fontId="14" fillId="4" borderId="0" xfId="0" applyFont="1" applyFill="1" applyAlignment="1">
      <alignment vertical="center" wrapText="1"/>
    </xf>
    <xf numFmtId="0" fontId="14" fillId="0" borderId="0" xfId="0" applyFont="1" applyAlignment="1">
      <alignment vertical="center"/>
    </xf>
    <xf numFmtId="0" fontId="14" fillId="4" borderId="0" xfId="0" applyFont="1" applyFill="1" applyAlignment="1">
      <alignment vertical="center"/>
    </xf>
    <xf numFmtId="0" fontId="0" fillId="4" borderId="0" xfId="0" applyFill="1" applyAlignment="1">
      <alignment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2" fillId="6" borderId="8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Continuous" vertical="center" wrapText="1"/>
    </xf>
    <xf numFmtId="0" fontId="12" fillId="0" borderId="23" xfId="0" applyFont="1" applyBorder="1" applyAlignment="1">
      <alignment horizontal="centerContinuous" vertical="center" wrapText="1"/>
    </xf>
    <xf numFmtId="0" fontId="12" fillId="0" borderId="0" xfId="0" applyFont="1" applyAlignment="1">
      <alignment horizontal="centerContinuous" vertical="center" wrapText="1"/>
    </xf>
    <xf numFmtId="0" fontId="16" fillId="0" borderId="24" xfId="0" applyFont="1" applyBorder="1" applyAlignment="1">
      <alignment vertical="center" wrapText="1"/>
    </xf>
    <xf numFmtId="0" fontId="16" fillId="7" borderId="23" xfId="0" applyFont="1" applyFill="1" applyBorder="1" applyAlignment="1">
      <alignment vertical="center"/>
    </xf>
    <xf numFmtId="0" fontId="16" fillId="7" borderId="0" xfId="0" applyFont="1" applyFill="1" applyAlignment="1">
      <alignment vertical="center"/>
    </xf>
    <xf numFmtId="0" fontId="16" fillId="7" borderId="0" xfId="0" applyFont="1" applyFill="1" applyAlignment="1">
      <alignment horizontal="center" vertical="center"/>
    </xf>
    <xf numFmtId="0" fontId="16" fillId="7" borderId="24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12" fillId="8" borderId="1" xfId="0" applyFont="1" applyFill="1" applyBorder="1" applyAlignment="1">
      <alignment horizontal="right" vertical="center" wrapText="1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17" fillId="8" borderId="1" xfId="0" applyFont="1" applyFill="1" applyBorder="1" applyAlignment="1">
      <alignment horizontal="center" vertical="center" wrapText="1"/>
    </xf>
    <xf numFmtId="0" fontId="41" fillId="0" borderId="1" xfId="0" applyFont="1" applyBorder="1" applyAlignment="1" applyProtection="1">
      <alignment horizontal="center" vertical="center" wrapText="1"/>
      <protection locked="0"/>
    </xf>
    <xf numFmtId="0" fontId="16" fillId="7" borderId="24" xfId="0" applyFont="1" applyFill="1" applyBorder="1" applyAlignment="1">
      <alignment vertical="center"/>
    </xf>
    <xf numFmtId="0" fontId="12" fillId="0" borderId="23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6" borderId="10" xfId="0" applyFont="1" applyFill="1" applyBorder="1" applyAlignment="1">
      <alignment vertical="center" wrapText="1"/>
    </xf>
    <xf numFmtId="4" fontId="18" fillId="0" borderId="15" xfId="0" applyNumberFormat="1" applyFont="1" applyBorder="1" applyAlignment="1" applyProtection="1">
      <alignment horizontal="center" vertical="center" wrapText="1"/>
      <protection locked="0"/>
    </xf>
    <xf numFmtId="0" fontId="12" fillId="8" borderId="15" xfId="0" applyFont="1" applyFill="1" applyBorder="1" applyAlignment="1">
      <alignment horizontal="center" vertical="center" wrapText="1"/>
    </xf>
    <xf numFmtId="4" fontId="18" fillId="0" borderId="0" xfId="0" applyNumberFormat="1" applyFont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171" fontId="18" fillId="7" borderId="1" xfId="0" applyNumberFormat="1" applyFont="1" applyFill="1" applyBorder="1" applyAlignment="1" applyProtection="1">
      <alignment vertical="center"/>
      <protection locked="0"/>
    </xf>
    <xf numFmtId="3" fontId="16" fillId="7" borderId="1" xfId="0" applyNumberFormat="1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 wrapText="1"/>
    </xf>
    <xf numFmtId="3" fontId="18" fillId="0" borderId="1" xfId="0" applyNumberFormat="1" applyFont="1" applyBorder="1" applyAlignment="1" applyProtection="1">
      <alignment horizontal="center" vertical="center" wrapText="1"/>
      <protection locked="0"/>
    </xf>
    <xf numFmtId="3" fontId="43" fillId="0" borderId="1" xfId="0" applyNumberFormat="1" applyFont="1" applyBorder="1" applyAlignment="1" applyProtection="1">
      <alignment horizontal="center" vertical="center" wrapText="1"/>
      <protection locked="0"/>
    </xf>
    <xf numFmtId="0" fontId="44" fillId="0" borderId="0" xfId="0" applyFont="1" applyAlignment="1">
      <alignment vertical="center"/>
    </xf>
    <xf numFmtId="171" fontId="18" fillId="7" borderId="0" xfId="0" applyNumberFormat="1" applyFont="1" applyFill="1" applyAlignment="1" applyProtection="1">
      <alignment vertical="center"/>
      <protection locked="0"/>
    </xf>
    <xf numFmtId="9" fontId="16" fillId="0" borderId="1" xfId="12" applyFont="1" applyFill="1" applyBorder="1" applyAlignment="1" applyProtection="1">
      <alignment horizontal="center" vertical="center" wrapText="1"/>
    </xf>
    <xf numFmtId="3" fontId="18" fillId="0" borderId="1" xfId="0" applyNumberFormat="1" applyFont="1" applyBorder="1" applyAlignment="1">
      <alignment horizontal="center" vertical="center" wrapText="1"/>
    </xf>
    <xf numFmtId="0" fontId="0" fillId="0" borderId="24" xfId="0" applyBorder="1" applyAlignment="1">
      <alignment vertical="center"/>
    </xf>
    <xf numFmtId="0" fontId="19" fillId="0" borderId="1" xfId="0" applyFont="1" applyBorder="1" applyAlignment="1" applyProtection="1">
      <alignment horizontal="center" vertical="center" wrapText="1"/>
      <protection locked="0"/>
    </xf>
    <xf numFmtId="170" fontId="18" fillId="0" borderId="1" xfId="0" applyNumberFormat="1" applyFont="1" applyBorder="1" applyAlignment="1" applyProtection="1">
      <alignment horizontal="center" vertical="center" wrapText="1"/>
      <protection locked="0"/>
    </xf>
    <xf numFmtId="3" fontId="8" fillId="7" borderId="1" xfId="0" applyNumberFormat="1" applyFont="1" applyFill="1" applyBorder="1" applyAlignment="1">
      <alignment vertical="center" wrapText="1"/>
    </xf>
    <xf numFmtId="3" fontId="18" fillId="7" borderId="1" xfId="0" applyNumberFormat="1" applyFont="1" applyFill="1" applyBorder="1" applyAlignment="1" applyProtection="1">
      <alignment vertical="center" wrapText="1"/>
      <protection locked="0"/>
    </xf>
    <xf numFmtId="0" fontId="19" fillId="7" borderId="0" xfId="0" applyFont="1" applyFill="1" applyAlignment="1">
      <alignment horizontal="center" vertical="center"/>
    </xf>
    <xf numFmtId="0" fontId="45" fillId="0" borderId="0" xfId="0" applyFont="1" applyAlignment="1">
      <alignment vertical="center"/>
    </xf>
    <xf numFmtId="1" fontId="16" fillId="7" borderId="1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 applyProtection="1">
      <alignment horizontal="center" vertical="center" wrapText="1"/>
      <protection locked="0"/>
    </xf>
    <xf numFmtId="0" fontId="12" fillId="6" borderId="51" xfId="0" applyFont="1" applyFill="1" applyBorder="1" applyAlignment="1">
      <alignment vertical="center"/>
    </xf>
    <xf numFmtId="0" fontId="46" fillId="0" borderId="1" xfId="0" applyFont="1" applyBorder="1" applyAlignment="1" applyProtection="1">
      <alignment horizontal="center" vertical="center"/>
      <protection locked="0"/>
    </xf>
    <xf numFmtId="1" fontId="47" fillId="7" borderId="1" xfId="0" applyNumberFormat="1" applyFont="1" applyFill="1" applyBorder="1" applyAlignment="1" applyProtection="1">
      <alignment vertical="center"/>
      <protection locked="0"/>
    </xf>
    <xf numFmtId="3" fontId="16" fillId="0" borderId="0" xfId="0" applyNumberFormat="1" applyFont="1" applyAlignment="1">
      <alignment vertical="center" wrapText="1"/>
    </xf>
    <xf numFmtId="9" fontId="43" fillId="0" borderId="1" xfId="12" applyFont="1" applyFill="1" applyBorder="1" applyAlignment="1" applyProtection="1">
      <alignment horizontal="center" vertical="center" wrapText="1"/>
      <protection locked="0"/>
    </xf>
    <xf numFmtId="2" fontId="21" fillId="7" borderId="1" xfId="0" applyNumberFormat="1" applyFont="1" applyFill="1" applyBorder="1" applyAlignment="1">
      <alignment vertical="center"/>
    </xf>
    <xf numFmtId="3" fontId="20" fillId="7" borderId="1" xfId="0" applyNumberFormat="1" applyFont="1" applyFill="1" applyBorder="1" applyAlignment="1" applyProtection="1">
      <alignment vertical="center" wrapText="1"/>
      <protection locked="0"/>
    </xf>
    <xf numFmtId="0" fontId="48" fillId="4" borderId="0" xfId="0" applyFont="1" applyFill="1" applyAlignment="1">
      <alignment vertical="center"/>
    </xf>
    <xf numFmtId="0" fontId="12" fillId="6" borderId="10" xfId="0" applyFont="1" applyFill="1" applyBorder="1" applyAlignment="1">
      <alignment horizontal="left" vertical="center"/>
    </xf>
    <xf numFmtId="174" fontId="16" fillId="0" borderId="1" xfId="12" applyNumberFormat="1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Alignment="1">
      <alignment horizontal="center" vertical="center" wrapText="1"/>
    </xf>
    <xf numFmtId="3" fontId="12" fillId="0" borderId="52" xfId="0" applyNumberFormat="1" applyFont="1" applyBorder="1" applyAlignment="1">
      <alignment horizontal="center" vertical="center" wrapText="1"/>
    </xf>
    <xf numFmtId="0" fontId="12" fillId="0" borderId="24" xfId="0" applyFont="1" applyBorder="1" applyAlignment="1">
      <alignment vertical="center" wrapText="1"/>
    </xf>
    <xf numFmtId="0" fontId="12" fillId="6" borderId="10" xfId="0" applyFont="1" applyFill="1" applyBorder="1" applyAlignment="1">
      <alignment horizontal="left" vertical="center" wrapText="1"/>
    </xf>
    <xf numFmtId="9" fontId="43" fillId="7" borderId="1" xfId="0" applyNumberFormat="1" applyFont="1" applyFill="1" applyBorder="1" applyAlignment="1" applyProtection="1">
      <alignment vertical="center"/>
      <protection locked="0"/>
    </xf>
    <xf numFmtId="0" fontId="16" fillId="0" borderId="23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24" xfId="0" applyFont="1" applyBorder="1" applyAlignment="1">
      <alignment vertical="center"/>
    </xf>
    <xf numFmtId="0" fontId="7" fillId="0" borderId="0" xfId="0" applyFont="1" applyAlignment="1">
      <alignment vertical="center"/>
    </xf>
    <xf numFmtId="9" fontId="8" fillId="7" borderId="1" xfId="0" applyNumberFormat="1" applyFont="1" applyFill="1" applyBorder="1" applyAlignment="1">
      <alignment vertical="center"/>
    </xf>
    <xf numFmtId="3" fontId="16" fillId="7" borderId="0" xfId="0" applyNumberFormat="1" applyFont="1" applyFill="1" applyAlignment="1">
      <alignment vertical="center" wrapText="1"/>
    </xf>
    <xf numFmtId="0" fontId="12" fillId="7" borderId="0" xfId="0" applyFont="1" applyFill="1" applyAlignment="1">
      <alignment horizontal="center" vertical="center" wrapText="1"/>
    </xf>
    <xf numFmtId="0" fontId="23" fillId="0" borderId="23" xfId="0" applyFont="1" applyBorder="1" applyAlignment="1">
      <alignment horizontal="right" vertical="center" wrapText="1"/>
    </xf>
    <xf numFmtId="0" fontId="23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42" fillId="6" borderId="51" xfId="0" applyFont="1" applyFill="1" applyBorder="1" applyAlignment="1">
      <alignment vertical="center" wrapText="1"/>
    </xf>
    <xf numFmtId="0" fontId="42" fillId="6" borderId="50" xfId="0" applyFont="1" applyFill="1" applyBorder="1" applyAlignment="1">
      <alignment vertical="center" wrapText="1"/>
    </xf>
    <xf numFmtId="174" fontId="8" fillId="7" borderId="1" xfId="0" applyNumberFormat="1" applyFont="1" applyFill="1" applyBorder="1" applyAlignment="1" applyProtection="1">
      <alignment vertical="center"/>
      <protection locked="0"/>
    </xf>
    <xf numFmtId="0" fontId="12" fillId="6" borderId="5" xfId="0" applyFont="1" applyFill="1" applyBorder="1" applyAlignment="1">
      <alignment horizontal="center" vertical="center" wrapText="1"/>
    </xf>
    <xf numFmtId="0" fontId="12" fillId="6" borderId="17" xfId="0" applyFont="1" applyFill="1" applyBorder="1" applyAlignment="1">
      <alignment horizontal="center" vertical="center" wrapText="1"/>
    </xf>
    <xf numFmtId="3" fontId="12" fillId="6" borderId="17" xfId="0" applyNumberFormat="1" applyFont="1" applyFill="1" applyBorder="1" applyAlignment="1">
      <alignment horizontal="center" vertical="center" wrapText="1"/>
    </xf>
    <xf numFmtId="3" fontId="12" fillId="6" borderId="4" xfId="0" applyNumberFormat="1" applyFont="1" applyFill="1" applyBorder="1" applyAlignment="1">
      <alignment horizontal="center" vertical="center" wrapText="1"/>
    </xf>
    <xf numFmtId="3" fontId="16" fillId="0" borderId="41" xfId="0" applyNumberFormat="1" applyFont="1" applyBorder="1" applyAlignment="1">
      <alignment vertical="center" wrapText="1"/>
    </xf>
    <xf numFmtId="0" fontId="16" fillId="0" borderId="41" xfId="0" applyFont="1" applyBorder="1" applyAlignment="1">
      <alignment vertical="center" wrapText="1"/>
    </xf>
    <xf numFmtId="0" fontId="16" fillId="0" borderId="32" xfId="0" applyFont="1" applyBorder="1" applyAlignment="1">
      <alignment vertical="center"/>
    </xf>
    <xf numFmtId="0" fontId="24" fillId="7" borderId="1" xfId="0" applyFont="1" applyFill="1" applyBorder="1" applyAlignment="1">
      <alignment horizontal="center" vertical="center"/>
    </xf>
    <xf numFmtId="3" fontId="12" fillId="7" borderId="53" xfId="0" applyNumberFormat="1" applyFont="1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/>
    </xf>
    <xf numFmtId="0" fontId="12" fillId="7" borderId="25" xfId="0" applyFont="1" applyFill="1" applyBorder="1" applyAlignment="1">
      <alignment horizontal="center" vertical="center" wrapText="1"/>
    </xf>
    <xf numFmtId="0" fontId="23" fillId="0" borderId="31" xfId="0" applyFont="1" applyBorder="1" applyAlignment="1">
      <alignment horizontal="right" vertical="center" wrapText="1"/>
    </xf>
    <xf numFmtId="0" fontId="23" fillId="0" borderId="41" xfId="0" applyFont="1" applyBorder="1" applyAlignment="1">
      <alignment horizontal="left" vertical="center" wrapText="1"/>
    </xf>
    <xf numFmtId="0" fontId="12" fillId="7" borderId="54" xfId="0" applyFont="1" applyFill="1" applyBorder="1" applyAlignment="1">
      <alignment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3" fontId="25" fillId="0" borderId="48" xfId="0" applyNumberFormat="1" applyFont="1" applyBorder="1" applyAlignment="1">
      <alignment horizontal="center" vertical="center" wrapText="1"/>
    </xf>
    <xf numFmtId="0" fontId="12" fillId="7" borderId="43" xfId="0" applyFont="1" applyFill="1" applyBorder="1" applyAlignment="1">
      <alignment vertical="center" wrapText="1"/>
    </xf>
    <xf numFmtId="0" fontId="12" fillId="7" borderId="44" xfId="0" applyFont="1" applyFill="1" applyBorder="1" applyAlignment="1">
      <alignment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12" fillId="9" borderId="25" xfId="0" applyFont="1" applyFill="1" applyBorder="1" applyAlignment="1">
      <alignment horizontal="center" vertical="center" wrapText="1"/>
    </xf>
    <xf numFmtId="0" fontId="16" fillId="7" borderId="41" xfId="0" applyFont="1" applyFill="1" applyBorder="1" applyAlignment="1">
      <alignment vertical="center"/>
    </xf>
    <xf numFmtId="0" fontId="16" fillId="7" borderId="32" xfId="0" applyFont="1" applyFill="1" applyBorder="1" applyAlignment="1">
      <alignment vertical="center"/>
    </xf>
    <xf numFmtId="0" fontId="16" fillId="7" borderId="10" xfId="0" applyFont="1" applyFill="1" applyBorder="1" applyAlignment="1">
      <alignment vertical="center" wrapText="1"/>
    </xf>
    <xf numFmtId="0" fontId="26" fillId="0" borderId="1" xfId="0" applyFont="1" applyBorder="1" applyAlignment="1">
      <alignment horizontal="center" vertical="center" wrapText="1"/>
    </xf>
    <xf numFmtId="3" fontId="26" fillId="0" borderId="1" xfId="0" applyNumberFormat="1" applyFont="1" applyBorder="1" applyAlignment="1">
      <alignment horizontal="center" vertical="center" wrapText="1"/>
    </xf>
    <xf numFmtId="3" fontId="26" fillId="0" borderId="1" xfId="0" applyNumberFormat="1" applyFont="1" applyBorder="1" applyAlignment="1">
      <alignment vertical="center" wrapText="1"/>
    </xf>
    <xf numFmtId="3" fontId="16" fillId="0" borderId="19" xfId="0" applyNumberFormat="1" applyFont="1" applyBorder="1" applyAlignment="1">
      <alignment vertical="center" wrapText="1"/>
    </xf>
    <xf numFmtId="3" fontId="16" fillId="0" borderId="55" xfId="0" applyNumberFormat="1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42" fillId="6" borderId="56" xfId="0" applyFont="1" applyFill="1" applyBorder="1" applyAlignment="1">
      <alignment horizontal="center" vertical="center" wrapText="1"/>
    </xf>
    <xf numFmtId="1" fontId="42" fillId="6" borderId="12" xfId="0" applyNumberFormat="1" applyFont="1" applyFill="1" applyBorder="1" applyAlignment="1">
      <alignment horizontal="center" vertical="center" wrapText="1"/>
    </xf>
    <xf numFmtId="0" fontId="42" fillId="6" borderId="13" xfId="0" applyFont="1" applyFill="1" applyBorder="1" applyAlignment="1">
      <alignment horizontal="center" vertical="center" wrapText="1"/>
    </xf>
    <xf numFmtId="0" fontId="42" fillId="6" borderId="14" xfId="0" applyFont="1" applyFill="1" applyBorder="1" applyAlignment="1">
      <alignment horizontal="center" vertical="center" wrapText="1"/>
    </xf>
    <xf numFmtId="0" fontId="42" fillId="6" borderId="57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12" fillId="3" borderId="54" xfId="0" applyFont="1" applyFill="1" applyBorder="1" applyAlignment="1">
      <alignment horizontal="left" vertical="center"/>
    </xf>
    <xf numFmtId="0" fontId="12" fillId="3" borderId="43" xfId="0" applyFont="1" applyFill="1" applyBorder="1" applyAlignment="1">
      <alignment horizontal="left" vertical="center"/>
    </xf>
    <xf numFmtId="0" fontId="12" fillId="3" borderId="44" xfId="0" applyFont="1" applyFill="1" applyBorder="1" applyAlignment="1">
      <alignment horizontal="left" vertical="center"/>
    </xf>
    <xf numFmtId="0" fontId="16" fillId="7" borderId="51" xfId="0" applyFont="1" applyFill="1" applyBorder="1" applyAlignment="1">
      <alignment vertical="center"/>
    </xf>
    <xf numFmtId="171" fontId="18" fillId="7" borderId="10" xfId="0" applyNumberFormat="1" applyFont="1" applyFill="1" applyBorder="1" applyAlignment="1" applyProtection="1">
      <alignment horizontal="center" vertical="center"/>
      <protection locked="0"/>
    </xf>
    <xf numFmtId="3" fontId="8" fillId="7" borderId="11" xfId="0" applyNumberFormat="1" applyFont="1" applyFill="1" applyBorder="1" applyAlignment="1">
      <alignment horizontal="right" vertical="center"/>
    </xf>
    <xf numFmtId="3" fontId="8" fillId="7" borderId="51" xfId="0" applyNumberFormat="1" applyFont="1" applyFill="1" applyBorder="1" applyAlignment="1">
      <alignment horizontal="right" vertical="center"/>
    </xf>
    <xf numFmtId="3" fontId="8" fillId="7" borderId="55" xfId="0" applyNumberFormat="1" applyFont="1" applyFill="1" applyBorder="1" applyAlignment="1">
      <alignment horizontal="right" vertical="center"/>
    </xf>
    <xf numFmtId="4" fontId="9" fillId="7" borderId="55" xfId="0" applyNumberFormat="1" applyFont="1" applyFill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7" borderId="10" xfId="0" applyFont="1" applyFill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12" fillId="3" borderId="58" xfId="0" applyFont="1" applyFill="1" applyBorder="1" applyAlignment="1">
      <alignment vertical="center"/>
    </xf>
    <xf numFmtId="171" fontId="12" fillId="3" borderId="12" xfId="0" applyNumberFormat="1" applyFont="1" applyFill="1" applyBorder="1" applyAlignment="1">
      <alignment horizontal="center" vertical="center"/>
    </xf>
    <xf numFmtId="3" fontId="9" fillId="3" borderId="13" xfId="0" applyNumberFormat="1" applyFont="1" applyFill="1" applyBorder="1" applyAlignment="1">
      <alignment vertical="center" wrapText="1"/>
    </xf>
    <xf numFmtId="3" fontId="9" fillId="3" borderId="14" xfId="0" applyNumberFormat="1" applyFont="1" applyFill="1" applyBorder="1" applyAlignment="1">
      <alignment horizontal="right" vertical="center"/>
    </xf>
    <xf numFmtId="3" fontId="9" fillId="3" borderId="58" xfId="0" applyNumberFormat="1" applyFont="1" applyFill="1" applyBorder="1" applyAlignment="1">
      <alignment horizontal="right" vertical="center"/>
    </xf>
    <xf numFmtId="3" fontId="9" fillId="3" borderId="57" xfId="0" applyNumberFormat="1" applyFont="1" applyFill="1" applyBorder="1" applyAlignment="1">
      <alignment horizontal="right" vertical="center"/>
    </xf>
    <xf numFmtId="0" fontId="12" fillId="0" borderId="58" xfId="0" applyFont="1" applyBorder="1" applyAlignment="1">
      <alignment vertical="center" wrapText="1"/>
    </xf>
    <xf numFmtId="0" fontId="12" fillId="0" borderId="59" xfId="0" applyFont="1" applyBorder="1" applyAlignment="1">
      <alignment horizontal="center" vertical="center" wrapText="1"/>
    </xf>
    <xf numFmtId="170" fontId="12" fillId="0" borderId="59" xfId="0" applyNumberFormat="1" applyFont="1" applyBorder="1" applyAlignment="1">
      <alignment horizontal="center" vertical="center" wrapText="1"/>
    </xf>
    <xf numFmtId="3" fontId="12" fillId="0" borderId="59" xfId="0" applyNumberFormat="1" applyFont="1" applyBorder="1" applyAlignment="1">
      <alignment vertical="center" wrapText="1"/>
    </xf>
    <xf numFmtId="3" fontId="12" fillId="0" borderId="57" xfId="0" applyNumberFormat="1" applyFont="1" applyBorder="1" applyAlignment="1">
      <alignment vertical="center" wrapText="1"/>
    </xf>
    <xf numFmtId="0" fontId="16" fillId="0" borderId="51" xfId="0" quotePrefix="1" applyFont="1" applyBorder="1" applyAlignment="1">
      <alignment horizontal="left" vertical="center"/>
    </xf>
    <xf numFmtId="170" fontId="8" fillId="0" borderId="10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 wrapText="1"/>
    </xf>
    <xf numFmtId="3" fontId="8" fillId="0" borderId="11" xfId="0" applyNumberFormat="1" applyFont="1" applyBorder="1" applyAlignment="1">
      <alignment horizontal="right" vertical="center"/>
    </xf>
    <xf numFmtId="3" fontId="8" fillId="0" borderId="51" xfId="0" applyNumberFormat="1" applyFont="1" applyBorder="1" applyAlignment="1">
      <alignment horizontal="right" vertical="center"/>
    </xf>
    <xf numFmtId="3" fontId="8" fillId="0" borderId="55" xfId="0" applyNumberFormat="1" applyFont="1" applyBorder="1" applyAlignment="1">
      <alignment horizontal="right" vertical="center"/>
    </xf>
    <xf numFmtId="0" fontId="16" fillId="7" borderId="51" xfId="0" quotePrefix="1" applyFont="1" applyFill="1" applyBorder="1" applyAlignment="1">
      <alignment horizontal="left" vertical="center"/>
    </xf>
    <xf numFmtId="170" fontId="8" fillId="7" borderId="10" xfId="0" applyNumberFormat="1" applyFont="1" applyFill="1" applyBorder="1" applyAlignment="1">
      <alignment horizontal="center" vertical="center"/>
    </xf>
    <xf numFmtId="3" fontId="8" fillId="7" borderId="1" xfId="0" applyNumberFormat="1" applyFont="1" applyFill="1" applyBorder="1" applyAlignment="1">
      <alignment horizontal="right" vertical="center" wrapText="1"/>
    </xf>
    <xf numFmtId="3" fontId="16" fillId="0" borderId="8" xfId="0" applyNumberFormat="1" applyFont="1" applyBorder="1" applyAlignment="1">
      <alignment vertical="center" wrapText="1"/>
    </xf>
    <xf numFmtId="0" fontId="16" fillId="0" borderId="27" xfId="0" applyFont="1" applyBorder="1" applyAlignment="1">
      <alignment horizontal="center" vertical="center" wrapText="1"/>
    </xf>
    <xf numFmtId="3" fontId="8" fillId="0" borderId="9" xfId="0" applyNumberFormat="1" applyFont="1" applyBorder="1" applyAlignment="1">
      <alignment vertical="center" wrapText="1"/>
    </xf>
    <xf numFmtId="3" fontId="16" fillId="0" borderId="9" xfId="0" applyNumberFormat="1" applyFont="1" applyBorder="1" applyAlignment="1">
      <alignment vertical="center" wrapText="1"/>
    </xf>
    <xf numFmtId="3" fontId="16" fillId="0" borderId="56" xfId="0" applyNumberFormat="1" applyFont="1" applyBorder="1" applyAlignment="1">
      <alignment vertical="center" wrapText="1"/>
    </xf>
    <xf numFmtId="3" fontId="0" fillId="0" borderId="0" xfId="0" applyNumberFormat="1" applyAlignment="1">
      <alignment vertical="center"/>
    </xf>
    <xf numFmtId="0" fontId="12" fillId="7" borderId="5" xfId="0" applyFont="1" applyFill="1" applyBorder="1" applyAlignment="1">
      <alignment horizontal="left" vertical="center" wrapText="1"/>
    </xf>
    <xf numFmtId="0" fontId="12" fillId="7" borderId="6" xfId="0" applyFont="1" applyFill="1" applyBorder="1" applyAlignment="1">
      <alignment horizontal="left" vertical="center" wrapText="1"/>
    </xf>
    <xf numFmtId="0" fontId="12" fillId="7" borderId="25" xfId="0" applyFont="1" applyFill="1" applyBorder="1" applyAlignment="1">
      <alignment horizontal="left" vertical="center" wrapText="1"/>
    </xf>
    <xf numFmtId="170" fontId="8" fillId="0" borderId="10" xfId="0" applyNumberFormat="1" applyFont="1" applyBorder="1" applyAlignment="1">
      <alignment horizontal="center" vertical="center" wrapText="1"/>
    </xf>
    <xf numFmtId="3" fontId="8" fillId="0" borderId="11" xfId="0" applyNumberFormat="1" applyFont="1" applyBorder="1" applyAlignment="1">
      <alignment horizontal="right" vertical="center" wrapText="1"/>
    </xf>
    <xf numFmtId="3" fontId="8" fillId="0" borderId="51" xfId="0" applyNumberFormat="1" applyFont="1" applyBorder="1" applyAlignment="1">
      <alignment horizontal="right" vertical="center" wrapText="1"/>
    </xf>
    <xf numFmtId="3" fontId="8" fillId="0" borderId="55" xfId="0" applyNumberFormat="1" applyFont="1" applyBorder="1" applyAlignment="1">
      <alignment horizontal="right" vertical="center" wrapText="1"/>
    </xf>
    <xf numFmtId="170" fontId="8" fillId="7" borderId="10" xfId="0" applyNumberFormat="1" applyFont="1" applyFill="1" applyBorder="1" applyAlignment="1">
      <alignment horizontal="center" vertical="center" wrapText="1"/>
    </xf>
    <xf numFmtId="3" fontId="8" fillId="7" borderId="11" xfId="0" applyNumberFormat="1" applyFont="1" applyFill="1" applyBorder="1" applyAlignment="1">
      <alignment horizontal="right" vertical="center" wrapText="1"/>
    </xf>
    <xf numFmtId="3" fontId="8" fillId="7" borderId="51" xfId="0" applyNumberFormat="1" applyFont="1" applyFill="1" applyBorder="1" applyAlignment="1">
      <alignment horizontal="right" vertical="center" wrapText="1"/>
    </xf>
    <xf numFmtId="3" fontId="8" fillId="7" borderId="55" xfId="0" applyNumberFormat="1" applyFont="1" applyFill="1" applyBorder="1" applyAlignment="1">
      <alignment horizontal="right" vertical="center" wrapText="1"/>
    </xf>
    <xf numFmtId="3" fontId="16" fillId="0" borderId="10" xfId="0" applyNumberFormat="1" applyFont="1" applyBorder="1" applyAlignment="1">
      <alignment vertical="center" wrapText="1"/>
    </xf>
    <xf numFmtId="0" fontId="16" fillId="0" borderId="50" xfId="0" applyFont="1" applyBorder="1" applyAlignment="1">
      <alignment horizontal="center" vertical="center" wrapText="1"/>
    </xf>
    <xf numFmtId="3" fontId="16" fillId="0" borderId="1" xfId="0" applyNumberFormat="1" applyFont="1" applyBorder="1" applyAlignment="1">
      <alignment vertical="center" wrapText="1"/>
    </xf>
    <xf numFmtId="3" fontId="16" fillId="0" borderId="60" xfId="0" quotePrefix="1" applyNumberFormat="1" applyFont="1" applyBorder="1" applyAlignment="1">
      <alignment horizontal="left" vertical="center" wrapText="1"/>
    </xf>
    <xf numFmtId="0" fontId="16" fillId="0" borderId="47" xfId="0" applyFont="1" applyBorder="1" applyAlignment="1">
      <alignment horizontal="center" vertical="center" wrapText="1"/>
    </xf>
    <xf numFmtId="3" fontId="16" fillId="0" borderId="57" xfId="0" applyNumberFormat="1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3" fontId="12" fillId="0" borderId="3" xfId="0" applyNumberFormat="1" applyFont="1" applyBorder="1" applyAlignment="1">
      <alignment vertical="center" wrapText="1"/>
    </xf>
    <xf numFmtId="3" fontId="12" fillId="0" borderId="4" xfId="0" applyNumberFormat="1" applyFont="1" applyBorder="1" applyAlignment="1">
      <alignment vertical="center" wrapText="1"/>
    </xf>
    <xf numFmtId="3" fontId="12" fillId="0" borderId="53" xfId="0" applyNumberFormat="1" applyFont="1" applyBorder="1" applyAlignment="1">
      <alignment vertical="center" wrapText="1"/>
    </xf>
    <xf numFmtId="170" fontId="9" fillId="3" borderId="12" xfId="0" applyNumberFormat="1" applyFont="1" applyFill="1" applyBorder="1" applyAlignment="1">
      <alignment horizontal="center" vertical="center"/>
    </xf>
    <xf numFmtId="3" fontId="9" fillId="3" borderId="13" xfId="0" applyNumberFormat="1" applyFont="1" applyFill="1" applyBorder="1" applyAlignment="1">
      <alignment horizontal="right" vertical="center" wrapText="1"/>
    </xf>
    <xf numFmtId="3" fontId="9" fillId="3" borderId="14" xfId="0" applyNumberFormat="1" applyFont="1" applyFill="1" applyBorder="1" applyAlignment="1">
      <alignment horizontal="right" vertical="center" wrapText="1"/>
    </xf>
    <xf numFmtId="3" fontId="9" fillId="3" borderId="58" xfId="0" applyNumberFormat="1" applyFont="1" applyFill="1" applyBorder="1" applyAlignment="1">
      <alignment horizontal="right" vertical="center" wrapText="1"/>
    </xf>
    <xf numFmtId="3" fontId="9" fillId="3" borderId="57" xfId="0" applyNumberFormat="1" applyFont="1" applyFill="1" applyBorder="1" applyAlignment="1">
      <alignment horizontal="right" vertical="center" wrapText="1"/>
    </xf>
    <xf numFmtId="3" fontId="0" fillId="4" borderId="0" xfId="0" applyNumberFormat="1" applyFill="1" applyAlignment="1">
      <alignment vertical="center"/>
    </xf>
    <xf numFmtId="0" fontId="12" fillId="8" borderId="2" xfId="0" applyFont="1" applyFill="1" applyBorder="1" applyAlignment="1">
      <alignment vertical="center" wrapText="1"/>
    </xf>
    <xf numFmtId="0" fontId="12" fillId="8" borderId="7" xfId="0" applyFont="1" applyFill="1" applyBorder="1" applyAlignment="1">
      <alignment horizontal="center" vertical="center" wrapText="1"/>
    </xf>
    <xf numFmtId="3" fontId="16" fillId="8" borderId="3" xfId="0" applyNumberFormat="1" applyFont="1" applyFill="1" applyBorder="1" applyAlignment="1">
      <alignment vertical="center" wrapText="1"/>
    </xf>
    <xf numFmtId="3" fontId="12" fillId="8" borderId="4" xfId="0" applyNumberFormat="1" applyFont="1" applyFill="1" applyBorder="1" applyAlignment="1">
      <alignment vertical="center" wrapText="1"/>
    </xf>
    <xf numFmtId="3" fontId="12" fillId="8" borderId="53" xfId="0" applyNumberFormat="1" applyFont="1" applyFill="1" applyBorder="1" applyAlignment="1">
      <alignment vertical="center" wrapText="1"/>
    </xf>
    <xf numFmtId="0" fontId="16" fillId="0" borderId="38" xfId="0" quotePrefix="1" applyFont="1" applyBorder="1" applyAlignment="1">
      <alignment horizontal="left" vertical="center"/>
    </xf>
    <xf numFmtId="170" fontId="9" fillId="0" borderId="18" xfId="0" applyNumberFormat="1" applyFont="1" applyBorder="1" applyAlignment="1">
      <alignment horizontal="center" vertical="center"/>
    </xf>
    <xf numFmtId="3" fontId="8" fillId="0" borderId="26" xfId="0" applyNumberFormat="1" applyFont="1" applyBorder="1" applyAlignment="1">
      <alignment horizontal="right" vertical="center" wrapText="1"/>
    </xf>
    <xf numFmtId="3" fontId="8" fillId="0" borderId="35" xfId="0" applyNumberFormat="1" applyFont="1" applyBorder="1" applyAlignment="1">
      <alignment horizontal="right" vertical="center" wrapText="1"/>
    </xf>
    <xf numFmtId="3" fontId="8" fillId="0" borderId="38" xfId="0" applyNumberFormat="1" applyFont="1" applyBorder="1" applyAlignment="1">
      <alignment horizontal="right" vertical="center" wrapText="1"/>
    </xf>
    <xf numFmtId="3" fontId="8" fillId="0" borderId="61" xfId="0" applyNumberFormat="1" applyFont="1" applyBorder="1" applyAlignment="1">
      <alignment horizontal="right" vertical="center" wrapText="1"/>
    </xf>
    <xf numFmtId="0" fontId="16" fillId="7" borderId="38" xfId="0" quotePrefix="1" applyFont="1" applyFill="1" applyBorder="1" applyAlignment="1">
      <alignment horizontal="left" vertical="center"/>
    </xf>
    <xf numFmtId="170" fontId="9" fillId="7" borderId="18" xfId="0" applyNumberFormat="1" applyFont="1" applyFill="1" applyBorder="1" applyAlignment="1">
      <alignment horizontal="center" vertical="center"/>
    </xf>
    <xf numFmtId="3" fontId="8" fillId="7" borderId="26" xfId="0" applyNumberFormat="1" applyFont="1" applyFill="1" applyBorder="1" applyAlignment="1">
      <alignment horizontal="right" vertical="center" wrapText="1"/>
    </xf>
    <xf numFmtId="3" fontId="8" fillId="7" borderId="35" xfId="0" applyNumberFormat="1" applyFont="1" applyFill="1" applyBorder="1" applyAlignment="1">
      <alignment horizontal="right" vertical="center" wrapText="1"/>
    </xf>
    <xf numFmtId="3" fontId="8" fillId="7" borderId="38" xfId="0" applyNumberFormat="1" applyFont="1" applyFill="1" applyBorder="1" applyAlignment="1">
      <alignment horizontal="right" vertical="center" wrapText="1"/>
    </xf>
    <xf numFmtId="3" fontId="8" fillId="7" borderId="61" xfId="0" applyNumberFormat="1" applyFont="1" applyFill="1" applyBorder="1" applyAlignment="1">
      <alignment horizontal="right" vertical="center" wrapText="1"/>
    </xf>
    <xf numFmtId="0" fontId="16" fillId="0" borderId="20" xfId="0" quotePrefix="1" applyFont="1" applyBorder="1" applyAlignment="1">
      <alignment horizontal="left" vertical="center"/>
    </xf>
    <xf numFmtId="170" fontId="16" fillId="0" borderId="60" xfId="0" applyNumberFormat="1" applyFont="1" applyBorder="1" applyAlignment="1">
      <alignment horizontal="center" vertical="center"/>
    </xf>
    <xf numFmtId="3" fontId="8" fillId="0" borderId="15" xfId="0" applyNumberFormat="1" applyFont="1" applyBorder="1" applyAlignment="1">
      <alignment horizontal="right" vertical="center" wrapText="1"/>
    </xf>
    <xf numFmtId="3" fontId="8" fillId="0" borderId="62" xfId="0" applyNumberFormat="1" applyFont="1" applyBorder="1" applyAlignment="1">
      <alignment horizontal="right" vertical="center"/>
    </xf>
    <xf numFmtId="3" fontId="8" fillId="0" borderId="20" xfId="0" applyNumberFormat="1" applyFont="1" applyBorder="1" applyAlignment="1">
      <alignment horizontal="right" vertical="center"/>
    </xf>
    <xf numFmtId="3" fontId="8" fillId="0" borderId="63" xfId="0" applyNumberFormat="1" applyFont="1" applyBorder="1" applyAlignment="1">
      <alignment horizontal="right" vertical="center"/>
    </xf>
    <xf numFmtId="0" fontId="16" fillId="7" borderId="20" xfId="0" quotePrefix="1" applyFont="1" applyFill="1" applyBorder="1" applyAlignment="1">
      <alignment horizontal="left" vertical="center"/>
    </xf>
    <xf numFmtId="170" fontId="16" fillId="7" borderId="60" xfId="0" applyNumberFormat="1" applyFont="1" applyFill="1" applyBorder="1" applyAlignment="1">
      <alignment horizontal="center" vertical="center"/>
    </xf>
    <xf numFmtId="3" fontId="8" fillId="7" borderId="15" xfId="0" applyNumberFormat="1" applyFont="1" applyFill="1" applyBorder="1" applyAlignment="1">
      <alignment horizontal="right" vertical="center" wrapText="1"/>
    </xf>
    <xf numFmtId="3" fontId="8" fillId="7" borderId="62" xfId="0" applyNumberFormat="1" applyFont="1" applyFill="1" applyBorder="1" applyAlignment="1">
      <alignment horizontal="right" vertical="center"/>
    </xf>
    <xf numFmtId="3" fontId="8" fillId="7" borderId="20" xfId="0" applyNumberFormat="1" applyFont="1" applyFill="1" applyBorder="1" applyAlignment="1">
      <alignment horizontal="right" vertical="center"/>
    </xf>
    <xf numFmtId="3" fontId="8" fillId="7" borderId="63" xfId="0" applyNumberFormat="1" applyFont="1" applyFill="1" applyBorder="1" applyAlignment="1">
      <alignment horizontal="right" vertical="center"/>
    </xf>
    <xf numFmtId="0" fontId="16" fillId="0" borderId="8" xfId="0" quotePrefix="1" applyFont="1" applyBorder="1" applyAlignment="1">
      <alignment horizontal="left" vertical="center" wrapText="1"/>
    </xf>
    <xf numFmtId="0" fontId="16" fillId="0" borderId="27" xfId="0" quotePrefix="1" applyFont="1" applyBorder="1" applyAlignment="1">
      <alignment horizontal="center" vertical="center" wrapText="1"/>
    </xf>
    <xf numFmtId="3" fontId="16" fillId="0" borderId="16" xfId="0" applyNumberFormat="1" applyFont="1" applyBorder="1" applyAlignment="1">
      <alignment vertical="center" wrapText="1"/>
    </xf>
    <xf numFmtId="0" fontId="12" fillId="0" borderId="58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13" xfId="0" applyFont="1" applyBorder="1" applyAlignment="1">
      <alignment vertical="center"/>
    </xf>
    <xf numFmtId="3" fontId="9" fillId="0" borderId="14" xfId="0" applyNumberFormat="1" applyFont="1" applyBorder="1" applyAlignment="1">
      <alignment horizontal="right" vertical="center" wrapText="1"/>
    </xf>
    <xf numFmtId="3" fontId="9" fillId="0" borderId="64" xfId="0" applyNumberFormat="1" applyFont="1" applyBorder="1" applyAlignment="1">
      <alignment horizontal="right" vertical="center" wrapText="1"/>
    </xf>
    <xf numFmtId="3" fontId="9" fillId="0" borderId="57" xfId="0" applyNumberFormat="1" applyFont="1" applyBorder="1" applyAlignment="1">
      <alignment horizontal="right" vertical="center" wrapText="1"/>
    </xf>
    <xf numFmtId="0" fontId="16" fillId="3" borderId="12" xfId="0" applyFont="1" applyFill="1" applyBorder="1" applyAlignment="1">
      <alignment vertical="center"/>
    </xf>
    <xf numFmtId="0" fontId="16" fillId="3" borderId="13" xfId="0" applyFont="1" applyFill="1" applyBorder="1" applyAlignment="1">
      <alignment vertical="center"/>
    </xf>
    <xf numFmtId="3" fontId="9" fillId="3" borderId="64" xfId="0" applyNumberFormat="1" applyFont="1" applyFill="1" applyBorder="1" applyAlignment="1">
      <alignment horizontal="right" vertical="center" wrapText="1"/>
    </xf>
    <xf numFmtId="0" fontId="16" fillId="0" borderId="10" xfId="0" quotePrefix="1" applyFont="1" applyBorder="1" applyAlignment="1">
      <alignment horizontal="left" vertical="center" wrapText="1"/>
    </xf>
    <xf numFmtId="0" fontId="16" fillId="0" borderId="50" xfId="0" quotePrefix="1" applyFont="1" applyBorder="1" applyAlignment="1">
      <alignment horizontal="center" vertical="center" wrapText="1"/>
    </xf>
    <xf numFmtId="3" fontId="16" fillId="0" borderId="11" xfId="0" applyNumberFormat="1" applyFont="1" applyBorder="1" applyAlignment="1">
      <alignment vertical="center" wrapText="1"/>
    </xf>
    <xf numFmtId="0" fontId="42" fillId="8" borderId="5" xfId="0" applyFont="1" applyFill="1" applyBorder="1" applyAlignment="1">
      <alignment vertical="center"/>
    </xf>
    <xf numFmtId="1" fontId="42" fillId="8" borderId="2" xfId="0" applyNumberFormat="1" applyFont="1" applyFill="1" applyBorder="1" applyAlignment="1">
      <alignment horizontal="center" vertical="center"/>
    </xf>
    <xf numFmtId="3" fontId="42" fillId="8" borderId="3" xfId="0" applyNumberFormat="1" applyFont="1" applyFill="1" applyBorder="1" applyAlignment="1">
      <alignment vertical="center" wrapText="1"/>
    </xf>
    <xf numFmtId="3" fontId="42" fillId="8" borderId="4" xfId="0" applyNumberFormat="1" applyFont="1" applyFill="1" applyBorder="1" applyAlignment="1">
      <alignment vertical="center" wrapText="1"/>
    </xf>
    <xf numFmtId="3" fontId="42" fillId="8" borderId="5" xfId="0" applyNumberFormat="1" applyFont="1" applyFill="1" applyBorder="1" applyAlignment="1">
      <alignment vertical="center" wrapText="1"/>
    </xf>
    <xf numFmtId="3" fontId="42" fillId="8" borderId="53" xfId="0" applyNumberFormat="1" applyFont="1" applyFill="1" applyBorder="1" applyAlignment="1">
      <alignment vertical="center" wrapText="1"/>
    </xf>
    <xf numFmtId="0" fontId="48" fillId="4" borderId="0" xfId="0" applyFont="1" applyFill="1" applyAlignment="1">
      <alignment vertical="center" wrapText="1"/>
    </xf>
    <xf numFmtId="0" fontId="16" fillId="0" borderId="12" xfId="0" applyFont="1" applyBorder="1" applyAlignment="1">
      <alignment horizontal="left" vertical="center" wrapText="1"/>
    </xf>
    <xf numFmtId="0" fontId="16" fillId="0" borderId="28" xfId="0" quotePrefix="1" applyFont="1" applyBorder="1" applyAlignment="1">
      <alignment horizontal="center" vertical="center" wrapText="1"/>
    </xf>
    <xf numFmtId="3" fontId="16" fillId="0" borderId="13" xfId="0" applyNumberFormat="1" applyFont="1" applyBorder="1" applyAlignment="1">
      <alignment vertical="center" wrapText="1"/>
    </xf>
    <xf numFmtId="3" fontId="16" fillId="0" borderId="14" xfId="0" applyNumberFormat="1" applyFont="1" applyBorder="1" applyAlignment="1">
      <alignment vertical="center" wrapText="1"/>
    </xf>
    <xf numFmtId="0" fontId="16" fillId="7" borderId="23" xfId="0" applyFont="1" applyFill="1" applyBorder="1" applyAlignment="1">
      <alignment vertical="center" wrapText="1"/>
    </xf>
    <xf numFmtId="1" fontId="16" fillId="7" borderId="0" xfId="0" applyNumberFormat="1" applyFont="1" applyFill="1" applyAlignment="1">
      <alignment horizontal="center" vertical="center" wrapText="1"/>
    </xf>
    <xf numFmtId="0" fontId="16" fillId="7" borderId="0" xfId="0" applyFont="1" applyFill="1" applyAlignment="1">
      <alignment vertical="center" wrapText="1"/>
    </xf>
    <xf numFmtId="0" fontId="16" fillId="7" borderId="30" xfId="0" applyFont="1" applyFill="1" applyBorder="1" applyAlignment="1">
      <alignment vertical="center" wrapText="1"/>
    </xf>
    <xf numFmtId="0" fontId="12" fillId="8" borderId="65" xfId="0" applyFont="1" applyFill="1" applyBorder="1" applyAlignment="1">
      <alignment vertical="center" wrapText="1"/>
    </xf>
    <xf numFmtId="0" fontId="12" fillId="8" borderId="66" xfId="0" applyFont="1" applyFill="1" applyBorder="1" applyAlignment="1">
      <alignment horizontal="center" vertical="center" wrapText="1"/>
    </xf>
    <xf numFmtId="3" fontId="12" fillId="8" borderId="67" xfId="0" applyNumberFormat="1" applyFont="1" applyFill="1" applyBorder="1" applyAlignment="1">
      <alignment vertical="center" wrapText="1"/>
    </xf>
    <xf numFmtId="3" fontId="12" fillId="8" borderId="68" xfId="0" applyNumberFormat="1" applyFont="1" applyFill="1" applyBorder="1" applyAlignment="1">
      <alignment vertical="center" wrapText="1"/>
    </xf>
    <xf numFmtId="0" fontId="26" fillId="0" borderId="1" xfId="0" applyFont="1" applyBorder="1" applyAlignment="1">
      <alignment vertical="center" wrapText="1"/>
    </xf>
    <xf numFmtId="1" fontId="49" fillId="0" borderId="1" xfId="0" applyNumberFormat="1" applyFont="1" applyBorder="1" applyAlignment="1" applyProtection="1">
      <alignment horizontal="center" vertical="center" wrapText="1"/>
      <protection locked="0"/>
    </xf>
    <xf numFmtId="0" fontId="0" fillId="3" borderId="0" xfId="0" applyFill="1" applyAlignment="1">
      <alignment vertical="center"/>
    </xf>
    <xf numFmtId="171" fontId="2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vertical="center"/>
    </xf>
    <xf numFmtId="1" fontId="49" fillId="0" borderId="1" xfId="0" applyNumberFormat="1" applyFont="1" applyBorder="1" applyAlignment="1" applyProtection="1">
      <alignment horizontal="center" vertical="center"/>
      <protection locked="0"/>
    </xf>
    <xf numFmtId="0" fontId="49" fillId="0" borderId="1" xfId="0" applyFont="1" applyBorder="1" applyAlignment="1" applyProtection="1">
      <alignment horizontal="center" vertical="center"/>
      <protection locked="0"/>
    </xf>
    <xf numFmtId="9" fontId="33" fillId="4" borderId="0" xfId="12" applyFont="1" applyFill="1" applyBorder="1" applyAlignment="1" applyProtection="1">
      <alignment vertical="center"/>
    </xf>
    <xf numFmtId="176" fontId="33" fillId="4" borderId="0" xfId="1" applyNumberFormat="1" applyFont="1" applyFill="1" applyBorder="1" applyAlignment="1" applyProtection="1">
      <alignment vertical="center"/>
    </xf>
    <xf numFmtId="9" fontId="33" fillId="4" borderId="0" xfId="12" applyFont="1" applyFill="1" applyBorder="1" applyAlignment="1" applyProtection="1">
      <alignment vertical="center"/>
      <protection locked="0"/>
    </xf>
    <xf numFmtId="0" fontId="12" fillId="8" borderId="3" xfId="0" applyFont="1" applyFill="1" applyBorder="1" applyAlignment="1">
      <alignment vertical="center" wrapText="1"/>
    </xf>
    <xf numFmtId="176" fontId="24" fillId="7" borderId="1" xfId="1" applyNumberFormat="1" applyFont="1" applyFill="1" applyBorder="1" applyAlignment="1" applyProtection="1">
      <alignment horizontal="center" vertical="center"/>
    </xf>
    <xf numFmtId="0" fontId="49" fillId="0" borderId="1" xfId="0" applyFont="1" applyBorder="1" applyAlignment="1" applyProtection="1">
      <alignment horizontal="center" vertical="center" wrapText="1"/>
      <protection locked="0"/>
    </xf>
    <xf numFmtId="9" fontId="33" fillId="7" borderId="1" xfId="12" applyFont="1" applyFill="1" applyBorder="1" applyAlignment="1" applyProtection="1">
      <alignment horizontal="center" vertical="center"/>
      <protection locked="0"/>
    </xf>
    <xf numFmtId="176" fontId="33" fillId="7" borderId="1" xfId="1" applyNumberFormat="1" applyFont="1" applyFill="1" applyBorder="1" applyAlignment="1" applyProtection="1">
      <alignment vertical="center"/>
    </xf>
    <xf numFmtId="176" fontId="33" fillId="7" borderId="1" xfId="1" applyNumberFormat="1" applyFont="1" applyFill="1" applyBorder="1" applyAlignment="1" applyProtection="1">
      <alignment vertical="center" wrapText="1"/>
    </xf>
    <xf numFmtId="0" fontId="0" fillId="4" borderId="0" xfId="0" applyFill="1" applyAlignment="1">
      <alignment horizontal="center" vertical="center" wrapText="1"/>
    </xf>
    <xf numFmtId="3" fontId="0" fillId="4" borderId="0" xfId="0" applyNumberFormat="1" applyFill="1" applyAlignment="1">
      <alignment vertical="center" wrapText="1"/>
    </xf>
    <xf numFmtId="171" fontId="49" fillId="0" borderId="1" xfId="0" applyNumberFormat="1" applyFont="1" applyBorder="1" applyAlignment="1" applyProtection="1">
      <alignment horizontal="center" vertical="center" wrapText="1"/>
      <protection locked="0"/>
    </xf>
    <xf numFmtId="3" fontId="26" fillId="2" borderId="1" xfId="0" applyNumberFormat="1" applyFont="1" applyFill="1" applyBorder="1" applyAlignment="1">
      <alignment horizontal="center" vertical="center" wrapText="1"/>
    </xf>
    <xf numFmtId="1" fontId="26" fillId="0" borderId="15" xfId="0" applyNumberFormat="1" applyFont="1" applyBorder="1" applyAlignment="1">
      <alignment horizontal="center" vertical="center" wrapText="1"/>
    </xf>
    <xf numFmtId="0" fontId="15" fillId="7" borderId="0" xfId="0" applyFont="1" applyFill="1" applyAlignment="1">
      <alignment vertical="center"/>
    </xf>
    <xf numFmtId="9" fontId="49" fillId="0" borderId="1" xfId="12" applyFont="1" applyBorder="1" applyAlignment="1" applyProtection="1">
      <alignment horizontal="center" vertical="center" wrapText="1"/>
      <protection locked="0"/>
    </xf>
    <xf numFmtId="176" fontId="0" fillId="0" borderId="0" xfId="0" applyNumberFormat="1" applyAlignment="1">
      <alignment vertical="center"/>
    </xf>
    <xf numFmtId="0" fontId="15" fillId="7" borderId="41" xfId="0" applyFont="1" applyFill="1" applyBorder="1" applyAlignment="1">
      <alignment vertical="center"/>
    </xf>
    <xf numFmtId="9" fontId="26" fillId="0" borderId="1" xfId="12" applyFont="1" applyBorder="1" applyAlignment="1" applyProtection="1">
      <alignment horizontal="center" vertical="center" wrapText="1"/>
    </xf>
    <xf numFmtId="176" fontId="0" fillId="4" borderId="0" xfId="0" applyNumberFormat="1" applyFill="1" applyAlignment="1">
      <alignment vertical="center"/>
    </xf>
    <xf numFmtId="176" fontId="24" fillId="8" borderId="1" xfId="1" applyNumberFormat="1" applyFont="1" applyFill="1" applyBorder="1" applyAlignment="1" applyProtection="1">
      <alignment vertical="center"/>
    </xf>
    <xf numFmtId="0" fontId="0" fillId="4" borderId="1" xfId="0" applyFill="1" applyBorder="1" applyAlignment="1">
      <alignment vertical="center"/>
    </xf>
    <xf numFmtId="9" fontId="33" fillId="4" borderId="1" xfId="12" applyFont="1" applyFill="1" applyBorder="1" applyAlignment="1" applyProtection="1">
      <alignment vertical="center"/>
    </xf>
    <xf numFmtId="176" fontId="33" fillId="4" borderId="1" xfId="1" applyNumberFormat="1" applyFont="1" applyFill="1" applyBorder="1" applyAlignment="1" applyProtection="1">
      <alignment vertical="center"/>
    </xf>
    <xf numFmtId="0" fontId="3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3" fontId="0" fillId="4" borderId="1" xfId="0" applyNumberFormat="1" applyFill="1" applyBorder="1" applyAlignment="1">
      <alignment vertical="center" wrapText="1"/>
    </xf>
    <xf numFmtId="176" fontId="33" fillId="4" borderId="1" xfId="1" applyNumberFormat="1" applyFont="1" applyFill="1" applyBorder="1" applyAlignment="1" applyProtection="1">
      <alignment vertical="center" wrapText="1"/>
    </xf>
    <xf numFmtId="3" fontId="0" fillId="4" borderId="1" xfId="0" applyNumberFormat="1" applyFill="1" applyBorder="1" applyAlignment="1">
      <alignment vertical="center"/>
    </xf>
    <xf numFmtId="176" fontId="0" fillId="7" borderId="0" xfId="0" applyNumberForma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9" xfId="0" applyFont="1" applyBorder="1" applyAlignment="1">
      <alignment horizontal="left" vertical="center"/>
    </xf>
    <xf numFmtId="0" fontId="3" fillId="0" borderId="50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vertical="center"/>
    </xf>
    <xf numFmtId="49" fontId="24" fillId="0" borderId="0" xfId="0" applyNumberFormat="1" applyFont="1" applyAlignment="1">
      <alignment horizontal="center" vertical="center"/>
    </xf>
    <xf numFmtId="49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3" fontId="3" fillId="0" borderId="0" xfId="0" applyNumberFormat="1" applyFont="1" applyAlignment="1">
      <alignment vertical="center"/>
    </xf>
    <xf numFmtId="1" fontId="50" fillId="0" borderId="0" xfId="0" applyNumberFormat="1" applyFont="1" applyAlignment="1">
      <alignment horizontal="center" vertical="center"/>
    </xf>
    <xf numFmtId="171" fontId="50" fillId="0" borderId="0" xfId="0" applyNumberFormat="1" applyFont="1" applyAlignment="1">
      <alignment horizontal="center" vertical="center"/>
    </xf>
    <xf numFmtId="1" fontId="51" fillId="0" borderId="0" xfId="0" applyNumberFormat="1" applyFont="1" applyAlignment="1">
      <alignment horizontal="center" vertical="center"/>
    </xf>
    <xf numFmtId="171" fontId="51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72" fontId="8" fillId="7" borderId="1" xfId="5" applyNumberFormat="1" applyFont="1" applyFill="1" applyBorder="1" applyAlignment="1" applyProtection="1">
      <alignment horizontal="right" vertical="center" wrapText="1"/>
    </xf>
    <xf numFmtId="0" fontId="16" fillId="0" borderId="1" xfId="0" applyFont="1" applyBorder="1" applyAlignment="1">
      <alignment horizontal="center" vertical="center"/>
    </xf>
    <xf numFmtId="174" fontId="16" fillId="0" borderId="1" xfId="12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>
      <alignment horizontal="center" vertical="center"/>
    </xf>
    <xf numFmtId="3" fontId="12" fillId="0" borderId="52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vertical="center"/>
    </xf>
    <xf numFmtId="9" fontId="16" fillId="0" borderId="1" xfId="12" applyFont="1" applyFill="1" applyBorder="1" applyAlignment="1" applyProtection="1">
      <alignment horizontal="center" vertical="center"/>
    </xf>
    <xf numFmtId="0" fontId="9" fillId="7" borderId="0" xfId="0" applyFont="1" applyFill="1" applyAlignment="1">
      <alignment horizontal="center" vertical="center"/>
    </xf>
    <xf numFmtId="3" fontId="12" fillId="7" borderId="53" xfId="0" applyNumberFormat="1" applyFont="1" applyFill="1" applyBorder="1" applyAlignment="1">
      <alignment horizontal="center" vertical="center"/>
    </xf>
    <xf numFmtId="0" fontId="12" fillId="7" borderId="24" xfId="0" applyFont="1" applyFill="1" applyBorder="1" applyAlignment="1">
      <alignment horizontal="center" vertical="center"/>
    </xf>
    <xf numFmtId="0" fontId="23" fillId="7" borderId="23" xfId="0" applyFont="1" applyFill="1" applyBorder="1" applyAlignment="1">
      <alignment vertical="center" wrapText="1"/>
    </xf>
    <xf numFmtId="1" fontId="42" fillId="6" borderId="12" xfId="0" applyNumberFormat="1" applyFont="1" applyFill="1" applyBorder="1" applyAlignment="1">
      <alignment horizontal="centerContinuous" vertical="center" wrapText="1"/>
    </xf>
    <xf numFmtId="0" fontId="42" fillId="6" borderId="13" xfId="0" applyFont="1" applyFill="1" applyBorder="1" applyAlignment="1">
      <alignment horizontal="centerContinuous" vertical="center" wrapText="1"/>
    </xf>
    <xf numFmtId="4" fontId="9" fillId="7" borderId="46" xfId="0" applyNumberFormat="1" applyFont="1" applyFill="1" applyBorder="1" applyAlignment="1">
      <alignment horizontal="center" vertical="center"/>
    </xf>
    <xf numFmtId="170" fontId="43" fillId="0" borderId="1" xfId="0" applyNumberFormat="1" applyFont="1" applyBorder="1" applyAlignment="1" applyProtection="1">
      <alignment horizontal="center" vertical="center" wrapText="1"/>
      <protection locked="0"/>
    </xf>
    <xf numFmtId="3" fontId="9" fillId="3" borderId="64" xfId="0" applyNumberFormat="1" applyFont="1" applyFill="1" applyBorder="1" applyAlignment="1">
      <alignment horizontal="right" vertical="center"/>
    </xf>
    <xf numFmtId="3" fontId="8" fillId="7" borderId="46" xfId="0" applyNumberFormat="1" applyFont="1" applyFill="1" applyBorder="1" applyAlignment="1">
      <alignment horizontal="right" vertical="center"/>
    </xf>
    <xf numFmtId="176" fontId="12" fillId="0" borderId="57" xfId="1" applyNumberFormat="1" applyFont="1" applyBorder="1" applyAlignment="1" applyProtection="1">
      <alignment vertical="center" wrapText="1"/>
    </xf>
    <xf numFmtId="3" fontId="52" fillId="0" borderId="9" xfId="0" applyNumberFormat="1" applyFont="1" applyBorder="1" applyAlignment="1">
      <alignment vertical="center" wrapText="1"/>
    </xf>
    <xf numFmtId="3" fontId="8" fillId="7" borderId="39" xfId="0" applyNumberFormat="1" applyFont="1" applyFill="1" applyBorder="1" applyAlignment="1">
      <alignment horizontal="right" vertical="center" wrapText="1"/>
    </xf>
    <xf numFmtId="3" fontId="3" fillId="0" borderId="1" xfId="0" applyNumberFormat="1" applyFont="1" applyBorder="1" applyAlignment="1">
      <alignment vertical="center" wrapText="1"/>
    </xf>
    <xf numFmtId="3" fontId="8" fillId="7" borderId="22" xfId="0" applyNumberFormat="1" applyFont="1" applyFill="1" applyBorder="1" applyAlignment="1">
      <alignment horizontal="right" vertical="center"/>
    </xf>
    <xf numFmtId="3" fontId="42" fillId="8" borderId="25" xfId="0" applyNumberFormat="1" applyFont="1" applyFill="1" applyBorder="1" applyAlignment="1">
      <alignment vertical="center" wrapText="1"/>
    </xf>
    <xf numFmtId="0" fontId="16" fillId="7" borderId="24" xfId="0" applyFont="1" applyFill="1" applyBorder="1" applyAlignment="1">
      <alignment vertical="center" wrapText="1"/>
    </xf>
    <xf numFmtId="1" fontId="18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7" borderId="19" xfId="0" applyFont="1" applyFill="1" applyBorder="1" applyAlignment="1">
      <alignment vertical="center"/>
    </xf>
    <xf numFmtId="0" fontId="16" fillId="7" borderId="50" xfId="0" applyFont="1" applyFill="1" applyBorder="1" applyAlignment="1">
      <alignment vertical="center"/>
    </xf>
    <xf numFmtId="171" fontId="8" fillId="7" borderId="1" xfId="0" applyNumberFormat="1" applyFont="1" applyFill="1" applyBorder="1" applyAlignment="1">
      <alignment horizontal="center" vertical="center" wrapText="1"/>
    </xf>
    <xf numFmtId="0" fontId="16" fillId="7" borderId="10" xfId="0" applyFont="1" applyFill="1" applyBorder="1" applyAlignment="1">
      <alignment vertical="center"/>
    </xf>
    <xf numFmtId="1" fontId="18" fillId="7" borderId="1" xfId="0" applyNumberFormat="1" applyFont="1" applyFill="1" applyBorder="1" applyAlignment="1" applyProtection="1">
      <alignment horizontal="center" vertical="center"/>
      <protection locked="0"/>
    </xf>
    <xf numFmtId="0" fontId="18" fillId="7" borderId="1" xfId="0" applyFont="1" applyFill="1" applyBorder="1" applyAlignment="1" applyProtection="1">
      <alignment horizontal="center" vertical="center"/>
      <protection locked="0"/>
    </xf>
    <xf numFmtId="168" fontId="16" fillId="7" borderId="24" xfId="1" applyFont="1" applyFill="1" applyBorder="1" applyAlignment="1" applyProtection="1">
      <alignment vertical="center"/>
    </xf>
    <xf numFmtId="2" fontId="16" fillId="7" borderId="1" xfId="0" applyNumberFormat="1" applyFont="1" applyFill="1" applyBorder="1" applyAlignment="1">
      <alignment horizontal="center" vertical="center" wrapText="1"/>
    </xf>
    <xf numFmtId="0" fontId="18" fillId="7" borderId="1" xfId="0" applyFont="1" applyFill="1" applyBorder="1" applyAlignment="1" applyProtection="1">
      <alignment horizontal="center" vertical="center" wrapText="1"/>
      <protection locked="0"/>
    </xf>
    <xf numFmtId="175" fontId="16" fillId="7" borderId="24" xfId="0" applyNumberFormat="1" applyFont="1" applyFill="1" applyBorder="1" applyAlignment="1">
      <alignment vertical="center" wrapText="1"/>
    </xf>
    <xf numFmtId="171" fontId="16" fillId="7" borderId="1" xfId="0" applyNumberFormat="1" applyFont="1" applyFill="1" applyBorder="1" applyAlignment="1">
      <alignment horizontal="center" vertical="center" wrapText="1"/>
    </xf>
    <xf numFmtId="171" fontId="18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7" borderId="1" xfId="0" applyFont="1" applyFill="1" applyBorder="1" applyAlignment="1">
      <alignment vertical="center"/>
    </xf>
    <xf numFmtId="170" fontId="8" fillId="7" borderId="1" xfId="0" applyNumberFormat="1" applyFont="1" applyFill="1" applyBorder="1" applyAlignment="1">
      <alignment horizontal="center" vertical="center" wrapText="1"/>
    </xf>
    <xf numFmtId="168" fontId="12" fillId="8" borderId="68" xfId="1" applyFont="1" applyFill="1" applyBorder="1" applyAlignment="1" applyProtection="1">
      <alignment vertical="center" wrapText="1"/>
    </xf>
    <xf numFmtId="168" fontId="12" fillId="8" borderId="53" xfId="1" applyFont="1" applyFill="1" applyBorder="1" applyAlignment="1" applyProtection="1">
      <alignment vertical="center" wrapText="1"/>
    </xf>
    <xf numFmtId="0" fontId="15" fillId="7" borderId="23" xfId="0" applyFont="1" applyFill="1" applyBorder="1" applyAlignment="1">
      <alignment vertical="center"/>
    </xf>
    <xf numFmtId="0" fontId="15" fillId="7" borderId="24" xfId="0" applyFont="1" applyFill="1" applyBorder="1" applyAlignment="1">
      <alignment vertical="center"/>
    </xf>
    <xf numFmtId="0" fontId="15" fillId="7" borderId="31" xfId="0" applyFont="1" applyFill="1" applyBorder="1" applyAlignment="1">
      <alignment vertical="center"/>
    </xf>
    <xf numFmtId="0" fontId="15" fillId="7" borderId="32" xfId="0" applyFont="1" applyFill="1" applyBorder="1" applyAlignment="1">
      <alignment vertical="center"/>
    </xf>
    <xf numFmtId="0" fontId="12" fillId="0" borderId="36" xfId="0" applyFont="1" applyBorder="1" applyAlignment="1">
      <alignment vertical="center"/>
    </xf>
    <xf numFmtId="0" fontId="12" fillId="0" borderId="37" xfId="0" applyFont="1" applyBorder="1" applyAlignment="1">
      <alignment vertical="center" wrapText="1"/>
    </xf>
    <xf numFmtId="0" fontId="12" fillId="0" borderId="41" xfId="0" applyFont="1" applyBorder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54" fillId="6" borderId="54" xfId="0" applyFont="1" applyFill="1" applyBorder="1" applyAlignment="1">
      <alignment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42" fillId="6" borderId="10" xfId="0" applyFont="1" applyFill="1" applyBorder="1" applyAlignment="1">
      <alignment horizontal="center" vertical="center"/>
    </xf>
    <xf numFmtId="0" fontId="42" fillId="6" borderId="10" xfId="0" applyFont="1" applyFill="1" applyBorder="1" applyAlignment="1">
      <alignment horizontal="center" vertical="center" wrapText="1"/>
    </xf>
    <xf numFmtId="0" fontId="26" fillId="3" borderId="0" xfId="0" applyFont="1" applyFill="1" applyAlignment="1">
      <alignment horizontal="centerContinuous" vertical="center"/>
    </xf>
    <xf numFmtId="0" fontId="42" fillId="8" borderId="1" xfId="0" applyFont="1" applyFill="1" applyBorder="1" applyAlignment="1">
      <alignment vertical="center" wrapText="1"/>
    </xf>
    <xf numFmtId="0" fontId="26" fillId="3" borderId="0" xfId="0" applyFont="1" applyFill="1" applyAlignment="1">
      <alignment vertical="center"/>
    </xf>
    <xf numFmtId="0" fontId="41" fillId="7" borderId="26" xfId="0" applyFont="1" applyFill="1" applyBorder="1" applyAlignment="1">
      <alignment vertical="center" wrapText="1"/>
    </xf>
    <xf numFmtId="1" fontId="16" fillId="7" borderId="0" xfId="0" applyNumberFormat="1" applyFont="1" applyFill="1" applyAlignment="1">
      <alignment vertical="center"/>
    </xf>
    <xf numFmtId="0" fontId="19" fillId="0" borderId="0" xfId="0" applyFont="1" applyAlignment="1">
      <alignment horizontal="center" vertical="center"/>
    </xf>
    <xf numFmtId="171" fontId="18" fillId="7" borderId="1" xfId="0" applyNumberFormat="1" applyFont="1" applyFill="1" applyBorder="1" applyAlignment="1">
      <alignment vertical="center"/>
    </xf>
    <xf numFmtId="9" fontId="43" fillId="0" borderId="1" xfId="0" applyNumberFormat="1" applyFont="1" applyBorder="1" applyAlignment="1" applyProtection="1">
      <alignment vertical="center"/>
      <protection locked="0"/>
    </xf>
    <xf numFmtId="9" fontId="8" fillId="0" borderId="1" xfId="0" applyNumberFormat="1" applyFont="1" applyBorder="1" applyAlignment="1">
      <alignment vertical="center"/>
    </xf>
    <xf numFmtId="172" fontId="8" fillId="0" borderId="1" xfId="5" applyNumberFormat="1" applyFont="1" applyFill="1" applyBorder="1" applyAlignment="1" applyProtection="1">
      <alignment horizontal="right" vertical="center" wrapText="1"/>
    </xf>
    <xf numFmtId="0" fontId="42" fillId="7" borderId="0" xfId="0" applyFont="1" applyFill="1" applyAlignment="1">
      <alignment horizontal="center" vertical="center" wrapText="1"/>
    </xf>
    <xf numFmtId="0" fontId="55" fillId="3" borderId="0" xfId="0" applyFont="1" applyFill="1" applyAlignment="1">
      <alignment vertical="center"/>
    </xf>
    <xf numFmtId="174" fontId="8" fillId="0" borderId="1" xfId="0" applyNumberFormat="1" applyFont="1" applyBorder="1" applyAlignment="1" applyProtection="1">
      <alignment vertical="center"/>
      <protection locked="0"/>
    </xf>
    <xf numFmtId="0" fontId="42" fillId="7" borderId="24" xfId="0" applyFont="1" applyFill="1" applyBorder="1" applyAlignment="1">
      <alignment horizontal="center" vertical="center" wrapText="1"/>
    </xf>
    <xf numFmtId="0" fontId="23" fillId="0" borderId="31" xfId="0" applyFont="1" applyBorder="1" applyAlignment="1">
      <alignment horizontal="right"/>
    </xf>
    <xf numFmtId="1" fontId="23" fillId="0" borderId="41" xfId="0" applyNumberFormat="1" applyFont="1" applyBorder="1" applyAlignment="1">
      <alignment horizontal="left"/>
    </xf>
    <xf numFmtId="0" fontId="16" fillId="0" borderId="41" xfId="0" applyFont="1" applyBorder="1" applyAlignment="1">
      <alignment vertical="center"/>
    </xf>
    <xf numFmtId="0" fontId="9" fillId="0" borderId="41" xfId="0" applyFont="1" applyBorder="1" applyAlignment="1">
      <alignment horizontal="center" vertical="center" wrapText="1"/>
    </xf>
    <xf numFmtId="3" fontId="20" fillId="0" borderId="41" xfId="0" applyNumberFormat="1" applyFont="1" applyBorder="1" applyAlignment="1">
      <alignment horizontal="center" vertical="center" wrapText="1"/>
    </xf>
    <xf numFmtId="0" fontId="26" fillId="3" borderId="0" xfId="0" applyFont="1" applyFill="1" applyAlignment="1">
      <alignment vertical="center" wrapText="1"/>
    </xf>
    <xf numFmtId="0" fontId="25" fillId="3" borderId="0" xfId="0" applyFont="1" applyFill="1" applyAlignment="1">
      <alignment horizontal="left" vertical="center" wrapText="1"/>
    </xf>
    <xf numFmtId="2" fontId="25" fillId="3" borderId="0" xfId="0" applyNumberFormat="1" applyFont="1" applyFill="1" applyAlignment="1">
      <alignment vertical="center"/>
    </xf>
    <xf numFmtId="171" fontId="18" fillId="0" borderId="10" xfId="0" applyNumberFormat="1" applyFont="1" applyBorder="1" applyAlignment="1" applyProtection="1">
      <alignment horizontal="center" vertical="center"/>
      <protection locked="0"/>
    </xf>
    <xf numFmtId="3" fontId="8" fillId="0" borderId="1" xfId="0" applyNumberFormat="1" applyFont="1" applyBorder="1" applyAlignment="1">
      <alignment vertical="center" wrapText="1"/>
    </xf>
    <xf numFmtId="0" fontId="12" fillId="0" borderId="51" xfId="0" applyFont="1" applyBorder="1" applyAlignment="1">
      <alignment vertical="center"/>
    </xf>
    <xf numFmtId="171" fontId="12" fillId="0" borderId="10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vertical="center" wrapText="1"/>
    </xf>
    <xf numFmtId="3" fontId="9" fillId="0" borderId="11" xfId="0" applyNumberFormat="1" applyFont="1" applyBorder="1" applyAlignment="1">
      <alignment horizontal="right" vertical="center"/>
    </xf>
    <xf numFmtId="3" fontId="9" fillId="0" borderId="51" xfId="0" applyNumberFormat="1" applyFont="1" applyBorder="1" applyAlignment="1">
      <alignment horizontal="right" vertical="center"/>
    </xf>
    <xf numFmtId="168" fontId="26" fillId="3" borderId="0" xfId="1" applyFont="1" applyFill="1" applyBorder="1" applyAlignment="1" applyProtection="1">
      <alignment horizontal="right" vertical="center"/>
    </xf>
    <xf numFmtId="3" fontId="26" fillId="3" borderId="0" xfId="0" applyNumberFormat="1" applyFont="1" applyFill="1" applyAlignment="1">
      <alignment vertical="center"/>
    </xf>
    <xf numFmtId="170" fontId="9" fillId="0" borderId="10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 vertical="center" wrapText="1"/>
    </xf>
    <xf numFmtId="3" fontId="9" fillId="0" borderId="11" xfId="0" applyNumberFormat="1" applyFont="1" applyBorder="1" applyAlignment="1">
      <alignment horizontal="right" vertical="center" wrapText="1"/>
    </xf>
    <xf numFmtId="3" fontId="9" fillId="0" borderId="51" xfId="0" applyNumberFormat="1" applyFont="1" applyBorder="1" applyAlignment="1">
      <alignment horizontal="right" vertical="center" wrapText="1"/>
    </xf>
    <xf numFmtId="3" fontId="9" fillId="0" borderId="55" xfId="0" applyNumberFormat="1" applyFont="1" applyBorder="1" applyAlignment="1">
      <alignment horizontal="right" vertical="center" wrapText="1"/>
    </xf>
    <xf numFmtId="170" fontId="12" fillId="0" borderId="10" xfId="0" applyNumberFormat="1" applyFont="1" applyBorder="1" applyAlignment="1">
      <alignment horizontal="center" vertical="center"/>
    </xf>
    <xf numFmtId="168" fontId="25" fillId="3" borderId="0" xfId="1" quotePrefix="1" applyFont="1" applyFill="1" applyBorder="1" applyAlignment="1" applyProtection="1">
      <alignment horizontal="right" vertical="center"/>
    </xf>
    <xf numFmtId="0" fontId="42" fillId="0" borderId="58" xfId="0" applyFont="1" applyBorder="1" applyAlignment="1">
      <alignment vertical="center"/>
    </xf>
    <xf numFmtId="1" fontId="42" fillId="0" borderId="2" xfId="0" applyNumberFormat="1" applyFont="1" applyBorder="1" applyAlignment="1">
      <alignment horizontal="center" vertical="center"/>
    </xf>
    <xf numFmtId="3" fontId="42" fillId="0" borderId="3" xfId="0" applyNumberFormat="1" applyFont="1" applyBorder="1" applyAlignment="1">
      <alignment vertical="center" wrapText="1"/>
    </xf>
    <xf numFmtId="3" fontId="42" fillId="0" borderId="4" xfId="0" applyNumberFormat="1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1" fontId="16" fillId="0" borderId="33" xfId="0" applyNumberFormat="1" applyFont="1" applyBorder="1" applyAlignment="1">
      <alignment horizontal="center" vertical="center" wrapText="1"/>
    </xf>
    <xf numFmtId="0" fontId="16" fillId="0" borderId="33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1" fontId="18" fillId="0" borderId="1" xfId="0" applyNumberFormat="1" applyFont="1" applyBorder="1" applyAlignment="1" applyProtection="1">
      <alignment horizontal="center" vertical="center" wrapText="1"/>
      <protection locked="0"/>
    </xf>
    <xf numFmtId="171" fontId="16" fillId="0" borderId="11" xfId="0" applyNumberFormat="1" applyFont="1" applyBorder="1" applyAlignment="1">
      <alignment horizontal="center" vertical="center" wrapText="1"/>
    </xf>
    <xf numFmtId="0" fontId="16" fillId="0" borderId="10" xfId="0" applyFont="1" applyBorder="1" applyAlignment="1">
      <alignment vertical="center"/>
    </xf>
    <xf numFmtId="1" fontId="18" fillId="0" borderId="1" xfId="0" applyNumberFormat="1" applyFont="1" applyBorder="1" applyAlignment="1" applyProtection="1">
      <alignment horizontal="center" vertical="center"/>
      <protection locked="0"/>
    </xf>
    <xf numFmtId="0" fontId="18" fillId="0" borderId="11" xfId="0" applyFont="1" applyBorder="1" applyAlignment="1" applyProtection="1">
      <alignment horizontal="center" vertical="center"/>
      <protection locked="0"/>
    </xf>
    <xf numFmtId="2" fontId="16" fillId="0" borderId="1" xfId="0" applyNumberFormat="1" applyFont="1" applyBorder="1" applyAlignment="1">
      <alignment horizontal="center" vertical="center" wrapText="1"/>
    </xf>
    <xf numFmtId="0" fontId="18" fillId="0" borderId="11" xfId="0" applyFont="1" applyBorder="1" applyAlignment="1" applyProtection="1">
      <alignment horizontal="center" vertical="center" wrapText="1"/>
      <protection locked="0"/>
    </xf>
    <xf numFmtId="171" fontId="16" fillId="0" borderId="1" xfId="0" applyNumberFormat="1" applyFont="1" applyBorder="1" applyAlignment="1">
      <alignment horizontal="center" vertical="center" wrapText="1"/>
    </xf>
    <xf numFmtId="171" fontId="18" fillId="0" borderId="1" xfId="0" applyNumberFormat="1" applyFont="1" applyBorder="1" applyAlignment="1" applyProtection="1">
      <alignment horizontal="center" vertical="center" wrapText="1"/>
      <protection locked="0"/>
    </xf>
    <xf numFmtId="170" fontId="8" fillId="0" borderId="11" xfId="0" applyNumberFormat="1" applyFont="1" applyBorder="1" applyAlignment="1">
      <alignment horizontal="center" vertical="center" wrapText="1"/>
    </xf>
    <xf numFmtId="171" fontId="8" fillId="0" borderId="11" xfId="0" applyNumberFormat="1" applyFont="1" applyBorder="1" applyAlignment="1">
      <alignment horizontal="center" vertical="center" wrapText="1"/>
    </xf>
    <xf numFmtId="0" fontId="16" fillId="0" borderId="23" xfId="0" applyFont="1" applyBorder="1" applyAlignment="1">
      <alignment vertical="center"/>
    </xf>
    <xf numFmtId="0" fontId="24" fillId="0" borderId="9" xfId="0" applyFont="1" applyBorder="1" applyAlignment="1">
      <alignment horizontal="center" vertical="center"/>
    </xf>
    <xf numFmtId="176" fontId="24" fillId="0" borderId="9" xfId="1" applyNumberFormat="1" applyFont="1" applyFill="1" applyBorder="1" applyAlignment="1" applyProtection="1">
      <alignment horizontal="center" vertical="center"/>
    </xf>
    <xf numFmtId="0" fontId="24" fillId="0" borderId="16" xfId="0" applyFont="1" applyBorder="1" applyAlignment="1">
      <alignment horizontal="center" vertical="center"/>
    </xf>
    <xf numFmtId="9" fontId="0" fillId="0" borderId="1" xfId="12" applyFont="1" applyFill="1" applyBorder="1" applyAlignment="1" applyProtection="1">
      <alignment horizontal="center" vertical="center"/>
      <protection locked="0"/>
    </xf>
    <xf numFmtId="176" fontId="0" fillId="0" borderId="1" xfId="1" applyNumberFormat="1" applyFont="1" applyFill="1" applyBorder="1" applyAlignment="1" applyProtection="1">
      <alignment vertical="center"/>
    </xf>
    <xf numFmtId="176" fontId="0" fillId="0" borderId="11" xfId="1" applyNumberFormat="1" applyFont="1" applyFill="1" applyBorder="1" applyAlignment="1" applyProtection="1">
      <alignment vertical="center"/>
    </xf>
    <xf numFmtId="176" fontId="0" fillId="0" borderId="1" xfId="1" applyNumberFormat="1" applyFont="1" applyFill="1" applyBorder="1" applyAlignment="1" applyProtection="1">
      <alignment vertical="center" wrapText="1"/>
    </xf>
    <xf numFmtId="178" fontId="0" fillId="3" borderId="0" xfId="0" applyNumberFormat="1" applyFill="1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176" fontId="0" fillId="0" borderId="11" xfId="0" applyNumberFormat="1" applyBorder="1" applyAlignment="1">
      <alignment vertical="center"/>
    </xf>
    <xf numFmtId="176" fontId="24" fillId="8" borderId="13" xfId="1" applyNumberFormat="1" applyFont="1" applyFill="1" applyBorder="1" applyAlignment="1" applyProtection="1">
      <alignment vertical="center"/>
    </xf>
    <xf numFmtId="176" fontId="24" fillId="8" borderId="14" xfId="1" applyNumberFormat="1" applyFont="1" applyFill="1" applyBorder="1" applyAlignment="1" applyProtection="1">
      <alignment vertical="center"/>
    </xf>
    <xf numFmtId="176" fontId="0" fillId="3" borderId="0" xfId="0" applyNumberFormat="1" applyFill="1" applyAlignment="1">
      <alignment vertical="center"/>
    </xf>
    <xf numFmtId="168" fontId="0" fillId="4" borderId="0" xfId="1" applyFont="1" applyFill="1" applyAlignment="1">
      <alignment vertical="center"/>
    </xf>
    <xf numFmtId="9" fontId="0" fillId="4" borderId="0" xfId="0" applyNumberFormat="1" applyFill="1" applyAlignment="1">
      <alignment vertical="center"/>
    </xf>
    <xf numFmtId="169" fontId="0" fillId="4" borderId="0" xfId="0" applyNumberFormat="1" applyFill="1" applyAlignment="1">
      <alignment vertical="center"/>
    </xf>
    <xf numFmtId="169" fontId="0" fillId="4" borderId="0" xfId="1" applyNumberFormat="1" applyFont="1" applyFill="1" applyAlignment="1">
      <alignment vertical="center"/>
    </xf>
    <xf numFmtId="1" fontId="0" fillId="4" borderId="0" xfId="0" applyNumberFormat="1" applyFill="1" applyAlignment="1">
      <alignment vertical="center"/>
    </xf>
    <xf numFmtId="169" fontId="0" fillId="3" borderId="0" xfId="1" applyNumberFormat="1" applyFont="1" applyFill="1" applyAlignment="1">
      <alignment vertical="center"/>
    </xf>
    <xf numFmtId="169" fontId="26" fillId="3" borderId="0" xfId="1" applyNumberFormat="1" applyFont="1" applyFill="1" applyBorder="1" applyAlignment="1" applyProtection="1">
      <alignment horizontal="right" vertical="center"/>
    </xf>
    <xf numFmtId="9" fontId="0" fillId="3" borderId="0" xfId="0" applyNumberFormat="1" applyFill="1" applyAlignment="1">
      <alignment vertical="center"/>
    </xf>
    <xf numFmtId="1" fontId="57" fillId="4" borderId="0" xfId="0" applyNumberFormat="1" applyFont="1" applyFill="1" applyAlignment="1">
      <alignment vertical="center"/>
    </xf>
    <xf numFmtId="169" fontId="57" fillId="4" borderId="0" xfId="0" applyNumberFormat="1" applyFont="1" applyFill="1" applyAlignment="1">
      <alignment vertical="center"/>
    </xf>
    <xf numFmtId="0" fontId="57" fillId="3" borderId="0" xfId="0" applyFont="1" applyFill="1" applyAlignment="1">
      <alignment vertical="center"/>
    </xf>
    <xf numFmtId="169" fontId="57" fillId="3" borderId="0" xfId="0" applyNumberFormat="1" applyFont="1" applyFill="1" applyAlignment="1">
      <alignment vertical="center"/>
    </xf>
    <xf numFmtId="169" fontId="26" fillId="3" borderId="0" xfId="1" quotePrefix="1" applyNumberFormat="1" applyFont="1" applyFill="1" applyBorder="1" applyAlignment="1" applyProtection="1">
      <alignment horizontal="right" vertical="center"/>
    </xf>
    <xf numFmtId="169" fontId="57" fillId="3" borderId="0" xfId="1" applyNumberFormat="1" applyFont="1" applyFill="1" applyAlignment="1">
      <alignment vertical="center"/>
    </xf>
    <xf numFmtId="9" fontId="0" fillId="4" borderId="0" xfId="12" applyFont="1" applyFill="1" applyAlignment="1">
      <alignment vertical="center"/>
    </xf>
    <xf numFmtId="3" fontId="8" fillId="0" borderId="10" xfId="0" applyNumberFormat="1" applyFont="1" applyBorder="1" applyAlignment="1">
      <alignment horizontal="center" vertical="center"/>
    </xf>
    <xf numFmtId="3" fontId="8" fillId="0" borderId="10" xfId="0" applyNumberFormat="1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7" fillId="0" borderId="26" xfId="0" applyFont="1" applyBorder="1" applyAlignment="1">
      <alignment horizontal="center" vertical="center"/>
    </xf>
    <xf numFmtId="170" fontId="37" fillId="0" borderId="26" xfId="0" applyNumberFormat="1" applyFont="1" applyBorder="1" applyAlignment="1">
      <alignment horizontal="right" vertical="center"/>
    </xf>
    <xf numFmtId="173" fontId="37" fillId="0" borderId="1" xfId="10" applyFont="1" applyBorder="1" applyAlignment="1">
      <alignment horizontal="left" vertical="center" wrapText="1"/>
    </xf>
    <xf numFmtId="173" fontId="7" fillId="0" borderId="1" xfId="10" applyFont="1" applyBorder="1" applyAlignment="1">
      <alignment vertical="center" wrapText="1"/>
    </xf>
    <xf numFmtId="0" fontId="38" fillId="0" borderId="0" xfId="0" applyFont="1"/>
    <xf numFmtId="173" fontId="37" fillId="0" borderId="0" xfId="10" applyFont="1" applyAlignment="1">
      <alignment vertical="center"/>
    </xf>
    <xf numFmtId="173" fontId="24" fillId="0" borderId="0" xfId="9" applyFont="1" applyAlignment="1">
      <alignment vertical="center"/>
    </xf>
    <xf numFmtId="1" fontId="37" fillId="0" borderId="1" xfId="10" applyNumberFormat="1" applyFont="1" applyBorder="1" applyAlignment="1">
      <alignment horizontal="center" vertical="center"/>
    </xf>
    <xf numFmtId="1" fontId="3" fillId="0" borderId="1" xfId="9" applyNumberFormat="1" applyBorder="1" applyAlignment="1">
      <alignment horizontal="center" vertical="center"/>
    </xf>
    <xf numFmtId="1" fontId="3" fillId="0" borderId="1" xfId="9" applyNumberFormat="1" applyBorder="1" applyAlignment="1">
      <alignment vertical="center"/>
    </xf>
    <xf numFmtId="173" fontId="5" fillId="0" borderId="29" xfId="9" applyFont="1" applyBorder="1" applyAlignment="1">
      <alignment horizontal="center" vertical="center"/>
    </xf>
    <xf numFmtId="173" fontId="5" fillId="0" borderId="33" xfId="9" applyFont="1" applyBorder="1" applyAlignment="1">
      <alignment horizontal="center" vertical="center" wrapText="1"/>
    </xf>
    <xf numFmtId="1" fontId="5" fillId="0" borderId="33" xfId="9" applyNumberFormat="1" applyFont="1" applyBorder="1" applyAlignment="1">
      <alignment horizontal="center" vertical="center" wrapText="1"/>
    </xf>
    <xf numFmtId="173" fontId="36" fillId="0" borderId="23" xfId="10" applyFont="1" applyBorder="1" applyAlignment="1">
      <alignment horizontal="left" vertical="center" wrapText="1"/>
    </xf>
    <xf numFmtId="1" fontId="36" fillId="0" borderId="0" xfId="13" applyNumberFormat="1" applyFont="1" applyFill="1" applyBorder="1" applyAlignment="1" applyProtection="1">
      <alignment horizontal="center" vertical="center"/>
    </xf>
    <xf numFmtId="173" fontId="37" fillId="0" borderId="0" xfId="10" applyFont="1" applyAlignment="1">
      <alignment vertical="center" wrapText="1"/>
    </xf>
    <xf numFmtId="0" fontId="37" fillId="0" borderId="23" xfId="0" applyFont="1" applyBorder="1" applyAlignment="1">
      <alignment wrapText="1"/>
    </xf>
    <xf numFmtId="165" fontId="37" fillId="0" borderId="0" xfId="2" applyFont="1" applyFill="1" applyBorder="1" applyAlignment="1">
      <alignment vertical="center" wrapText="1"/>
    </xf>
    <xf numFmtId="9" fontId="7" fillId="0" borderId="0" xfId="12" applyFont="1" applyFill="1" applyBorder="1" applyAlignment="1">
      <alignment horizontal="center" vertical="center"/>
    </xf>
    <xf numFmtId="0" fontId="37" fillId="0" borderId="23" xfId="0" applyFont="1" applyBorder="1"/>
    <xf numFmtId="173" fontId="7" fillId="0" borderId="23" xfId="10" applyFont="1" applyBorder="1" applyAlignment="1">
      <alignment vertical="center" wrapText="1"/>
    </xf>
    <xf numFmtId="9" fontId="7" fillId="0" borderId="0" xfId="15" applyFont="1" applyFill="1" applyBorder="1" applyAlignment="1">
      <alignment horizontal="center" vertical="center"/>
    </xf>
    <xf numFmtId="165" fontId="36" fillId="0" borderId="0" xfId="2" applyFont="1" applyFill="1" applyBorder="1" applyAlignment="1" applyProtection="1">
      <alignment horizontal="left" vertical="center" wrapText="1"/>
    </xf>
    <xf numFmtId="165" fontId="3" fillId="0" borderId="0" xfId="2" applyFont="1" applyFill="1" applyBorder="1" applyAlignment="1">
      <alignment vertical="center" wrapText="1"/>
    </xf>
    <xf numFmtId="10" fontId="7" fillId="0" borderId="0" xfId="15" applyNumberFormat="1" applyFont="1" applyFill="1" applyBorder="1" applyAlignment="1">
      <alignment horizontal="center" vertical="center"/>
    </xf>
    <xf numFmtId="182" fontId="3" fillId="0" borderId="0" xfId="1" applyNumberFormat="1" applyFont="1" applyFill="1" applyBorder="1" applyAlignment="1">
      <alignment vertical="center" wrapText="1"/>
    </xf>
    <xf numFmtId="181" fontId="37" fillId="0" borderId="0" xfId="13" applyNumberFormat="1" applyFont="1" applyFill="1" applyBorder="1" applyAlignment="1">
      <alignment vertical="center" wrapText="1"/>
    </xf>
    <xf numFmtId="167" fontId="6" fillId="0" borderId="5" xfId="4" applyFont="1" applyFill="1" applyBorder="1" applyAlignment="1">
      <alignment horizontal="left" vertical="center"/>
    </xf>
    <xf numFmtId="173" fontId="6" fillId="0" borderId="6" xfId="10" applyFont="1" applyBorder="1" applyAlignment="1">
      <alignment horizontal="left" vertical="center"/>
    </xf>
    <xf numFmtId="1" fontId="36" fillId="0" borderId="6" xfId="10" applyNumberFormat="1" applyFont="1" applyBorder="1" applyAlignment="1">
      <alignment horizontal="center" vertical="center"/>
    </xf>
    <xf numFmtId="1" fontId="36" fillId="0" borderId="6" xfId="13" applyNumberFormat="1" applyFont="1" applyFill="1" applyBorder="1" applyAlignment="1" applyProtection="1">
      <alignment horizontal="center" vertical="center"/>
    </xf>
    <xf numFmtId="183" fontId="36" fillId="0" borderId="0" xfId="7" applyNumberFormat="1" applyFont="1" applyFill="1" applyBorder="1" applyAlignment="1">
      <alignment vertical="center"/>
    </xf>
    <xf numFmtId="173" fontId="36" fillId="0" borderId="0" xfId="10" applyFont="1" applyAlignment="1">
      <alignment vertical="center"/>
    </xf>
    <xf numFmtId="1" fontId="37" fillId="0" borderId="0" xfId="10" applyNumberFormat="1" applyFont="1" applyAlignment="1">
      <alignment horizontal="center" vertical="center"/>
    </xf>
    <xf numFmtId="1" fontId="37" fillId="0" borderId="0" xfId="3" applyNumberFormat="1" applyFont="1" applyFill="1" applyBorder="1" applyAlignment="1">
      <alignment horizontal="center" vertical="center"/>
    </xf>
    <xf numFmtId="0" fontId="3" fillId="0" borderId="0" xfId="8"/>
    <xf numFmtId="170" fontId="3" fillId="0" borderId="0" xfId="8" applyNumberFormat="1"/>
    <xf numFmtId="0" fontId="2" fillId="0" borderId="0" xfId="8" applyFont="1" applyAlignment="1">
      <alignment vertical="center" wrapText="1"/>
    </xf>
    <xf numFmtId="3" fontId="2" fillId="0" borderId="0" xfId="8" applyNumberFormat="1" applyFont="1" applyAlignment="1">
      <alignment vertical="center" wrapText="1"/>
    </xf>
    <xf numFmtId="169" fontId="2" fillId="0" borderId="0" xfId="8" applyNumberFormat="1" applyFont="1" applyAlignment="1">
      <alignment vertical="center" wrapText="1"/>
    </xf>
    <xf numFmtId="170" fontId="35" fillId="0" borderId="0" xfId="0" applyNumberFormat="1" applyFont="1"/>
    <xf numFmtId="174" fontId="34" fillId="0" borderId="0" xfId="12" applyNumberFormat="1" applyFont="1"/>
    <xf numFmtId="174" fontId="34" fillId="0" borderId="0" xfId="0" applyNumberFormat="1" applyFont="1"/>
    <xf numFmtId="169" fontId="34" fillId="0" borderId="0" xfId="1" applyNumberFormat="1" applyFont="1"/>
    <xf numFmtId="3" fontId="35" fillId="0" borderId="0" xfId="0" applyNumberFormat="1" applyFont="1"/>
    <xf numFmtId="168" fontId="34" fillId="0" borderId="0" xfId="1" applyFont="1" applyAlignment="1">
      <alignment horizontal="center" vertical="center"/>
    </xf>
    <xf numFmtId="168" fontId="34" fillId="0" borderId="0" xfId="1" applyFont="1"/>
    <xf numFmtId="169" fontId="61" fillId="0" borderId="0" xfId="1" applyNumberFormat="1" applyFont="1"/>
    <xf numFmtId="173" fontId="37" fillId="0" borderId="23" xfId="10" applyFont="1" applyBorder="1" applyAlignment="1">
      <alignment vertical="center"/>
    </xf>
    <xf numFmtId="173" fontId="24" fillId="0" borderId="10" xfId="9" applyFont="1" applyBorder="1" applyAlignment="1">
      <alignment vertical="center"/>
    </xf>
    <xf numFmtId="173" fontId="36" fillId="7" borderId="10" xfId="9" applyFont="1" applyFill="1" applyBorder="1" applyAlignment="1">
      <alignment vertical="center"/>
    </xf>
    <xf numFmtId="173" fontId="5" fillId="0" borderId="30" xfId="9" applyFont="1" applyBorder="1" applyAlignment="1">
      <alignment horizontal="center" vertical="center" wrapText="1"/>
    </xf>
    <xf numFmtId="179" fontId="37" fillId="0" borderId="0" xfId="10" applyNumberFormat="1" applyFont="1" applyAlignment="1">
      <alignment vertical="center" wrapText="1"/>
    </xf>
    <xf numFmtId="1" fontId="36" fillId="0" borderId="0" xfId="10" applyNumberFormat="1" applyFont="1" applyAlignment="1">
      <alignment horizontal="center" vertical="center"/>
    </xf>
    <xf numFmtId="1" fontId="7" fillId="0" borderId="0" xfId="10" applyNumberFormat="1" applyFont="1" applyAlignment="1">
      <alignment horizontal="center" vertical="center"/>
    </xf>
    <xf numFmtId="174" fontId="37" fillId="0" borderId="0" xfId="12" applyNumberFormat="1" applyFont="1" applyFill="1" applyBorder="1" applyAlignment="1">
      <alignment horizontal="center" vertical="center" wrapText="1"/>
    </xf>
    <xf numFmtId="174" fontId="35" fillId="0" borderId="0" xfId="12" applyNumberFormat="1" applyFont="1"/>
    <xf numFmtId="169" fontId="35" fillId="0" borderId="0" xfId="0" applyNumberFormat="1" applyFont="1"/>
    <xf numFmtId="169" fontId="35" fillId="0" borderId="0" xfId="1" applyNumberFormat="1" applyFont="1" applyFill="1"/>
    <xf numFmtId="0" fontId="62" fillId="0" borderId="0" xfId="0" applyFont="1"/>
    <xf numFmtId="0" fontId="62" fillId="0" borderId="18" xfId="20" applyFont="1" applyBorder="1"/>
    <xf numFmtId="3" fontId="62" fillId="0" borderId="26" xfId="20" applyNumberFormat="1" applyFont="1" applyBorder="1"/>
    <xf numFmtId="0" fontId="62" fillId="0" borderId="10" xfId="20" applyFont="1" applyBorder="1"/>
    <xf numFmtId="3" fontId="62" fillId="0" borderId="1" xfId="20" applyNumberFormat="1" applyFont="1" applyBorder="1"/>
    <xf numFmtId="0" fontId="62" fillId="0" borderId="23" xfId="20" applyFont="1" applyBorder="1"/>
    <xf numFmtId="184" fontId="65" fillId="0" borderId="1" xfId="19" applyNumberFormat="1" applyFont="1" applyBorder="1" applyAlignment="1">
      <alignment horizontal="center" vertical="center"/>
    </xf>
    <xf numFmtId="174" fontId="62" fillId="0" borderId="1" xfId="20" applyNumberFormat="1" applyFont="1" applyBorder="1" applyAlignment="1">
      <alignment vertical="center"/>
    </xf>
    <xf numFmtId="10" fontId="62" fillId="0" borderId="1" xfId="20" applyNumberFormat="1" applyFont="1" applyBorder="1" applyAlignment="1">
      <alignment horizontal="center"/>
    </xf>
    <xf numFmtId="10" fontId="62" fillId="0" borderId="1" xfId="20" applyNumberFormat="1" applyFont="1" applyBorder="1" applyAlignment="1">
      <alignment horizontal="center" vertical="center"/>
    </xf>
    <xf numFmtId="174" fontId="62" fillId="0" borderId="1" xfId="20" applyNumberFormat="1" applyFont="1" applyBorder="1" applyAlignment="1">
      <alignment horizontal="center"/>
    </xf>
    <xf numFmtId="174" fontId="62" fillId="7" borderId="1" xfId="20" applyNumberFormat="1" applyFont="1" applyFill="1" applyBorder="1" applyAlignment="1">
      <alignment horizontal="center"/>
    </xf>
    <xf numFmtId="0" fontId="67" fillId="0" borderId="0" xfId="0" applyFont="1"/>
    <xf numFmtId="0" fontId="24" fillId="12" borderId="10" xfId="23" applyFont="1" applyFill="1" applyBorder="1" applyAlignment="1">
      <alignment horizontal="center" vertical="center" wrapText="1"/>
    </xf>
    <xf numFmtId="0" fontId="24" fillId="12" borderId="1" xfId="23" applyFont="1" applyFill="1" applyBorder="1" applyAlignment="1">
      <alignment vertical="center" wrapText="1"/>
    </xf>
    <xf numFmtId="186" fontId="3" fillId="12" borderId="1" xfId="21" applyNumberFormat="1" applyFont="1" applyFill="1" applyBorder="1" applyAlignment="1">
      <alignment vertical="center" wrapText="1"/>
    </xf>
    <xf numFmtId="2" fontId="32" fillId="12" borderId="11" xfId="23" applyNumberFormat="1" applyFont="1" applyFill="1" applyBorder="1" applyAlignment="1">
      <alignment vertical="center" wrapText="1"/>
    </xf>
    <xf numFmtId="0" fontId="24" fillId="7" borderId="10" xfId="23" applyFont="1" applyFill="1" applyBorder="1" applyAlignment="1">
      <alignment horizontal="center" vertical="center" wrapText="1"/>
    </xf>
    <xf numFmtId="0" fontId="24" fillId="7" borderId="1" xfId="23" applyFont="1" applyFill="1" applyBorder="1" applyAlignment="1">
      <alignment vertical="center" wrapText="1"/>
    </xf>
    <xf numFmtId="186" fontId="3" fillId="7" borderId="1" xfId="21" applyNumberFormat="1" applyFont="1" applyFill="1" applyBorder="1" applyAlignment="1">
      <alignment vertical="center" wrapText="1"/>
    </xf>
    <xf numFmtId="2" fontId="32" fillId="7" borderId="11" xfId="23" applyNumberFormat="1" applyFont="1" applyFill="1" applyBorder="1" applyAlignment="1">
      <alignment vertical="center" wrapText="1"/>
    </xf>
    <xf numFmtId="0" fontId="0" fillId="7" borderId="10" xfId="23" applyFont="1" applyFill="1" applyBorder="1" applyAlignment="1">
      <alignment horizontal="center" vertical="center" wrapText="1"/>
    </xf>
    <xf numFmtId="0" fontId="3" fillId="7" borderId="1" xfId="23" applyFont="1" applyFill="1" applyBorder="1" applyAlignment="1">
      <alignment horizontal="left" vertical="center" wrapText="1"/>
    </xf>
    <xf numFmtId="10" fontId="3" fillId="7" borderId="1" xfId="21" applyNumberFormat="1" applyFont="1" applyFill="1" applyBorder="1" applyAlignment="1" applyProtection="1">
      <alignment horizontal="right" vertical="center" wrapText="1"/>
    </xf>
    <xf numFmtId="2" fontId="24" fillId="7" borderId="11" xfId="23" applyNumberFormat="1" applyFont="1" applyFill="1" applyBorder="1" applyAlignment="1">
      <alignment vertical="center" wrapText="1"/>
    </xf>
    <xf numFmtId="0" fontId="0" fillId="13" borderId="10" xfId="23" applyFont="1" applyFill="1" applyBorder="1" applyAlignment="1">
      <alignment horizontal="center" vertical="center" wrapText="1"/>
    </xf>
    <xf numFmtId="0" fontId="3" fillId="13" borderId="1" xfId="23" applyFont="1" applyFill="1" applyBorder="1" applyAlignment="1">
      <alignment horizontal="left" vertical="center" wrapText="1"/>
    </xf>
    <xf numFmtId="10" fontId="0" fillId="13" borderId="1" xfId="21" applyNumberFormat="1" applyFont="1" applyFill="1" applyBorder="1" applyAlignment="1" applyProtection="1">
      <alignment horizontal="right" vertical="center" wrapText="1"/>
    </xf>
    <xf numFmtId="2" fontId="24" fillId="13" borderId="11" xfId="23" applyNumberFormat="1" applyFont="1" applyFill="1" applyBorder="1" applyAlignment="1">
      <alignment vertical="center" wrapText="1"/>
    </xf>
    <xf numFmtId="10" fontId="3" fillId="13" borderId="1" xfId="21" applyNumberFormat="1" applyFont="1" applyFill="1" applyBorder="1" applyAlignment="1" applyProtection="1">
      <alignment horizontal="right" vertical="center" wrapText="1"/>
    </xf>
    <xf numFmtId="0" fontId="0" fillId="7" borderId="1" xfId="23" applyFont="1" applyFill="1" applyBorder="1" applyAlignment="1">
      <alignment horizontal="left" vertical="center" wrapText="1"/>
    </xf>
    <xf numFmtId="0" fontId="3" fillId="7" borderId="1" xfId="24" applyFont="1" applyFill="1" applyBorder="1" applyAlignment="1">
      <alignment vertical="center" wrapText="1"/>
    </xf>
    <xf numFmtId="0" fontId="3" fillId="7" borderId="1" xfId="23" applyFont="1" applyFill="1" applyBorder="1" applyAlignment="1">
      <alignment vertical="center" wrapText="1"/>
    </xf>
    <xf numFmtId="10" fontId="3" fillId="7" borderId="1" xfId="21" applyNumberFormat="1" applyFont="1" applyFill="1" applyBorder="1" applyAlignment="1">
      <alignment vertical="center" wrapText="1"/>
    </xf>
    <xf numFmtId="2" fontId="69" fillId="7" borderId="11" xfId="23" applyNumberFormat="1" applyFont="1" applyFill="1" applyBorder="1" applyAlignment="1">
      <alignment vertical="center" wrapText="1"/>
    </xf>
    <xf numFmtId="0" fontId="0" fillId="7" borderId="51" xfId="23" applyFont="1" applyFill="1" applyBorder="1" applyAlignment="1">
      <alignment horizontal="center" vertical="center" wrapText="1"/>
    </xf>
    <xf numFmtId="4" fontId="24" fillId="10" borderId="12" xfId="23" applyNumberFormat="1" applyFont="1" applyFill="1" applyBorder="1" applyAlignment="1">
      <alignment horizontal="center" vertical="center" wrapText="1"/>
    </xf>
    <xf numFmtId="4" fontId="24" fillId="10" borderId="13" xfId="23" applyNumberFormat="1" applyFont="1" applyFill="1" applyBorder="1" applyAlignment="1">
      <alignment vertical="center" wrapText="1"/>
    </xf>
    <xf numFmtId="4" fontId="24" fillId="10" borderId="13" xfId="21" applyNumberFormat="1" applyFont="1" applyFill="1" applyBorder="1" applyAlignment="1">
      <alignment vertical="center" wrapText="1"/>
    </xf>
    <xf numFmtId="2" fontId="32" fillId="10" borderId="14" xfId="23" applyNumberFormat="1" applyFont="1" applyFill="1" applyBorder="1" applyAlignment="1">
      <alignment vertical="center" wrapText="1"/>
    </xf>
    <xf numFmtId="170" fontId="56" fillId="0" borderId="53" xfId="0" applyNumberFormat="1" applyFont="1" applyBorder="1" applyAlignment="1">
      <alignment horizontal="center" vertical="center" wrapText="1"/>
    </xf>
    <xf numFmtId="174" fontId="37" fillId="0" borderId="26" xfId="0" applyNumberFormat="1" applyFont="1" applyBorder="1" applyAlignment="1">
      <alignment horizontal="center"/>
    </xf>
    <xf numFmtId="2" fontId="7" fillId="0" borderId="0" xfId="10" applyNumberFormat="1" applyFont="1" applyAlignment="1">
      <alignment horizontal="center" vertical="center"/>
    </xf>
    <xf numFmtId="168" fontId="16" fillId="0" borderId="24" xfId="1" applyFont="1" applyBorder="1" applyAlignment="1">
      <alignment vertical="center" wrapText="1"/>
    </xf>
    <xf numFmtId="180" fontId="62" fillId="0" borderId="1" xfId="1" applyNumberFormat="1" applyFont="1" applyBorder="1" applyAlignment="1">
      <alignment horizontal="center" vertical="center"/>
    </xf>
    <xf numFmtId="0" fontId="62" fillId="0" borderId="0" xfId="20" applyFont="1"/>
    <xf numFmtId="0" fontId="62" fillId="0" borderId="24" xfId="20" applyFont="1" applyBorder="1"/>
    <xf numFmtId="44" fontId="37" fillId="0" borderId="0" xfId="19" applyFont="1" applyAlignment="1">
      <alignment vertical="center" wrapText="1"/>
    </xf>
    <xf numFmtId="187" fontId="57" fillId="4" borderId="0" xfId="0" applyNumberFormat="1" applyFont="1" applyFill="1" applyAlignment="1">
      <alignment vertical="center"/>
    </xf>
    <xf numFmtId="0" fontId="39" fillId="11" borderId="1" xfId="20" applyFont="1" applyFill="1" applyBorder="1" applyAlignment="1">
      <alignment vertical="center"/>
    </xf>
    <xf numFmtId="173" fontId="39" fillId="11" borderId="1" xfId="20" applyNumberFormat="1" applyFont="1" applyFill="1" applyBorder="1" applyAlignment="1">
      <alignment horizontal="center" vertical="center" wrapText="1"/>
    </xf>
    <xf numFmtId="0" fontId="62" fillId="0" borderId="1" xfId="20" applyFont="1" applyBorder="1"/>
    <xf numFmtId="10" fontId="62" fillId="0" borderId="1" xfId="21" applyNumberFormat="1" applyFont="1" applyBorder="1" applyAlignment="1">
      <alignment horizontal="center"/>
    </xf>
    <xf numFmtId="0" fontId="62" fillId="0" borderId="1" xfId="0" applyFont="1" applyBorder="1"/>
    <xf numFmtId="0" fontId="62" fillId="0" borderId="1" xfId="20" applyFont="1" applyBorder="1" applyAlignment="1">
      <alignment wrapText="1"/>
    </xf>
    <xf numFmtId="0" fontId="62" fillId="7" borderId="1" xfId="20" applyFont="1" applyFill="1" applyBorder="1"/>
    <xf numFmtId="0" fontId="39" fillId="0" borderId="1" xfId="20" applyFont="1" applyBorder="1"/>
    <xf numFmtId="176" fontId="62" fillId="0" borderId="1" xfId="1" applyNumberFormat="1" applyFont="1" applyBorder="1" applyAlignment="1">
      <alignment horizontal="center" vertical="center"/>
    </xf>
    <xf numFmtId="9" fontId="62" fillId="0" borderId="1" xfId="20" applyNumberFormat="1" applyFont="1" applyBorder="1"/>
    <xf numFmtId="0" fontId="64" fillId="11" borderId="1" xfId="20" applyFont="1" applyFill="1" applyBorder="1" applyAlignment="1">
      <alignment horizontal="center"/>
    </xf>
    <xf numFmtId="173" fontId="71" fillId="0" borderId="1" xfId="10" applyFont="1" applyBorder="1" applyAlignment="1">
      <alignment vertical="center" wrapText="1"/>
    </xf>
    <xf numFmtId="168" fontId="65" fillId="0" borderId="1" xfId="1" applyFont="1" applyBorder="1" applyAlignment="1">
      <alignment horizontal="center" vertical="center"/>
    </xf>
    <xf numFmtId="168" fontId="62" fillId="0" borderId="1" xfId="1" applyFont="1" applyBorder="1"/>
    <xf numFmtId="9" fontId="62" fillId="0" borderId="1" xfId="0" applyNumberFormat="1" applyFont="1" applyBorder="1"/>
    <xf numFmtId="0" fontId="3" fillId="14" borderId="1" xfId="23" applyFont="1" applyFill="1" applyBorder="1" applyAlignment="1">
      <alignment vertical="center" wrapText="1"/>
    </xf>
    <xf numFmtId="10" fontId="3" fillId="14" borderId="1" xfId="21" applyNumberFormat="1" applyFont="1" applyFill="1" applyBorder="1" applyAlignment="1">
      <alignment vertical="center" wrapText="1"/>
    </xf>
    <xf numFmtId="0" fontId="0" fillId="14" borderId="1" xfId="23" applyFont="1" applyFill="1" applyBorder="1" applyAlignment="1">
      <alignment vertical="center" wrapText="1"/>
    </xf>
    <xf numFmtId="168" fontId="0" fillId="4" borderId="0" xfId="0" applyNumberFormat="1" applyFill="1" applyAlignment="1">
      <alignment vertical="center"/>
    </xf>
    <xf numFmtId="0" fontId="36" fillId="0" borderId="1" xfId="0" applyFont="1" applyBorder="1" applyAlignment="1">
      <alignment horizontal="justify" vertical="center" wrapText="1"/>
    </xf>
    <xf numFmtId="0" fontId="34" fillId="15" borderId="1" xfId="0" applyFont="1" applyFill="1" applyBorder="1"/>
    <xf numFmtId="0" fontId="61" fillId="15" borderId="1" xfId="0" applyFont="1" applyFill="1" applyBorder="1" applyAlignment="1">
      <alignment horizontal="center" wrapText="1"/>
    </xf>
    <xf numFmtId="0" fontId="73" fillId="15" borderId="1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/>
    </xf>
    <xf numFmtId="0" fontId="34" fillId="0" borderId="1" xfId="0" applyFont="1" applyBorder="1" applyAlignment="1">
      <alignment horizontal="left"/>
    </xf>
    <xf numFmtId="189" fontId="34" fillId="0" borderId="1" xfId="19" applyNumberFormat="1" applyFont="1" applyBorder="1" applyAlignment="1">
      <alignment horizontal="right"/>
    </xf>
    <xf numFmtId="189" fontId="34" fillId="0" borderId="1" xfId="0" applyNumberFormat="1" applyFont="1" applyBorder="1"/>
    <xf numFmtId="0" fontId="34" fillId="0" borderId="50" xfId="0" applyFont="1" applyBorder="1" applyAlignment="1">
      <alignment horizontal="left"/>
    </xf>
    <xf numFmtId="0" fontId="34" fillId="0" borderId="50" xfId="0" applyFont="1" applyBorder="1" applyAlignment="1">
      <alignment horizontal="left" wrapText="1"/>
    </xf>
    <xf numFmtId="0" fontId="34" fillId="0" borderId="1" xfId="0" applyFont="1" applyBorder="1"/>
    <xf numFmtId="189" fontId="36" fillId="0" borderId="1" xfId="0" applyNumberFormat="1" applyFont="1" applyBorder="1"/>
    <xf numFmtId="0" fontId="36" fillId="0" borderId="72" xfId="0" applyFont="1" applyBorder="1" applyAlignment="1">
      <alignment horizontal="center"/>
    </xf>
    <xf numFmtId="0" fontId="36" fillId="0" borderId="72" xfId="0" applyFont="1" applyBorder="1" applyAlignment="1">
      <alignment horizontal="center" vertical="center"/>
    </xf>
    <xf numFmtId="170" fontId="36" fillId="0" borderId="72" xfId="0" applyNumberFormat="1" applyFont="1" applyBorder="1" applyAlignment="1">
      <alignment horizontal="right" vertical="center"/>
    </xf>
    <xf numFmtId="0" fontId="6" fillId="16" borderId="53" xfId="0" applyFont="1" applyFill="1" applyBorder="1" applyAlignment="1">
      <alignment horizontal="center" vertical="center" wrapText="1"/>
    </xf>
    <xf numFmtId="189" fontId="26" fillId="0" borderId="1" xfId="19" applyNumberFormat="1" applyFont="1" applyBorder="1" applyAlignment="1">
      <alignment vertical="center" wrapText="1"/>
    </xf>
    <xf numFmtId="189" fontId="16" fillId="0" borderId="19" xfId="19" applyNumberFormat="1" applyFont="1" applyBorder="1" applyAlignment="1">
      <alignment vertical="center" wrapText="1"/>
    </xf>
    <xf numFmtId="189" fontId="16" fillId="0" borderId="55" xfId="19" applyNumberFormat="1" applyFont="1" applyBorder="1" applyAlignment="1">
      <alignment vertical="center" wrapText="1"/>
    </xf>
    <xf numFmtId="189" fontId="12" fillId="0" borderId="59" xfId="19" applyNumberFormat="1" applyFont="1" applyBorder="1" applyAlignment="1">
      <alignment vertical="center" wrapText="1"/>
    </xf>
    <xf numFmtId="189" fontId="12" fillId="0" borderId="57" xfId="19" applyNumberFormat="1" applyFont="1" applyBorder="1" applyAlignment="1">
      <alignment vertical="center" wrapText="1"/>
    </xf>
    <xf numFmtId="189" fontId="16" fillId="0" borderId="9" xfId="19" applyNumberFormat="1" applyFont="1" applyBorder="1" applyAlignment="1">
      <alignment vertical="center" wrapText="1"/>
    </xf>
    <xf numFmtId="189" fontId="16" fillId="0" borderId="56" xfId="19" applyNumberFormat="1" applyFont="1" applyBorder="1" applyAlignment="1">
      <alignment vertical="center" wrapText="1"/>
    </xf>
    <xf numFmtId="189" fontId="16" fillId="0" borderId="1" xfId="19" applyNumberFormat="1" applyFont="1" applyBorder="1" applyAlignment="1">
      <alignment vertical="center" wrapText="1"/>
    </xf>
    <xf numFmtId="189" fontId="16" fillId="0" borderId="57" xfId="19" applyNumberFormat="1" applyFont="1" applyBorder="1" applyAlignment="1">
      <alignment vertical="center" wrapText="1"/>
    </xf>
    <xf numFmtId="189" fontId="12" fillId="0" borderId="3" xfId="19" applyNumberFormat="1" applyFont="1" applyBorder="1" applyAlignment="1">
      <alignment vertical="center" wrapText="1"/>
    </xf>
    <xf numFmtId="189" fontId="12" fillId="0" borderId="4" xfId="19" applyNumberFormat="1" applyFont="1" applyBorder="1" applyAlignment="1">
      <alignment vertical="center" wrapText="1"/>
    </xf>
    <xf numFmtId="189" fontId="12" fillId="0" borderId="53" xfId="19" applyNumberFormat="1" applyFont="1" applyBorder="1" applyAlignment="1">
      <alignment vertical="center" wrapText="1"/>
    </xf>
    <xf numFmtId="189" fontId="16" fillId="8" borderId="3" xfId="19" applyNumberFormat="1" applyFont="1" applyFill="1" applyBorder="1" applyAlignment="1">
      <alignment vertical="center" wrapText="1"/>
    </xf>
    <xf numFmtId="189" fontId="12" fillId="8" borderId="4" xfId="19" applyNumberFormat="1" applyFont="1" applyFill="1" applyBorder="1" applyAlignment="1">
      <alignment vertical="center" wrapText="1"/>
    </xf>
    <xf numFmtId="189" fontId="12" fillId="8" borderId="53" xfId="19" applyNumberFormat="1" applyFont="1" applyFill="1" applyBorder="1" applyAlignment="1">
      <alignment vertical="center" wrapText="1"/>
    </xf>
    <xf numFmtId="189" fontId="16" fillId="0" borderId="16" xfId="19" applyNumberFormat="1" applyFont="1" applyBorder="1" applyAlignment="1">
      <alignment vertical="center" wrapText="1"/>
    </xf>
    <xf numFmtId="189" fontId="16" fillId="0" borderId="11" xfId="19" applyNumberFormat="1" applyFont="1" applyBorder="1" applyAlignment="1">
      <alignment vertical="center" wrapText="1"/>
    </xf>
    <xf numFmtId="189" fontId="16" fillId="0" borderId="14" xfId="19" applyNumberFormat="1" applyFont="1" applyBorder="1" applyAlignment="1">
      <alignment vertical="center" wrapText="1"/>
    </xf>
    <xf numFmtId="189" fontId="12" fillId="8" borderId="68" xfId="19" applyNumberFormat="1" applyFont="1" applyFill="1" applyBorder="1" applyAlignment="1">
      <alignment vertical="center" wrapText="1"/>
    </xf>
    <xf numFmtId="189" fontId="18" fillId="0" borderId="1" xfId="19" applyNumberFormat="1" applyFont="1" applyBorder="1" applyAlignment="1" applyProtection="1">
      <alignment horizontal="center" vertical="center" wrapText="1"/>
      <protection locked="0"/>
    </xf>
    <xf numFmtId="189" fontId="20" fillId="0" borderId="1" xfId="19" applyNumberFormat="1" applyFont="1" applyBorder="1" applyAlignment="1" applyProtection="1">
      <alignment horizontal="center" vertical="center" wrapText="1"/>
      <protection locked="0"/>
    </xf>
    <xf numFmtId="189" fontId="18" fillId="7" borderId="1" xfId="19" applyNumberFormat="1" applyFont="1" applyFill="1" applyBorder="1" applyAlignment="1" applyProtection="1">
      <alignment vertical="center" wrapText="1"/>
      <protection locked="0"/>
    </xf>
    <xf numFmtId="172" fontId="0" fillId="3" borderId="0" xfId="0" applyNumberFormat="1" applyFill="1" applyAlignment="1">
      <alignment vertical="center"/>
    </xf>
    <xf numFmtId="189" fontId="0" fillId="4" borderId="0" xfId="19" applyNumberFormat="1" applyFont="1" applyFill="1" applyAlignment="1">
      <alignment vertical="center"/>
    </xf>
    <xf numFmtId="3" fontId="37" fillId="0" borderId="1" xfId="0" applyNumberFormat="1" applyFont="1" applyBorder="1" applyAlignment="1">
      <alignment horizontal="center" vertical="center"/>
    </xf>
    <xf numFmtId="3" fontId="8" fillId="0" borderId="22" xfId="0" applyNumberFormat="1" applyFont="1" applyBorder="1" applyAlignment="1">
      <alignment horizontal="right" vertical="center"/>
    </xf>
    <xf numFmtId="0" fontId="36" fillId="0" borderId="1" xfId="0" applyFont="1" applyBorder="1" applyAlignment="1">
      <alignment horizontal="center" vertical="center"/>
    </xf>
    <xf numFmtId="0" fontId="0" fillId="0" borderId="1" xfId="0" applyBorder="1"/>
    <xf numFmtId="170" fontId="37" fillId="0" borderId="1" xfId="1" applyNumberFormat="1" applyFont="1" applyFill="1" applyBorder="1" applyAlignment="1">
      <alignment horizontal="center" vertical="center"/>
    </xf>
    <xf numFmtId="0" fontId="36" fillId="3" borderId="5" xfId="0" applyFont="1" applyFill="1" applyBorder="1" applyAlignment="1">
      <alignment horizontal="center" vertical="center"/>
    </xf>
    <xf numFmtId="0" fontId="36" fillId="3" borderId="2" xfId="0" applyFont="1" applyFill="1" applyBorder="1" applyAlignment="1">
      <alignment horizontal="center" vertical="center"/>
    </xf>
    <xf numFmtId="0" fontId="36" fillId="3" borderId="3" xfId="0" applyFont="1" applyFill="1" applyBorder="1" applyAlignment="1">
      <alignment horizontal="center" vertical="center"/>
    </xf>
    <xf numFmtId="3" fontId="36" fillId="3" borderId="3" xfId="0" applyNumberFormat="1" applyFont="1" applyFill="1" applyBorder="1" applyAlignment="1">
      <alignment horizontal="center" vertical="center" wrapText="1"/>
    </xf>
    <xf numFmtId="0" fontId="36" fillId="3" borderId="3" xfId="0" applyFont="1" applyFill="1" applyBorder="1" applyAlignment="1">
      <alignment horizontal="center" vertical="center" wrapText="1"/>
    </xf>
    <xf numFmtId="0" fontId="36" fillId="3" borderId="4" xfId="0" applyFont="1" applyFill="1" applyBorder="1" applyAlignment="1">
      <alignment horizontal="center" vertical="center" wrapText="1"/>
    </xf>
    <xf numFmtId="0" fontId="34" fillId="7" borderId="1" xfId="0" applyFont="1" applyFill="1" applyBorder="1" applyAlignment="1">
      <alignment horizontal="center" wrapText="1"/>
    </xf>
    <xf numFmtId="165" fontId="35" fillId="0" borderId="0" xfId="0" applyNumberFormat="1" applyFont="1"/>
    <xf numFmtId="0" fontId="7" fillId="4" borderId="0" xfId="23" applyFont="1" applyFill="1"/>
    <xf numFmtId="0" fontId="6" fillId="0" borderId="29" xfId="23" applyFont="1" applyBorder="1" applyAlignment="1">
      <alignment horizontal="right" vertical="center" wrapText="1"/>
    </xf>
    <xf numFmtId="0" fontId="6" fillId="0" borderId="33" xfId="23" applyFont="1" applyBorder="1" applyAlignment="1">
      <alignment horizontal="right" vertical="center" wrapText="1"/>
    </xf>
    <xf numFmtId="0" fontId="75" fillId="0" borderId="33" xfId="23" applyFont="1" applyBorder="1" applyAlignment="1">
      <alignment horizontal="left" vertical="center" wrapText="1"/>
    </xf>
    <xf numFmtId="0" fontId="75" fillId="0" borderId="30" xfId="23" applyFont="1" applyBorder="1" applyAlignment="1">
      <alignment horizontal="left" vertical="center" wrapText="1"/>
    </xf>
    <xf numFmtId="0" fontId="6" fillId="7" borderId="23" xfId="23" applyFont="1" applyFill="1" applyBorder="1" applyAlignment="1">
      <alignment vertical="center"/>
    </xf>
    <xf numFmtId="0" fontId="32" fillId="7" borderId="0" xfId="23" applyFont="1" applyFill="1" applyAlignment="1">
      <alignment horizontal="left" vertical="center" wrapText="1"/>
    </xf>
    <xf numFmtId="0" fontId="32" fillId="7" borderId="24" xfId="23" applyFont="1" applyFill="1" applyBorder="1" applyAlignment="1">
      <alignment horizontal="left" vertical="center" wrapText="1"/>
    </xf>
    <xf numFmtId="0" fontId="6" fillId="7" borderId="0" xfId="23" applyFont="1" applyFill="1" applyAlignment="1">
      <alignment vertical="center"/>
    </xf>
    <xf numFmtId="0" fontId="6" fillId="7" borderId="24" xfId="23" applyFont="1" applyFill="1" applyBorder="1" applyAlignment="1">
      <alignment vertical="center"/>
    </xf>
    <xf numFmtId="0" fontId="77" fillId="7" borderId="23" xfId="23" applyFont="1" applyFill="1" applyBorder="1" applyAlignment="1">
      <alignment horizontal="right" vertical="center" wrapText="1"/>
    </xf>
    <xf numFmtId="0" fontId="76" fillId="0" borderId="0" xfId="23" applyFont="1" applyAlignment="1">
      <alignment horizontal="justify" vertical="center" wrapText="1"/>
    </xf>
    <xf numFmtId="0" fontId="76" fillId="0" borderId="24" xfId="23" applyFont="1" applyBorder="1" applyAlignment="1">
      <alignment horizontal="justify" vertical="center" wrapText="1"/>
    </xf>
    <xf numFmtId="0" fontId="7" fillId="4" borderId="0" xfId="23" applyFont="1" applyFill="1" applyAlignment="1">
      <alignment horizontal="center"/>
    </xf>
    <xf numFmtId="0" fontId="76" fillId="0" borderId="0" xfId="23" applyFont="1" applyAlignment="1" applyProtection="1">
      <alignment horizontal="center" vertical="center" wrapText="1"/>
      <protection locked="0"/>
    </xf>
    <xf numFmtId="0" fontId="7" fillId="6" borderId="0" xfId="23" applyFont="1" applyFill="1" applyAlignment="1" applyProtection="1">
      <alignment horizontal="center" vertical="center" wrapText="1"/>
      <protection locked="0"/>
    </xf>
    <xf numFmtId="0" fontId="77" fillId="7" borderId="23" xfId="23" applyFont="1" applyFill="1" applyBorder="1" applyAlignment="1">
      <alignment horizontal="left" vertical="center" wrapText="1"/>
    </xf>
    <xf numFmtId="0" fontId="7" fillId="6" borderId="24" xfId="23" applyFont="1" applyFill="1" applyBorder="1" applyAlignment="1" applyProtection="1">
      <alignment horizontal="center" vertical="center" wrapText="1"/>
      <protection locked="0"/>
    </xf>
    <xf numFmtId="0" fontId="76" fillId="0" borderId="0" xfId="23" applyFont="1" applyAlignment="1">
      <alignment vertical="center" wrapText="1"/>
    </xf>
    <xf numFmtId="0" fontId="76" fillId="0" borderId="24" xfId="23" applyFont="1" applyBorder="1" applyAlignment="1">
      <alignment vertical="center" wrapText="1"/>
    </xf>
    <xf numFmtId="1" fontId="7" fillId="6" borderId="0" xfId="23" applyNumberFormat="1" applyFont="1" applyFill="1" applyAlignment="1" applyProtection="1">
      <alignment horizontal="center" vertical="center"/>
      <protection locked="0"/>
    </xf>
    <xf numFmtId="0" fontId="77" fillId="7" borderId="23" xfId="23" applyFont="1" applyFill="1" applyBorder="1" applyAlignment="1">
      <alignment vertical="center" wrapText="1"/>
    </xf>
    <xf numFmtId="0" fontId="7" fillId="0" borderId="31" xfId="23" applyFont="1" applyBorder="1"/>
    <xf numFmtId="0" fontId="7" fillId="0" borderId="41" xfId="23" applyFont="1" applyBorder="1"/>
    <xf numFmtId="0" fontId="7" fillId="0" borderId="32" xfId="23" applyFont="1" applyBorder="1"/>
    <xf numFmtId="1" fontId="77" fillId="6" borderId="5" xfId="23" applyNumberFormat="1" applyFont="1" applyFill="1" applyBorder="1" applyAlignment="1">
      <alignment horizontal="center" vertical="center" wrapText="1"/>
    </xf>
    <xf numFmtId="0" fontId="77" fillId="6" borderId="6" xfId="23" applyFont="1" applyFill="1" applyBorder="1" applyAlignment="1">
      <alignment horizontal="center" vertical="center" wrapText="1"/>
    </xf>
    <xf numFmtId="0" fontId="77" fillId="6" borderId="76" xfId="23" applyFont="1" applyFill="1" applyBorder="1" applyAlignment="1">
      <alignment vertical="center" wrapText="1"/>
    </xf>
    <xf numFmtId="0" fontId="77" fillId="6" borderId="77" xfId="23" applyFont="1" applyFill="1" applyBorder="1" applyAlignment="1">
      <alignment vertical="center" wrapText="1"/>
    </xf>
    <xf numFmtId="189" fontId="24" fillId="0" borderId="79" xfId="26" applyNumberFormat="1" applyFont="1" applyBorder="1" applyAlignment="1" applyProtection="1">
      <alignment vertical="center" wrapText="1"/>
      <protection locked="0"/>
    </xf>
    <xf numFmtId="189" fontId="24" fillId="0" borderId="46" xfId="26" applyNumberFormat="1" applyFont="1" applyBorder="1" applyAlignment="1" applyProtection="1">
      <alignment vertical="center" wrapText="1"/>
      <protection locked="0"/>
    </xf>
    <xf numFmtId="0" fontId="7" fillId="4" borderId="0" xfId="23" applyFont="1" applyFill="1" applyAlignment="1">
      <alignment horizontal="center" vertical="center"/>
    </xf>
    <xf numFmtId="171" fontId="7" fillId="4" borderId="0" xfId="23" applyNumberFormat="1" applyFont="1" applyFill="1" applyAlignment="1">
      <alignment horizontal="center" vertical="center"/>
    </xf>
    <xf numFmtId="1" fontId="74" fillId="0" borderId="45" xfId="23" applyNumberFormat="1" applyFont="1" applyBorder="1" applyAlignment="1" applyProtection="1">
      <alignment horizontal="center" vertical="center" wrapText="1"/>
      <protection locked="0"/>
    </xf>
    <xf numFmtId="3" fontId="78" fillId="0" borderId="81" xfId="23" applyNumberFormat="1" applyFont="1" applyBorder="1" applyAlignment="1" applyProtection="1">
      <alignment horizontal="right" vertical="center"/>
      <protection locked="0"/>
    </xf>
    <xf numFmtId="189" fontId="74" fillId="0" borderId="79" xfId="26" applyNumberFormat="1" applyFont="1" applyBorder="1" applyAlignment="1">
      <alignment vertical="center"/>
    </xf>
    <xf numFmtId="189" fontId="74" fillId="0" borderId="46" xfId="26" applyNumberFormat="1" applyFont="1" applyBorder="1" applyAlignment="1">
      <alignment vertical="center"/>
    </xf>
    <xf numFmtId="189" fontId="6" fillId="0" borderId="79" xfId="26" applyNumberFormat="1" applyFont="1" applyFill="1" applyBorder="1" applyAlignment="1" applyProtection="1">
      <alignment vertical="center"/>
    </xf>
    <xf numFmtId="189" fontId="6" fillId="0" borderId="46" xfId="26" applyNumberFormat="1" applyFont="1" applyFill="1" applyBorder="1" applyAlignment="1" applyProtection="1">
      <alignment vertical="center"/>
    </xf>
    <xf numFmtId="189" fontId="6" fillId="0" borderId="79" xfId="26" applyNumberFormat="1" applyFont="1" applyFill="1" applyBorder="1" applyAlignment="1" applyProtection="1">
      <alignment vertical="center" wrapText="1"/>
    </xf>
    <xf numFmtId="189" fontId="6" fillId="0" borderId="46" xfId="26" applyNumberFormat="1" applyFont="1" applyFill="1" applyBorder="1" applyAlignment="1" applyProtection="1">
      <alignment vertical="center" wrapText="1"/>
    </xf>
    <xf numFmtId="3" fontId="78" fillId="0" borderId="45" xfId="23" applyNumberFormat="1" applyFont="1" applyBorder="1" applyAlignment="1" applyProtection="1">
      <alignment horizontal="right" vertical="center"/>
      <protection locked="0"/>
    </xf>
    <xf numFmtId="189" fontId="24" fillId="0" borderId="79" xfId="26" applyNumberFormat="1" applyFont="1" applyFill="1" applyBorder="1" applyAlignment="1" applyProtection="1">
      <alignment vertical="center" wrapText="1"/>
      <protection locked="0"/>
    </xf>
    <xf numFmtId="189" fontId="24" fillId="0" borderId="46" xfId="26" applyNumberFormat="1" applyFont="1" applyFill="1" applyBorder="1" applyAlignment="1" applyProtection="1">
      <alignment vertical="center" wrapText="1"/>
      <protection locked="0"/>
    </xf>
    <xf numFmtId="189" fontId="6" fillId="0" borderId="79" xfId="26" applyNumberFormat="1" applyFont="1" applyBorder="1" applyAlignment="1">
      <alignment vertical="center"/>
    </xf>
    <xf numFmtId="189" fontId="6" fillId="0" borderId="46" xfId="26" applyNumberFormat="1" applyFont="1" applyBorder="1" applyAlignment="1">
      <alignment vertical="center"/>
    </xf>
    <xf numFmtId="0" fontId="74" fillId="0" borderId="10" xfId="23" applyFont="1" applyBorder="1" applyAlignment="1" applyProtection="1">
      <alignment vertical="center" wrapText="1"/>
      <protection locked="0"/>
    </xf>
    <xf numFmtId="0" fontId="78" fillId="0" borderId="24" xfId="23" applyFont="1" applyBorder="1" applyAlignment="1" applyProtection="1">
      <alignment horizontal="center" vertical="center"/>
      <protection locked="0"/>
    </xf>
    <xf numFmtId="0" fontId="78" fillId="0" borderId="11" xfId="23" applyFont="1" applyBorder="1" applyAlignment="1" applyProtection="1">
      <alignment horizontal="center" vertical="center" wrapText="1"/>
      <protection locked="0"/>
    </xf>
    <xf numFmtId="0" fontId="49" fillId="0" borderId="11" xfId="23" applyFont="1" applyBorder="1" applyAlignment="1" applyProtection="1">
      <alignment horizontal="center" vertical="center" wrapText="1"/>
      <protection locked="0"/>
    </xf>
    <xf numFmtId="0" fontId="6" fillId="4" borderId="0" xfId="23" applyFont="1" applyFill="1" applyAlignment="1">
      <alignment horizontal="center" vertical="center"/>
    </xf>
    <xf numFmtId="189" fontId="24" fillId="0" borderId="79" xfId="26" applyNumberFormat="1" applyFont="1" applyBorder="1" applyAlignment="1">
      <alignment vertical="center"/>
    </xf>
    <xf numFmtId="189" fontId="24" fillId="0" borderId="46" xfId="26" applyNumberFormat="1" applyFont="1" applyBorder="1" applyAlignment="1">
      <alignment vertical="center"/>
    </xf>
    <xf numFmtId="1" fontId="74" fillId="0" borderId="45" xfId="23" applyNumberFormat="1" applyFont="1" applyBorder="1" applyAlignment="1">
      <alignment horizontal="center" vertical="center" wrapText="1"/>
    </xf>
    <xf numFmtId="3" fontId="78" fillId="0" borderId="45" xfId="23" applyNumberFormat="1" applyFont="1" applyBorder="1" applyAlignment="1">
      <alignment horizontal="right" vertical="center"/>
    </xf>
    <xf numFmtId="0" fontId="6" fillId="0" borderId="29" xfId="23" applyFont="1" applyBorder="1" applyAlignment="1">
      <alignment vertical="center"/>
    </xf>
    <xf numFmtId="0" fontId="6" fillId="0" borderId="33" xfId="23" applyFont="1" applyBorder="1" applyAlignment="1">
      <alignment vertical="center"/>
    </xf>
    <xf numFmtId="0" fontId="6" fillId="0" borderId="86" xfId="23" applyFont="1" applyBorder="1" applyAlignment="1">
      <alignment vertical="center"/>
    </xf>
    <xf numFmtId="189" fontId="79" fillId="0" borderId="87" xfId="26" applyNumberFormat="1" applyFont="1" applyBorder="1" applyAlignment="1">
      <alignment vertical="center"/>
    </xf>
    <xf numFmtId="189" fontId="79" fillId="0" borderId="87" xfId="23" applyNumberFormat="1" applyFont="1" applyBorder="1" applyAlignment="1">
      <alignment vertical="center"/>
    </xf>
    <xf numFmtId="189" fontId="79" fillId="0" borderId="1" xfId="26" applyNumberFormat="1" applyFont="1" applyBorder="1" applyAlignment="1">
      <alignment vertical="center"/>
    </xf>
    <xf numFmtId="0" fontId="7" fillId="0" borderId="15" xfId="23" applyFont="1" applyBorder="1"/>
    <xf numFmtId="189" fontId="7" fillId="0" borderId="15" xfId="26" applyNumberFormat="1" applyFont="1" applyBorder="1"/>
    <xf numFmtId="189" fontId="7" fillId="0" borderId="15" xfId="23" applyNumberFormat="1" applyFont="1" applyBorder="1"/>
    <xf numFmtId="189" fontId="36" fillId="6" borderId="53" xfId="23" applyNumberFormat="1" applyFont="1" applyFill="1" applyBorder="1" applyAlignment="1">
      <alignment vertical="center" wrapText="1"/>
    </xf>
    <xf numFmtId="189" fontId="7" fillId="4" borderId="0" xfId="23" applyNumberFormat="1" applyFont="1" applyFill="1"/>
    <xf numFmtId="0" fontId="7" fillId="0" borderId="0" xfId="23" applyFont="1"/>
    <xf numFmtId="189" fontId="6" fillId="0" borderId="24" xfId="19" applyNumberFormat="1" applyFont="1" applyFill="1" applyBorder="1" applyAlignment="1">
      <alignment horizontal="right" vertical="center"/>
    </xf>
    <xf numFmtId="189" fontId="7" fillId="0" borderId="24" xfId="19" applyNumberFormat="1" applyFont="1" applyFill="1" applyBorder="1" applyAlignment="1">
      <alignment horizontal="center" vertical="center"/>
    </xf>
    <xf numFmtId="189" fontId="34" fillId="0" borderId="0" xfId="19" applyNumberFormat="1" applyFont="1" applyAlignment="1">
      <alignment horizontal="center" vertical="center"/>
    </xf>
    <xf numFmtId="189" fontId="34" fillId="0" borderId="0" xfId="0" applyNumberFormat="1" applyFont="1" applyAlignment="1">
      <alignment horizontal="center" vertical="center"/>
    </xf>
    <xf numFmtId="0" fontId="72" fillId="0" borderId="2" xfId="0" applyFont="1" applyBorder="1" applyAlignment="1">
      <alignment horizontal="center"/>
    </xf>
    <xf numFmtId="9" fontId="83" fillId="14" borderId="4" xfId="0" applyNumberFormat="1" applyFont="1" applyFill="1" applyBorder="1"/>
    <xf numFmtId="0" fontId="84" fillId="0" borderId="0" xfId="0" applyFont="1"/>
    <xf numFmtId="0" fontId="85" fillId="18" borderId="6" xfId="0" applyFont="1" applyFill="1" applyBorder="1" applyAlignment="1">
      <alignment horizontal="center"/>
    </xf>
    <xf numFmtId="0" fontId="85" fillId="19" borderId="18" xfId="0" applyFont="1" applyFill="1" applyBorder="1" applyAlignment="1">
      <alignment vertical="center"/>
    </xf>
    <xf numFmtId="0" fontId="85" fillId="19" borderId="26" xfId="0" applyFont="1" applyFill="1" applyBorder="1" applyAlignment="1">
      <alignment vertical="center"/>
    </xf>
    <xf numFmtId="0" fontId="85" fillId="19" borderId="9" xfId="0" applyFont="1" applyFill="1" applyBorder="1" applyAlignment="1">
      <alignment vertical="center"/>
    </xf>
    <xf numFmtId="0" fontId="85" fillId="19" borderId="42" xfId="0" applyFont="1" applyFill="1" applyBorder="1" applyAlignment="1">
      <alignment horizontal="center" vertical="center" wrapText="1"/>
    </xf>
    <xf numFmtId="0" fontId="85" fillId="19" borderId="34" xfId="0" applyFont="1" applyFill="1" applyBorder="1" applyAlignment="1">
      <alignment horizontal="center" vertical="center" wrapText="1"/>
    </xf>
    <xf numFmtId="0" fontId="85" fillId="19" borderId="35" xfId="0" applyFont="1" applyFill="1" applyBorder="1" applyAlignment="1">
      <alignment horizontal="center" vertical="center" wrapText="1"/>
    </xf>
    <xf numFmtId="0" fontId="85" fillId="18" borderId="34" xfId="0" applyFont="1" applyFill="1" applyBorder="1" applyAlignment="1">
      <alignment horizontal="center" vertical="center" wrapText="1"/>
    </xf>
    <xf numFmtId="0" fontId="84" fillId="11" borderId="10" xfId="0" applyFont="1" applyFill="1" applyBorder="1"/>
    <xf numFmtId="0" fontId="84" fillId="11" borderId="1" xfId="0" applyFont="1" applyFill="1" applyBorder="1" applyAlignment="1">
      <alignment horizontal="center"/>
    </xf>
    <xf numFmtId="1" fontId="84" fillId="11" borderId="1" xfId="0" applyNumberFormat="1" applyFont="1" applyFill="1" applyBorder="1" applyAlignment="1">
      <alignment horizontal="center"/>
    </xf>
    <xf numFmtId="189" fontId="84" fillId="11" borderId="19" xfId="19" applyNumberFormat="1" applyFont="1" applyFill="1" applyBorder="1" applyAlignment="1">
      <alignment horizontal="center"/>
    </xf>
    <xf numFmtId="189" fontId="84" fillId="11" borderId="19" xfId="19" applyNumberFormat="1" applyFont="1" applyFill="1" applyBorder="1" applyAlignment="1">
      <alignment horizontal="right"/>
    </xf>
    <xf numFmtId="189" fontId="84" fillId="20" borderId="19" xfId="19" applyNumberFormat="1" applyFont="1" applyFill="1" applyBorder="1" applyAlignment="1">
      <alignment horizontal="center"/>
    </xf>
    <xf numFmtId="189" fontId="84" fillId="0" borderId="19" xfId="19" applyNumberFormat="1" applyFont="1" applyFill="1" applyBorder="1" applyAlignment="1">
      <alignment horizontal="center"/>
    </xf>
    <xf numFmtId="189" fontId="84" fillId="11" borderId="11" xfId="19" applyNumberFormat="1" applyFont="1" applyFill="1" applyBorder="1" applyAlignment="1">
      <alignment horizontal="center"/>
    </xf>
    <xf numFmtId="189" fontId="84" fillId="18" borderId="19" xfId="19" applyNumberFormat="1" applyFont="1" applyFill="1" applyBorder="1" applyAlignment="1">
      <alignment horizontal="center"/>
    </xf>
    <xf numFmtId="189" fontId="84" fillId="21" borderId="19" xfId="19" applyNumberFormat="1" applyFont="1" applyFill="1" applyBorder="1" applyAlignment="1">
      <alignment horizontal="center"/>
    </xf>
    <xf numFmtId="171" fontId="84" fillId="11" borderId="1" xfId="0" applyNumberFormat="1" applyFont="1" applyFill="1" applyBorder="1" applyAlignment="1">
      <alignment horizontal="center"/>
    </xf>
    <xf numFmtId="0" fontId="84" fillId="11" borderId="60" xfId="0" applyFont="1" applyFill="1" applyBorder="1"/>
    <xf numFmtId="0" fontId="84" fillId="11" borderId="15" xfId="0" applyFont="1" applyFill="1" applyBorder="1" applyAlignment="1">
      <alignment horizontal="center"/>
    </xf>
    <xf numFmtId="1" fontId="84" fillId="11" borderId="15" xfId="0" applyNumberFormat="1" applyFont="1" applyFill="1" applyBorder="1" applyAlignment="1">
      <alignment horizontal="center"/>
    </xf>
    <xf numFmtId="189" fontId="84" fillId="11" borderId="88" xfId="19" applyNumberFormat="1" applyFont="1" applyFill="1" applyBorder="1" applyAlignment="1">
      <alignment horizontal="center"/>
    </xf>
    <xf numFmtId="189" fontId="84" fillId="0" borderId="19" xfId="19" applyNumberFormat="1" applyFont="1" applyFill="1" applyBorder="1" applyAlignment="1">
      <alignment horizontal="right"/>
    </xf>
    <xf numFmtId="189" fontId="84" fillId="18" borderId="88" xfId="19" applyNumberFormat="1" applyFont="1" applyFill="1" applyBorder="1" applyAlignment="1">
      <alignment horizontal="center"/>
    </xf>
    <xf numFmtId="171" fontId="84" fillId="11" borderId="15" xfId="0" applyNumberFormat="1" applyFont="1" applyFill="1" applyBorder="1" applyAlignment="1">
      <alignment horizontal="center"/>
    </xf>
    <xf numFmtId="0" fontId="85" fillId="22" borderId="12" xfId="0" applyFont="1" applyFill="1" applyBorder="1"/>
    <xf numFmtId="0" fontId="85" fillId="22" borderId="13" xfId="0" applyFont="1" applyFill="1" applyBorder="1" applyAlignment="1">
      <alignment horizontal="center"/>
    </xf>
    <xf numFmtId="0" fontId="85" fillId="22" borderId="59" xfId="0" applyFont="1" applyFill="1" applyBorder="1" applyAlignment="1">
      <alignment horizontal="center"/>
    </xf>
    <xf numFmtId="189" fontId="85" fillId="22" borderId="59" xfId="0" applyNumberFormat="1" applyFont="1" applyFill="1" applyBorder="1" applyAlignment="1">
      <alignment horizontal="center"/>
    </xf>
    <xf numFmtId="189" fontId="85" fillId="22" borderId="14" xfId="0" applyNumberFormat="1" applyFont="1" applyFill="1" applyBorder="1" applyAlignment="1">
      <alignment horizontal="center"/>
    </xf>
    <xf numFmtId="189" fontId="85" fillId="17" borderId="0" xfId="0" applyNumberFormat="1" applyFont="1" applyFill="1"/>
    <xf numFmtId="0" fontId="86" fillId="0" borderId="0" xfId="0" applyFont="1"/>
    <xf numFmtId="189" fontId="86" fillId="0" borderId="0" xfId="0" applyNumberFormat="1" applyFont="1"/>
    <xf numFmtId="44" fontId="86" fillId="0" borderId="0" xfId="19" applyFont="1"/>
    <xf numFmtId="189" fontId="84" fillId="0" borderId="88" xfId="19" applyNumberFormat="1" applyFont="1" applyFill="1" applyBorder="1" applyAlignment="1">
      <alignment horizontal="center"/>
    </xf>
    <xf numFmtId="0" fontId="87" fillId="0" borderId="0" xfId="0" applyFont="1" applyAlignment="1">
      <alignment horizontal="center"/>
    </xf>
    <xf numFmtId="9" fontId="87" fillId="14" borderId="0" xfId="0" applyNumberFormat="1" applyFont="1" applyFill="1" applyAlignment="1">
      <alignment horizontal="center"/>
    </xf>
    <xf numFmtId="0" fontId="88" fillId="0" borderId="0" xfId="0" applyFont="1"/>
    <xf numFmtId="0" fontId="89" fillId="19" borderId="8" xfId="0" applyFont="1" applyFill="1" applyBorder="1"/>
    <xf numFmtId="0" fontId="89" fillId="19" borderId="9" xfId="0" applyFont="1" applyFill="1" applyBorder="1"/>
    <xf numFmtId="0" fontId="89" fillId="19" borderId="16" xfId="0" applyFont="1" applyFill="1" applyBorder="1"/>
    <xf numFmtId="0" fontId="86" fillId="11" borderId="10" xfId="0" applyFont="1" applyFill="1" applyBorder="1"/>
    <xf numFmtId="0" fontId="86" fillId="11" borderId="1" xfId="0" applyFont="1" applyFill="1" applyBorder="1" applyAlignment="1">
      <alignment horizontal="center"/>
    </xf>
    <xf numFmtId="0" fontId="88" fillId="11" borderId="1" xfId="0" applyFont="1" applyFill="1" applyBorder="1" applyAlignment="1">
      <alignment horizontal="center"/>
    </xf>
    <xf numFmtId="189" fontId="88" fillId="11" borderId="1" xfId="19" applyNumberFormat="1" applyFont="1" applyFill="1" applyBorder="1"/>
    <xf numFmtId="189" fontId="88" fillId="11" borderId="11" xfId="19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89" fillId="6" borderId="10" xfId="0" applyFont="1" applyFill="1" applyBorder="1"/>
    <xf numFmtId="0" fontId="86" fillId="6" borderId="1" xfId="0" applyFont="1" applyFill="1" applyBorder="1" applyAlignment="1">
      <alignment horizontal="center"/>
    </xf>
    <xf numFmtId="1" fontId="89" fillId="6" borderId="1" xfId="0" applyNumberFormat="1" applyFont="1" applyFill="1" applyBorder="1" applyAlignment="1">
      <alignment horizontal="center"/>
    </xf>
    <xf numFmtId="0" fontId="88" fillId="6" borderId="1" xfId="0" applyFont="1" applyFill="1" applyBorder="1" applyAlignment="1">
      <alignment horizontal="center"/>
    </xf>
    <xf numFmtId="189" fontId="87" fillId="6" borderId="1" xfId="0" applyNumberFormat="1" applyFont="1" applyFill="1" applyBorder="1"/>
    <xf numFmtId="1" fontId="87" fillId="6" borderId="1" xfId="0" applyNumberFormat="1" applyFont="1" applyFill="1" applyBorder="1"/>
    <xf numFmtId="0" fontId="88" fillId="6" borderId="1" xfId="0" applyFont="1" applyFill="1" applyBorder="1"/>
    <xf numFmtId="189" fontId="87" fillId="6" borderId="11" xfId="0" applyNumberFormat="1" applyFont="1" applyFill="1" applyBorder="1"/>
    <xf numFmtId="0" fontId="86" fillId="11" borderId="12" xfId="0" applyFont="1" applyFill="1" applyBorder="1"/>
    <xf numFmtId="9" fontId="88" fillId="13" borderId="13" xfId="0" applyNumberFormat="1" applyFont="1" applyFill="1" applyBorder="1" applyAlignment="1">
      <alignment horizontal="center"/>
    </xf>
    <xf numFmtId="0" fontId="0" fillId="11" borderId="13" xfId="0" applyFill="1" applyBorder="1"/>
    <xf numFmtId="0" fontId="90" fillId="11" borderId="13" xfId="0" applyFont="1" applyFill="1" applyBorder="1" applyAlignment="1">
      <alignment horizontal="center"/>
    </xf>
    <xf numFmtId="0" fontId="88" fillId="11" borderId="41" xfId="0" applyFont="1" applyFill="1" applyBorder="1"/>
    <xf numFmtId="189" fontId="87" fillId="11" borderId="41" xfId="19" applyNumberFormat="1" applyFont="1" applyFill="1" applyBorder="1"/>
    <xf numFmtId="0" fontId="87" fillId="11" borderId="72" xfId="0" applyFont="1" applyFill="1" applyBorder="1"/>
    <xf numFmtId="189" fontId="87" fillId="23" borderId="32" xfId="0" applyNumberFormat="1" applyFont="1" applyFill="1" applyBorder="1"/>
    <xf numFmtId="0" fontId="87" fillId="19" borderId="8" xfId="0" applyFont="1" applyFill="1" applyBorder="1"/>
    <xf numFmtId="0" fontId="87" fillId="19" borderId="9" xfId="0" applyFont="1" applyFill="1" applyBorder="1"/>
    <xf numFmtId="0" fontId="87" fillId="19" borderId="16" xfId="0" applyFont="1" applyFill="1" applyBorder="1"/>
    <xf numFmtId="0" fontId="88" fillId="11" borderId="10" xfId="0" applyFont="1" applyFill="1" applyBorder="1"/>
    <xf numFmtId="3" fontId="88" fillId="11" borderId="1" xfId="0" applyNumberFormat="1" applyFont="1" applyFill="1" applyBorder="1" applyAlignment="1">
      <alignment horizontal="center"/>
    </xf>
    <xf numFmtId="1" fontId="88" fillId="11" borderId="1" xfId="0" applyNumberFormat="1" applyFont="1" applyFill="1" applyBorder="1" applyAlignment="1">
      <alignment horizontal="center"/>
    </xf>
    <xf numFmtId="189" fontId="88" fillId="11" borderId="1" xfId="19" applyNumberFormat="1" applyFont="1" applyFill="1" applyBorder="1" applyAlignment="1">
      <alignment horizontal="center"/>
    </xf>
    <xf numFmtId="0" fontId="87" fillId="6" borderId="12" xfId="0" applyFont="1" applyFill="1" applyBorder="1"/>
    <xf numFmtId="0" fontId="88" fillId="6" borderId="13" xfId="0" applyFont="1" applyFill="1" applyBorder="1"/>
    <xf numFmtId="189" fontId="87" fillId="6" borderId="13" xfId="0" applyNumberFormat="1" applyFont="1" applyFill="1" applyBorder="1"/>
    <xf numFmtId="189" fontId="87" fillId="23" borderId="14" xfId="0" applyNumberFormat="1" applyFont="1" applyFill="1" applyBorder="1"/>
    <xf numFmtId="189" fontId="37" fillId="0" borderId="1" xfId="19" applyNumberFormat="1" applyFont="1" applyFill="1" applyBorder="1" applyAlignment="1">
      <alignment horizontal="right" vertical="center"/>
    </xf>
    <xf numFmtId="189" fontId="37" fillId="0" borderId="1" xfId="19" applyNumberFormat="1" applyFont="1" applyFill="1" applyBorder="1" applyAlignment="1">
      <alignment horizontal="center" vertical="center"/>
    </xf>
    <xf numFmtId="0" fontId="38" fillId="0" borderId="5" xfId="0" applyFont="1" applyBorder="1" applyAlignment="1">
      <alignment horizontal="center"/>
    </xf>
    <xf numFmtId="0" fontId="38" fillId="0" borderId="23" xfId="0" applyFont="1" applyBorder="1" applyAlignment="1">
      <alignment horizontal="center"/>
    </xf>
    <xf numFmtId="173" fontId="37" fillId="0" borderId="29" xfId="10" applyFont="1" applyBorder="1" applyAlignment="1">
      <alignment vertical="center"/>
    </xf>
    <xf numFmtId="173" fontId="24" fillId="0" borderId="33" xfId="9" applyFont="1" applyBorder="1" applyAlignment="1">
      <alignment vertical="center"/>
    </xf>
    <xf numFmtId="1" fontId="24" fillId="0" borderId="33" xfId="9" applyNumberFormat="1" applyFont="1" applyBorder="1" applyAlignment="1">
      <alignment horizontal="center" vertical="center"/>
    </xf>
    <xf numFmtId="173" fontId="24" fillId="0" borderId="30" xfId="9" applyFont="1" applyBorder="1" applyAlignment="1">
      <alignment vertical="center"/>
    </xf>
    <xf numFmtId="9" fontId="3" fillId="0" borderId="1" xfId="12" applyFont="1" applyBorder="1" applyAlignment="1">
      <alignment horizontal="center" vertical="center"/>
    </xf>
    <xf numFmtId="9" fontId="3" fillId="0" borderId="1" xfId="15" applyFont="1" applyFill="1" applyBorder="1" applyAlignment="1">
      <alignment horizontal="center" vertical="center"/>
    </xf>
    <xf numFmtId="9" fontId="36" fillId="7" borderId="1" xfId="15" applyFont="1" applyFill="1" applyBorder="1" applyAlignment="1">
      <alignment horizontal="center" vertical="center"/>
    </xf>
    <xf numFmtId="173" fontId="24" fillId="0" borderId="31" xfId="9" applyFont="1" applyBorder="1" applyAlignment="1">
      <alignment vertical="center"/>
    </xf>
    <xf numFmtId="173" fontId="24" fillId="0" borderId="41" xfId="9" applyFont="1" applyBorder="1" applyAlignment="1">
      <alignment vertical="center"/>
    </xf>
    <xf numFmtId="1" fontId="24" fillId="0" borderId="41" xfId="9" applyNumberFormat="1" applyFont="1" applyBorder="1" applyAlignment="1">
      <alignment horizontal="center" vertical="center"/>
    </xf>
    <xf numFmtId="173" fontId="24" fillId="0" borderId="32" xfId="9" applyFont="1" applyBorder="1" applyAlignment="1">
      <alignment vertical="center"/>
    </xf>
    <xf numFmtId="165" fontId="36" fillId="0" borderId="24" xfId="2" applyFont="1" applyFill="1" applyBorder="1" applyAlignment="1" applyProtection="1">
      <alignment vertical="center"/>
    </xf>
    <xf numFmtId="44" fontId="34" fillId="0" borderId="0" xfId="19" applyFont="1" applyAlignment="1">
      <alignment vertical="center"/>
    </xf>
    <xf numFmtId="165" fontId="7" fillId="0" borderId="24" xfId="2" applyFont="1" applyFill="1" applyBorder="1" applyAlignment="1">
      <alignment horizontal="right" vertical="center"/>
    </xf>
    <xf numFmtId="189" fontId="37" fillId="0" borderId="0" xfId="19" applyNumberFormat="1" applyFont="1" applyAlignment="1">
      <alignment vertical="center" wrapText="1"/>
    </xf>
    <xf numFmtId="165" fontId="6" fillId="0" borderId="24" xfId="2" applyFont="1" applyFill="1" applyBorder="1" applyAlignment="1">
      <alignment horizontal="right" vertical="center"/>
    </xf>
    <xf numFmtId="165" fontId="36" fillId="0" borderId="25" xfId="2" applyFont="1" applyFill="1" applyBorder="1" applyAlignment="1" applyProtection="1">
      <alignment horizontal="center" vertical="center"/>
    </xf>
    <xf numFmtId="168" fontId="36" fillId="0" borderId="0" xfId="1" applyFont="1" applyFill="1" applyBorder="1" applyAlignment="1">
      <alignment vertical="center"/>
    </xf>
    <xf numFmtId="167" fontId="6" fillId="0" borderId="29" xfId="4" applyFont="1" applyFill="1" applyBorder="1" applyAlignment="1">
      <alignment horizontal="left" vertical="center"/>
    </xf>
    <xf numFmtId="173" fontId="6" fillId="0" borderId="33" xfId="10" applyFont="1" applyBorder="1" applyAlignment="1">
      <alignment horizontal="left" vertical="center"/>
    </xf>
    <xf numFmtId="1" fontId="36" fillId="0" borderId="33" xfId="10" applyNumberFormat="1" applyFont="1" applyBorder="1" applyAlignment="1">
      <alignment horizontal="center" vertical="center"/>
    </xf>
    <xf numFmtId="1" fontId="36" fillId="0" borderId="33" xfId="13" applyNumberFormat="1" applyFont="1" applyFill="1" applyBorder="1" applyAlignment="1" applyProtection="1">
      <alignment horizontal="center" vertical="center"/>
    </xf>
    <xf numFmtId="165" fontId="36" fillId="0" borderId="30" xfId="2" applyFont="1" applyFill="1" applyBorder="1" applyAlignment="1" applyProtection="1">
      <alignment horizontal="center" vertical="center"/>
    </xf>
    <xf numFmtId="173" fontId="37" fillId="0" borderId="24" xfId="10" applyFont="1" applyBorder="1" applyAlignment="1">
      <alignment vertical="center"/>
    </xf>
    <xf numFmtId="0" fontId="35" fillId="0" borderId="31" xfId="0" applyFont="1" applyBorder="1"/>
    <xf numFmtId="0" fontId="3" fillId="0" borderId="41" xfId="8" applyBorder="1"/>
    <xf numFmtId="169" fontId="3" fillId="0" borderId="32" xfId="1" applyNumberFormat="1" applyFont="1" applyFill="1" applyBorder="1"/>
    <xf numFmtId="170" fontId="37" fillId="0" borderId="1" xfId="0" applyNumberFormat="1" applyFont="1" applyBorder="1" applyAlignment="1">
      <alignment horizontal="center" vertical="center"/>
    </xf>
    <xf numFmtId="0" fontId="36" fillId="0" borderId="67" xfId="0" applyFont="1" applyBorder="1" applyAlignment="1">
      <alignment horizontal="center"/>
    </xf>
    <xf numFmtId="0" fontId="36" fillId="0" borderId="67" xfId="0" applyFont="1" applyBorder="1" applyAlignment="1">
      <alignment horizontal="center" vertical="center"/>
    </xf>
    <xf numFmtId="170" fontId="36" fillId="0" borderId="67" xfId="0" applyNumberFormat="1" applyFont="1" applyBorder="1" applyAlignment="1">
      <alignment horizontal="right" vertical="center"/>
    </xf>
    <xf numFmtId="170" fontId="36" fillId="0" borderId="68" xfId="2" applyNumberFormat="1" applyFont="1" applyFill="1" applyBorder="1" applyAlignment="1">
      <alignment horizontal="right" vertical="center"/>
    </xf>
    <xf numFmtId="0" fontId="36" fillId="0" borderId="10" xfId="0" applyFont="1" applyBorder="1" applyAlignment="1">
      <alignment horizontal="center" vertical="center"/>
    </xf>
    <xf numFmtId="0" fontId="36" fillId="0" borderId="71" xfId="0" applyFont="1" applyBorder="1" applyAlignment="1">
      <alignment horizontal="center"/>
    </xf>
    <xf numFmtId="0" fontId="36" fillId="0" borderId="15" xfId="0" applyFont="1" applyBorder="1" applyAlignment="1">
      <alignment horizontal="justify" vertical="center" wrapText="1"/>
    </xf>
    <xf numFmtId="0" fontId="37" fillId="0" borderId="15" xfId="0" applyFont="1" applyBorder="1" applyAlignment="1">
      <alignment horizontal="center" vertical="center" wrapText="1"/>
    </xf>
    <xf numFmtId="170" fontId="37" fillId="0" borderId="15" xfId="0" applyNumberFormat="1" applyFont="1" applyBorder="1" applyAlignment="1">
      <alignment horizontal="center" vertical="center"/>
    </xf>
    <xf numFmtId="189" fontId="37" fillId="0" borderId="15" xfId="19" applyNumberFormat="1" applyFont="1" applyFill="1" applyBorder="1" applyAlignment="1">
      <alignment horizontal="right" vertical="center"/>
    </xf>
    <xf numFmtId="0" fontId="37" fillId="0" borderId="2" xfId="0" applyFont="1" applyBorder="1"/>
    <xf numFmtId="0" fontId="36" fillId="0" borderId="3" xfId="0" applyFont="1" applyBorder="1"/>
    <xf numFmtId="0" fontId="36" fillId="0" borderId="3" xfId="0" applyFont="1" applyBorder="1" applyAlignment="1">
      <alignment horizontal="center"/>
    </xf>
    <xf numFmtId="0" fontId="36" fillId="0" borderId="3" xfId="0" applyFont="1" applyBorder="1" applyAlignment="1">
      <alignment horizontal="center" vertical="center"/>
    </xf>
    <xf numFmtId="170" fontId="36" fillId="0" borderId="3" xfId="0" applyNumberFormat="1" applyFont="1" applyBorder="1" applyAlignment="1">
      <alignment horizontal="right" vertical="center"/>
    </xf>
    <xf numFmtId="0" fontId="37" fillId="0" borderId="89" xfId="0" applyFont="1" applyBorder="1"/>
    <xf numFmtId="165" fontId="2" fillId="0" borderId="0" xfId="8" applyNumberFormat="1" applyFont="1" applyAlignment="1">
      <alignment vertical="center" wrapText="1"/>
    </xf>
    <xf numFmtId="173" fontId="39" fillId="11" borderId="1" xfId="20" applyNumberFormat="1" applyFont="1" applyFill="1" applyBorder="1" applyAlignment="1">
      <alignment vertical="center" wrapText="1"/>
    </xf>
    <xf numFmtId="0" fontId="36" fillId="0" borderId="10" xfId="0" applyFont="1" applyBorder="1" applyAlignment="1">
      <alignment horizontal="center"/>
    </xf>
    <xf numFmtId="0" fontId="36" fillId="0" borderId="18" xfId="0" applyFont="1" applyBorder="1" applyAlignment="1">
      <alignment horizontal="center"/>
    </xf>
    <xf numFmtId="0" fontId="36" fillId="0" borderId="2" xfId="0" applyFont="1" applyBorder="1" applyAlignment="1">
      <alignment horizontal="center"/>
    </xf>
    <xf numFmtId="0" fontId="36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3" fontId="37" fillId="0" borderId="3" xfId="0" applyNumberFormat="1" applyFont="1" applyBorder="1" applyAlignment="1">
      <alignment horizontal="center" vertical="center"/>
    </xf>
    <xf numFmtId="165" fontId="37" fillId="0" borderId="17" xfId="2" applyFont="1" applyFill="1" applyBorder="1" applyAlignment="1">
      <alignment horizontal="center" vertical="center"/>
    </xf>
    <xf numFmtId="188" fontId="36" fillId="0" borderId="53" xfId="1" applyNumberFormat="1" applyFont="1" applyFill="1" applyBorder="1" applyAlignment="1">
      <alignment vertical="center"/>
    </xf>
    <xf numFmtId="10" fontId="39" fillId="0" borderId="1" xfId="20" applyNumberFormat="1" applyFont="1" applyBorder="1" applyAlignment="1">
      <alignment horizontal="center"/>
    </xf>
    <xf numFmtId="44" fontId="37" fillId="0" borderId="1" xfId="19" applyFont="1" applyBorder="1" applyAlignment="1">
      <alignment horizontal="right" vertical="center"/>
    </xf>
    <xf numFmtId="0" fontId="37" fillId="0" borderId="70" xfId="0" applyFont="1" applyBorder="1"/>
    <xf numFmtId="0" fontId="72" fillId="0" borderId="1" xfId="0" applyFont="1" applyBorder="1"/>
    <xf numFmtId="44" fontId="0" fillId="0" borderId="1" xfId="19" applyFont="1" applyBorder="1"/>
    <xf numFmtId="0" fontId="11" fillId="14" borderId="1" xfId="0" applyFont="1" applyFill="1" applyBorder="1" applyAlignment="1">
      <alignment horizontal="right" vertical="center" wrapText="1"/>
    </xf>
    <xf numFmtId="179" fontId="37" fillId="7" borderId="0" xfId="10" applyNumberFormat="1" applyFont="1" applyFill="1" applyAlignment="1">
      <alignment vertical="center" wrapText="1"/>
    </xf>
    <xf numFmtId="9" fontId="36" fillId="0" borderId="1" xfId="0" applyNumberFormat="1" applyFont="1" applyBorder="1" applyAlignment="1">
      <alignment horizontal="center"/>
    </xf>
    <xf numFmtId="0" fontId="93" fillId="26" borderId="1" xfId="0" applyFont="1" applyFill="1" applyBorder="1" applyAlignment="1">
      <alignment horizontal="center"/>
    </xf>
    <xf numFmtId="44" fontId="72" fillId="0" borderId="1" xfId="19" applyFont="1" applyBorder="1"/>
    <xf numFmtId="190" fontId="34" fillId="0" borderId="0" xfId="0" applyNumberFormat="1" applyFont="1"/>
    <xf numFmtId="3" fontId="34" fillId="0" borderId="0" xfId="0" applyNumberFormat="1" applyFont="1"/>
    <xf numFmtId="189" fontId="85" fillId="7" borderId="0" xfId="0" applyNumberFormat="1" applyFont="1" applyFill="1"/>
    <xf numFmtId="188" fontId="0" fillId="0" borderId="1" xfId="0" applyNumberFormat="1" applyBorder="1"/>
    <xf numFmtId="44" fontId="35" fillId="0" borderId="0" xfId="0" applyNumberFormat="1" applyFont="1"/>
    <xf numFmtId="0" fontId="36" fillId="0" borderId="89" xfId="0" applyFont="1" applyBorder="1" applyAlignment="1">
      <alignment horizontal="center" vertical="center"/>
    </xf>
    <xf numFmtId="0" fontId="36" fillId="0" borderId="70" xfId="0" applyFont="1" applyBorder="1" applyAlignment="1">
      <alignment horizontal="justify" vertical="center" wrapText="1"/>
    </xf>
    <xf numFmtId="0" fontId="37" fillId="0" borderId="70" xfId="0" applyFont="1" applyBorder="1" applyAlignment="1">
      <alignment horizontal="center" vertical="center"/>
    </xf>
    <xf numFmtId="3" fontId="37" fillId="0" borderId="70" xfId="0" applyNumberFormat="1" applyFont="1" applyBorder="1" applyAlignment="1">
      <alignment horizontal="center" vertical="center"/>
    </xf>
    <xf numFmtId="189" fontId="37" fillId="0" borderId="70" xfId="19" applyNumberFormat="1" applyFont="1" applyFill="1" applyBorder="1" applyAlignment="1">
      <alignment horizontal="center" vertical="center"/>
    </xf>
    <xf numFmtId="0" fontId="33" fillId="0" borderId="23" xfId="33" applyBorder="1"/>
    <xf numFmtId="0" fontId="33" fillId="0" borderId="0" xfId="33"/>
    <xf numFmtId="0" fontId="33" fillId="0" borderId="24" xfId="33" applyBorder="1"/>
    <xf numFmtId="0" fontId="96" fillId="0" borderId="1" xfId="34" applyFont="1" applyBorder="1" applyAlignment="1">
      <alignment horizontal="center" vertical="top" wrapText="1"/>
    </xf>
    <xf numFmtId="0" fontId="98" fillId="0" borderId="93" xfId="33" applyFont="1" applyBorder="1" applyAlignment="1">
      <alignment horizontal="left" vertical="center" wrapText="1"/>
    </xf>
    <xf numFmtId="0" fontId="98" fillId="0" borderId="93" xfId="33" applyFont="1" applyBorder="1" applyAlignment="1">
      <alignment horizontal="center" vertical="center" wrapText="1"/>
    </xf>
    <xf numFmtId="1" fontId="97" fillId="0" borderId="93" xfId="33" applyNumberFormat="1" applyFont="1" applyBorder="1" applyAlignment="1">
      <alignment horizontal="center" vertical="center" shrinkToFit="1"/>
    </xf>
    <xf numFmtId="191" fontId="97" fillId="0" borderId="93" xfId="34" applyNumberFormat="1" applyFont="1" applyBorder="1" applyAlignment="1">
      <alignment horizontal="center" vertical="center" shrinkToFit="1"/>
    </xf>
    <xf numFmtId="191" fontId="97" fillId="0" borderId="94" xfId="34" applyNumberFormat="1" applyFont="1" applyBorder="1" applyAlignment="1">
      <alignment horizontal="center" vertical="center" shrinkToFit="1"/>
    </xf>
    <xf numFmtId="1" fontId="97" fillId="0" borderId="95" xfId="33" applyNumberFormat="1" applyFont="1" applyBorder="1" applyAlignment="1">
      <alignment horizontal="center" vertical="center" shrinkToFit="1"/>
    </xf>
    <xf numFmtId="0" fontId="98" fillId="0" borderId="96" xfId="33" applyFont="1" applyBorder="1" applyAlignment="1">
      <alignment horizontal="center" vertical="center" wrapText="1"/>
    </xf>
    <xf numFmtId="1" fontId="97" fillId="0" borderId="99" xfId="33" applyNumberFormat="1" applyFont="1" applyBorder="1" applyAlignment="1">
      <alignment horizontal="center" vertical="center" shrinkToFit="1"/>
    </xf>
    <xf numFmtId="0" fontId="97" fillId="0" borderId="93" xfId="33" applyFont="1" applyBorder="1" applyAlignment="1">
      <alignment horizontal="center" vertical="center" wrapText="1"/>
    </xf>
    <xf numFmtId="0" fontId="97" fillId="0" borderId="93" xfId="33" applyFont="1" applyBorder="1" applyAlignment="1">
      <alignment horizontal="left" vertical="center" wrapText="1"/>
    </xf>
    <xf numFmtId="191" fontId="99" fillId="27" borderId="100" xfId="34" applyNumberFormat="1" applyFont="1" applyFill="1" applyBorder="1" applyAlignment="1">
      <alignment horizontal="center" vertical="top" shrinkToFit="1"/>
    </xf>
    <xf numFmtId="0" fontId="96" fillId="0" borderId="101" xfId="34" applyFont="1" applyBorder="1" applyAlignment="1">
      <alignment horizontal="center" vertical="center" wrapText="1"/>
    </xf>
    <xf numFmtId="0" fontId="96" fillId="0" borderId="102" xfId="34" applyFont="1" applyBorder="1" applyAlignment="1">
      <alignment horizontal="center" vertical="center" wrapText="1"/>
    </xf>
    <xf numFmtId="0" fontId="96" fillId="0" borderId="102" xfId="34" applyFont="1" applyBorder="1" applyAlignment="1">
      <alignment horizontal="left" vertical="top" wrapText="1"/>
    </xf>
    <xf numFmtId="191" fontId="99" fillId="0" borderId="103" xfId="34" applyNumberFormat="1" applyFont="1" applyBorder="1" applyAlignment="1">
      <alignment horizontal="center" vertical="top" shrinkToFit="1"/>
    </xf>
    <xf numFmtId="44" fontId="37" fillId="0" borderId="0" xfId="19" applyFont="1" applyAlignment="1">
      <alignment vertical="center"/>
    </xf>
    <xf numFmtId="179" fontId="37" fillId="0" borderId="90" xfId="1" applyNumberFormat="1" applyFont="1" applyFill="1" applyBorder="1" applyAlignment="1">
      <alignment vertical="center"/>
    </xf>
    <xf numFmtId="4" fontId="36" fillId="0" borderId="4" xfId="2" applyNumberFormat="1" applyFont="1" applyFill="1" applyBorder="1" applyAlignment="1">
      <alignment horizontal="right" vertical="center"/>
    </xf>
    <xf numFmtId="179" fontId="37" fillId="0" borderId="35" xfId="2" applyNumberFormat="1" applyFont="1" applyFill="1" applyBorder="1" applyAlignment="1">
      <alignment horizontal="right" vertical="center"/>
    </xf>
    <xf numFmtId="179" fontId="36" fillId="0" borderId="73" xfId="19" applyNumberFormat="1" applyFont="1" applyFill="1" applyBorder="1" applyAlignment="1">
      <alignment horizontal="right" vertical="center"/>
    </xf>
    <xf numFmtId="179" fontId="36" fillId="0" borderId="25" xfId="19" applyNumberFormat="1" applyFont="1" applyFill="1" applyBorder="1"/>
    <xf numFmtId="4" fontId="36" fillId="7" borderId="53" xfId="1" applyNumberFormat="1" applyFont="1" applyFill="1" applyBorder="1"/>
    <xf numFmtId="179" fontId="37" fillId="0" borderId="11" xfId="0" applyNumberFormat="1" applyFont="1" applyBorder="1" applyAlignment="1">
      <alignment vertical="center"/>
    </xf>
    <xf numFmtId="0" fontId="36" fillId="0" borderId="60" xfId="0" applyFont="1" applyBorder="1" applyAlignment="1">
      <alignment horizontal="center" vertical="center"/>
    </xf>
    <xf numFmtId="0" fontId="35" fillId="0" borderId="23" xfId="0" applyFont="1" applyBorder="1"/>
    <xf numFmtId="0" fontId="35" fillId="0" borderId="24" xfId="0" applyFont="1" applyBorder="1"/>
    <xf numFmtId="0" fontId="37" fillId="0" borderId="0" xfId="0" applyFont="1" applyAlignment="1">
      <alignment horizontal="left"/>
    </xf>
    <xf numFmtId="0" fontId="37" fillId="0" borderId="0" xfId="0" applyFont="1"/>
    <xf numFmtId="0" fontId="35" fillId="0" borderId="0" xfId="0" applyFont="1" applyAlignment="1">
      <alignment horizontal="left"/>
    </xf>
    <xf numFmtId="44" fontId="91" fillId="24" borderId="11" xfId="0" applyNumberFormat="1" applyFont="1" applyFill="1" applyBorder="1" applyAlignment="1">
      <alignment horizontal="right" vertical="center"/>
    </xf>
    <xf numFmtId="44" fontId="36" fillId="24" borderId="11" xfId="0" applyNumberFormat="1" applyFont="1" applyFill="1" applyBorder="1" applyAlignment="1">
      <alignment horizontal="right" vertical="center"/>
    </xf>
    <xf numFmtId="168" fontId="3" fillId="0" borderId="1" xfId="1" applyFont="1" applyFill="1" applyBorder="1" applyAlignment="1">
      <alignment vertical="center"/>
    </xf>
    <xf numFmtId="44" fontId="3" fillId="0" borderId="11" xfId="19" applyFont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168" fontId="36" fillId="0" borderId="0" xfId="1" applyFont="1" applyFill="1" applyBorder="1" applyAlignment="1">
      <alignment horizontal="center"/>
    </xf>
    <xf numFmtId="170" fontId="36" fillId="0" borderId="0" xfId="0" applyNumberFormat="1" applyFont="1"/>
    <xf numFmtId="4" fontId="36" fillId="7" borderId="0" xfId="1" applyNumberFormat="1" applyFont="1" applyFill="1" applyBorder="1"/>
    <xf numFmtId="0" fontId="24" fillId="8" borderId="0" xfId="0" applyFont="1" applyFill="1" applyAlignment="1">
      <alignment horizontal="left" vertical="center"/>
    </xf>
    <xf numFmtId="176" fontId="24" fillId="8" borderId="0" xfId="1" applyNumberFormat="1" applyFont="1" applyFill="1" applyBorder="1" applyAlignment="1" applyProtection="1">
      <alignment vertical="center"/>
    </xf>
    <xf numFmtId="0" fontId="0" fillId="0" borderId="8" xfId="0" applyBorder="1"/>
    <xf numFmtId="0" fontId="0" fillId="0" borderId="9" xfId="0" applyBorder="1"/>
    <xf numFmtId="0" fontId="0" fillId="0" borderId="16" xfId="0" applyBorder="1"/>
    <xf numFmtId="0" fontId="0" fillId="0" borderId="10" xfId="0" applyBorder="1"/>
    <xf numFmtId="0" fontId="0" fillId="0" borderId="11" xfId="0" applyBorder="1"/>
    <xf numFmtId="0" fontId="93" fillId="26" borderId="10" xfId="0" applyFont="1" applyFill="1" applyBorder="1" applyAlignment="1">
      <alignment horizontal="center"/>
    </xf>
    <xf numFmtId="0" fontId="93" fillId="26" borderId="11" xfId="0" applyFont="1" applyFill="1" applyBorder="1" applyAlignment="1">
      <alignment horizontal="center"/>
    </xf>
    <xf numFmtId="188" fontId="0" fillId="0" borderId="11" xfId="0" applyNumberFormat="1" applyBorder="1"/>
    <xf numFmtId="0" fontId="0" fillId="0" borderId="12" xfId="0" applyBorder="1"/>
    <xf numFmtId="0" fontId="0" fillId="0" borderId="13" xfId="0" applyBorder="1"/>
    <xf numFmtId="188" fontId="0" fillId="0" borderId="13" xfId="0" applyNumberFormat="1" applyBorder="1"/>
    <xf numFmtId="188" fontId="94" fillId="0" borderId="13" xfId="0" applyNumberFormat="1" applyFont="1" applyBorder="1"/>
    <xf numFmtId="188" fontId="94" fillId="0" borderId="14" xfId="0" applyNumberFormat="1" applyFont="1" applyBorder="1"/>
    <xf numFmtId="0" fontId="103" fillId="0" borderId="0" xfId="0" applyFont="1"/>
    <xf numFmtId="0" fontId="60" fillId="0" borderId="0" xfId="0" applyFont="1"/>
    <xf numFmtId="1" fontId="97" fillId="0" borderId="95" xfId="33" applyNumberFormat="1" applyFont="1" applyBorder="1" applyAlignment="1">
      <alignment horizontal="center" vertical="center" shrinkToFit="1"/>
    </xf>
    <xf numFmtId="1" fontId="97" fillId="0" borderId="91" xfId="33" applyNumberFormat="1" applyFont="1" applyBorder="1" applyAlignment="1">
      <alignment horizontal="center" vertical="center" shrinkToFit="1"/>
    </xf>
    <xf numFmtId="0" fontId="98" fillId="0" borderId="96" xfId="33" applyFont="1" applyBorder="1" applyAlignment="1">
      <alignment horizontal="center" vertical="center" wrapText="1"/>
    </xf>
    <xf numFmtId="0" fontId="98" fillId="0" borderId="92" xfId="33" applyFont="1" applyBorder="1" applyAlignment="1">
      <alignment horizontal="center" vertical="center" wrapText="1"/>
    </xf>
    <xf numFmtId="0" fontId="96" fillId="27" borderId="10" xfId="34" applyFont="1" applyFill="1" applyBorder="1" applyAlignment="1">
      <alignment horizontal="left" vertical="center" wrapText="1"/>
    </xf>
    <xf numFmtId="0" fontId="96" fillId="27" borderId="1" xfId="34" applyFont="1" applyFill="1" applyBorder="1" applyAlignment="1">
      <alignment horizontal="left" vertical="center" wrapText="1"/>
    </xf>
    <xf numFmtId="0" fontId="100" fillId="27" borderId="10" xfId="33" applyFont="1" applyFill="1" applyBorder="1" applyAlignment="1">
      <alignment horizontal="center" vertical="center"/>
    </xf>
    <xf numFmtId="0" fontId="100" fillId="27" borderId="1" xfId="33" applyFont="1" applyFill="1" applyBorder="1" applyAlignment="1">
      <alignment horizontal="center" vertical="center"/>
    </xf>
    <xf numFmtId="0" fontId="100" fillId="27" borderId="12" xfId="33" applyFont="1" applyFill="1" applyBorder="1" applyAlignment="1">
      <alignment horizontal="center" vertical="center"/>
    </xf>
    <xf numFmtId="0" fontId="100" fillId="27" borderId="13" xfId="33" applyFont="1" applyFill="1" applyBorder="1" applyAlignment="1">
      <alignment horizontal="center" vertical="center"/>
    </xf>
    <xf numFmtId="191" fontId="101" fillId="27" borderId="11" xfId="34" applyNumberFormat="1" applyFont="1" applyFill="1" applyBorder="1" applyAlignment="1">
      <alignment horizontal="center" vertical="center" shrinkToFit="1"/>
    </xf>
    <xf numFmtId="191" fontId="101" fillId="27" borderId="14" xfId="34" applyNumberFormat="1" applyFont="1" applyFill="1" applyBorder="1" applyAlignment="1">
      <alignment horizontal="center" vertical="center" shrinkToFit="1"/>
    </xf>
    <xf numFmtId="1" fontId="97" fillId="0" borderId="97" xfId="33" applyNumberFormat="1" applyFont="1" applyBorder="1" applyAlignment="1">
      <alignment horizontal="center" vertical="center" shrinkToFit="1"/>
    </xf>
    <xf numFmtId="0" fontId="98" fillId="0" borderId="98" xfId="33" applyFont="1" applyBorder="1" applyAlignment="1">
      <alignment horizontal="center" vertical="center" wrapText="1"/>
    </xf>
    <xf numFmtId="0" fontId="33" fillId="0" borderId="29" xfId="33" applyBorder="1" applyAlignment="1">
      <alignment horizontal="center"/>
    </xf>
    <xf numFmtId="0" fontId="33" fillId="0" borderId="30" xfId="33" applyBorder="1" applyAlignment="1">
      <alignment horizontal="center"/>
    </xf>
    <xf numFmtId="0" fontId="33" fillId="0" borderId="23" xfId="33" applyBorder="1" applyAlignment="1">
      <alignment horizontal="center"/>
    </xf>
    <xf numFmtId="0" fontId="33" fillId="0" borderId="24" xfId="33" applyBorder="1" applyAlignment="1">
      <alignment horizontal="center"/>
    </xf>
    <xf numFmtId="0" fontId="33" fillId="0" borderId="31" xfId="33" applyBorder="1" applyAlignment="1">
      <alignment horizontal="center"/>
    </xf>
    <xf numFmtId="0" fontId="33" fillId="0" borderId="32" xfId="33" applyBorder="1" applyAlignment="1">
      <alignment horizontal="center"/>
    </xf>
    <xf numFmtId="0" fontId="72" fillId="27" borderId="5" xfId="33" applyFont="1" applyFill="1" applyBorder="1" applyAlignment="1">
      <alignment horizontal="center"/>
    </xf>
    <xf numFmtId="0" fontId="72" fillId="27" borderId="6" xfId="33" applyFont="1" applyFill="1" applyBorder="1" applyAlignment="1">
      <alignment horizontal="center"/>
    </xf>
    <xf numFmtId="0" fontId="72" fillId="27" borderId="25" xfId="33" applyFont="1" applyFill="1" applyBorder="1" applyAlignment="1">
      <alignment horizontal="center"/>
    </xf>
    <xf numFmtId="0" fontId="72" fillId="27" borderId="5" xfId="33" applyFont="1" applyFill="1" applyBorder="1" applyAlignment="1">
      <alignment horizontal="center" wrapText="1"/>
    </xf>
    <xf numFmtId="0" fontId="72" fillId="27" borderId="6" xfId="33" applyFont="1" applyFill="1" applyBorder="1" applyAlignment="1">
      <alignment horizontal="center" wrapText="1"/>
    </xf>
    <xf numFmtId="0" fontId="72" fillId="27" borderId="25" xfId="33" applyFont="1" applyFill="1" applyBorder="1" applyAlignment="1">
      <alignment horizontal="center" wrapText="1"/>
    </xf>
    <xf numFmtId="0" fontId="96" fillId="0" borderId="1" xfId="34" applyFont="1" applyBorder="1" applyAlignment="1">
      <alignment horizontal="center" vertical="center" wrapText="1"/>
    </xf>
    <xf numFmtId="0" fontId="97" fillId="0" borderId="96" xfId="33" applyFont="1" applyBorder="1" applyAlignment="1">
      <alignment horizontal="center" vertical="center" wrapText="1"/>
    </xf>
    <xf numFmtId="0" fontId="97" fillId="0" borderId="98" xfId="33" applyFont="1" applyBorder="1" applyAlignment="1">
      <alignment horizontal="center" vertical="center" wrapText="1"/>
    </xf>
    <xf numFmtId="0" fontId="36" fillId="0" borderId="27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39" fillId="0" borderId="25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/>
    </xf>
    <xf numFmtId="0" fontId="36" fillId="0" borderId="30" xfId="0" applyFont="1" applyBorder="1" applyAlignment="1">
      <alignment horizontal="center" vertical="center"/>
    </xf>
    <xf numFmtId="0" fontId="36" fillId="0" borderId="31" xfId="0" applyFont="1" applyBorder="1" applyAlignment="1">
      <alignment horizontal="center" vertical="center"/>
    </xf>
    <xf numFmtId="0" fontId="36" fillId="0" borderId="32" xfId="0" applyFont="1" applyBorder="1" applyAlignment="1">
      <alignment horizontal="center" vertical="center"/>
    </xf>
    <xf numFmtId="0" fontId="6" fillId="16" borderId="29" xfId="0" applyFont="1" applyFill="1" applyBorder="1" applyAlignment="1">
      <alignment horizontal="center" vertical="center" wrapText="1"/>
    </xf>
    <xf numFmtId="0" fontId="6" fillId="16" borderId="30" xfId="0" applyFont="1" applyFill="1" applyBorder="1" applyAlignment="1">
      <alignment horizontal="center" vertical="center" wrapText="1"/>
    </xf>
    <xf numFmtId="0" fontId="6" fillId="16" borderId="23" xfId="0" applyFont="1" applyFill="1" applyBorder="1" applyAlignment="1">
      <alignment horizontal="center" vertical="center" wrapText="1"/>
    </xf>
    <xf numFmtId="0" fontId="6" fillId="16" borderId="24" xfId="0" applyFont="1" applyFill="1" applyBorder="1" applyAlignment="1">
      <alignment horizontal="center" vertical="center" wrapText="1"/>
    </xf>
    <xf numFmtId="0" fontId="6" fillId="16" borderId="6" xfId="0" applyFont="1" applyFill="1" applyBorder="1" applyAlignment="1">
      <alignment horizontal="center" vertical="center" wrapText="1"/>
    </xf>
    <xf numFmtId="0" fontId="6" fillId="16" borderId="25" xfId="0" applyFont="1" applyFill="1" applyBorder="1" applyAlignment="1">
      <alignment horizontal="center" vertical="center" wrapText="1"/>
    </xf>
    <xf numFmtId="0" fontId="12" fillId="6" borderId="51" xfId="0" applyFont="1" applyFill="1" applyBorder="1" applyAlignment="1">
      <alignment horizontal="left" vertical="center" wrapText="1"/>
    </xf>
    <xf numFmtId="0" fontId="12" fillId="6" borderId="50" xfId="0" applyFont="1" applyFill="1" applyBorder="1" applyAlignment="1">
      <alignment horizontal="left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12" fillId="9" borderId="25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/>
    </xf>
    <xf numFmtId="0" fontId="40" fillId="5" borderId="6" xfId="0" applyFont="1" applyFill="1" applyBorder="1" applyAlignment="1">
      <alignment horizontal="center" vertical="center"/>
    </xf>
    <xf numFmtId="0" fontId="40" fillId="5" borderId="25" xfId="0" applyFont="1" applyFill="1" applyBorder="1" applyAlignment="1">
      <alignment horizontal="center" vertical="center"/>
    </xf>
    <xf numFmtId="0" fontId="10" fillId="0" borderId="37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left" vertical="center" wrapText="1"/>
    </xf>
    <xf numFmtId="0" fontId="12" fillId="7" borderId="6" xfId="0" applyFont="1" applyFill="1" applyBorder="1" applyAlignment="1">
      <alignment horizontal="left" vertical="center" wrapText="1"/>
    </xf>
    <xf numFmtId="0" fontId="12" fillId="7" borderId="25" xfId="0" applyFont="1" applyFill="1" applyBorder="1" applyAlignment="1">
      <alignment horizontal="left" vertical="center" wrapText="1"/>
    </xf>
    <xf numFmtId="0" fontId="15" fillId="0" borderId="19" xfId="0" applyFont="1" applyBorder="1" applyAlignment="1">
      <alignment horizontal="justify" vertical="center" wrapText="1"/>
    </xf>
    <xf numFmtId="0" fontId="15" fillId="0" borderId="45" xfId="0" applyFont="1" applyBorder="1" applyAlignment="1">
      <alignment horizontal="justify" vertical="center" wrapText="1"/>
    </xf>
    <xf numFmtId="0" fontId="15" fillId="0" borderId="46" xfId="0" applyFont="1" applyBorder="1" applyAlignment="1">
      <alignment horizontal="justify" vertical="center" wrapText="1"/>
    </xf>
    <xf numFmtId="0" fontId="24" fillId="0" borderId="48" xfId="0" applyFont="1" applyBorder="1" applyAlignment="1">
      <alignment horizontal="center" vertical="center"/>
    </xf>
    <xf numFmtId="0" fontId="24" fillId="7" borderId="19" xfId="0" applyFont="1" applyFill="1" applyBorder="1" applyAlignment="1">
      <alignment horizontal="left" vertical="center"/>
    </xf>
    <xf numFmtId="0" fontId="24" fillId="7" borderId="50" xfId="0" applyFont="1" applyFill="1" applyBorder="1" applyAlignment="1">
      <alignment horizontal="left" vertical="center"/>
    </xf>
    <xf numFmtId="9" fontId="24" fillId="7" borderId="19" xfId="12" applyFont="1" applyFill="1" applyBorder="1" applyAlignment="1" applyProtection="1">
      <alignment horizontal="center" vertical="center"/>
    </xf>
    <xf numFmtId="9" fontId="24" fillId="7" borderId="50" xfId="12" applyFont="1" applyFill="1" applyBorder="1" applyAlignment="1" applyProtection="1">
      <alignment horizontal="center" vertical="center"/>
    </xf>
    <xf numFmtId="0" fontId="24" fillId="8" borderId="19" xfId="0" applyFont="1" applyFill="1" applyBorder="1" applyAlignment="1">
      <alignment horizontal="left" vertical="center"/>
    </xf>
    <xf numFmtId="0" fontId="24" fillId="8" borderId="45" xfId="0" applyFont="1" applyFill="1" applyBorder="1" applyAlignment="1">
      <alignment horizontal="left" vertical="center"/>
    </xf>
    <xf numFmtId="0" fontId="24" fillId="8" borderId="50" xfId="0" applyFont="1" applyFill="1" applyBorder="1" applyAlignment="1">
      <alignment horizontal="left" vertical="center"/>
    </xf>
    <xf numFmtId="0" fontId="24" fillId="7" borderId="1" xfId="0" applyFont="1" applyFill="1" applyBorder="1" applyAlignment="1">
      <alignment horizontal="left" vertical="center"/>
    </xf>
    <xf numFmtId="0" fontId="12" fillId="8" borderId="5" xfId="0" applyFont="1" applyFill="1" applyBorder="1" applyAlignment="1">
      <alignment vertical="center" wrapText="1"/>
    </xf>
    <xf numFmtId="0" fontId="12" fillId="8" borderId="6" xfId="0" applyFont="1" applyFill="1" applyBorder="1" applyAlignment="1">
      <alignment vertical="center" wrapText="1"/>
    </xf>
    <xf numFmtId="0" fontId="12" fillId="8" borderId="7" xfId="0" applyFont="1" applyFill="1" applyBorder="1" applyAlignment="1">
      <alignment vertical="center" wrapText="1"/>
    </xf>
    <xf numFmtId="0" fontId="12" fillId="8" borderId="1" xfId="0" applyFont="1" applyFill="1" applyBorder="1" applyAlignment="1">
      <alignment vertical="center" wrapText="1"/>
    </xf>
    <xf numFmtId="0" fontId="24" fillId="8" borderId="1" xfId="0" applyFont="1" applyFill="1" applyBorder="1" applyAlignment="1">
      <alignment horizontal="left" vertical="center"/>
    </xf>
    <xf numFmtId="0" fontId="0" fillId="7" borderId="45" xfId="0" applyFill="1" applyBorder="1" applyAlignment="1">
      <alignment horizontal="center" vertical="center"/>
    </xf>
    <xf numFmtId="0" fontId="26" fillId="0" borderId="19" xfId="0" applyFont="1" applyBorder="1" applyAlignment="1">
      <alignment vertical="center"/>
    </xf>
    <xf numFmtId="0" fontId="26" fillId="0" borderId="50" xfId="0" applyFont="1" applyBorder="1" applyAlignment="1">
      <alignment vertical="center"/>
    </xf>
    <xf numFmtId="0" fontId="26" fillId="0" borderId="19" xfId="0" applyFont="1" applyBorder="1" applyAlignment="1">
      <alignment horizontal="left" vertical="center" wrapText="1"/>
    </xf>
    <xf numFmtId="0" fontId="26" fillId="0" borderId="50" xfId="0" applyFont="1" applyBorder="1" applyAlignment="1">
      <alignment horizontal="left" vertical="center" wrapText="1"/>
    </xf>
    <xf numFmtId="0" fontId="12" fillId="8" borderId="2" xfId="0" applyFont="1" applyFill="1" applyBorder="1" applyAlignment="1">
      <alignment vertical="center" wrapText="1"/>
    </xf>
    <xf numFmtId="0" fontId="12" fillId="8" borderId="3" xfId="0" applyFont="1" applyFill="1" applyBorder="1" applyAlignment="1">
      <alignment vertical="center" wrapText="1"/>
    </xf>
    <xf numFmtId="0" fontId="42" fillId="6" borderId="36" xfId="0" applyFont="1" applyFill="1" applyBorder="1" applyAlignment="1">
      <alignment horizontal="center" vertical="center" wrapText="1"/>
    </xf>
    <xf numFmtId="0" fontId="42" fillId="6" borderId="40" xfId="0" applyFont="1" applyFill="1" applyBorder="1" applyAlignment="1">
      <alignment horizontal="center" vertical="center" wrapText="1"/>
    </xf>
    <xf numFmtId="0" fontId="42" fillId="6" borderId="51" xfId="0" applyFont="1" applyFill="1" applyBorder="1" applyAlignment="1">
      <alignment horizontal="left" vertical="center"/>
    </xf>
    <xf numFmtId="0" fontId="42" fillId="6" borderId="50" xfId="0" applyFont="1" applyFill="1" applyBorder="1" applyAlignment="1">
      <alignment horizontal="left" vertical="center"/>
    </xf>
    <xf numFmtId="1" fontId="42" fillId="6" borderId="54" xfId="0" applyNumberFormat="1" applyFont="1" applyFill="1" applyBorder="1" applyAlignment="1">
      <alignment horizontal="center" vertical="center" wrapText="1"/>
    </xf>
    <xf numFmtId="1" fontId="42" fillId="6" borderId="43" xfId="0" applyNumberFormat="1" applyFont="1" applyFill="1" applyBorder="1" applyAlignment="1">
      <alignment horizontal="center" vertical="center" wrapText="1"/>
    </xf>
    <xf numFmtId="1" fontId="42" fillId="6" borderId="44" xfId="0" applyNumberFormat="1" applyFont="1" applyFill="1" applyBorder="1" applyAlignment="1">
      <alignment horizontal="center" vertical="center" wrapText="1"/>
    </xf>
    <xf numFmtId="0" fontId="9" fillId="7" borderId="41" xfId="0" applyFont="1" applyFill="1" applyBorder="1" applyAlignment="1">
      <alignment horizontal="center" vertical="center" wrapText="1"/>
    </xf>
    <xf numFmtId="0" fontId="9" fillId="7" borderId="32" xfId="0" applyFont="1" applyFill="1" applyBorder="1" applyAlignment="1">
      <alignment horizontal="center" vertical="center" wrapText="1"/>
    </xf>
    <xf numFmtId="0" fontId="42" fillId="8" borderId="20" xfId="0" applyFont="1" applyFill="1" applyBorder="1" applyAlignment="1">
      <alignment horizontal="center" vertical="center" wrapText="1"/>
    </xf>
    <xf numFmtId="0" fontId="42" fillId="8" borderId="21" xfId="0" applyFont="1" applyFill="1" applyBorder="1" applyAlignment="1">
      <alignment horizontal="center" vertical="center" wrapText="1"/>
    </xf>
    <xf numFmtId="0" fontId="42" fillId="8" borderId="47" xfId="0" applyFont="1" applyFill="1" applyBorder="1" applyAlignment="1">
      <alignment horizontal="center" vertical="center" wrapText="1"/>
    </xf>
    <xf numFmtId="0" fontId="42" fillId="8" borderId="38" xfId="0" applyFont="1" applyFill="1" applyBorder="1" applyAlignment="1">
      <alignment horizontal="center" vertical="center" wrapText="1"/>
    </xf>
    <xf numFmtId="0" fontId="42" fillId="8" borderId="48" xfId="0" applyFont="1" applyFill="1" applyBorder="1" applyAlignment="1">
      <alignment horizontal="center" vertical="center" wrapText="1"/>
    </xf>
    <xf numFmtId="0" fontId="42" fillId="8" borderId="49" xfId="0" applyFont="1" applyFill="1" applyBorder="1" applyAlignment="1">
      <alignment horizontal="center" vertical="center" wrapText="1"/>
    </xf>
    <xf numFmtId="0" fontId="42" fillId="8" borderId="15" xfId="0" applyFont="1" applyFill="1" applyBorder="1" applyAlignment="1">
      <alignment horizontal="center" vertical="center" wrapText="1"/>
    </xf>
    <xf numFmtId="0" fontId="42" fillId="8" borderId="26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12" fillId="7" borderId="45" xfId="0" applyFont="1" applyFill="1" applyBorder="1" applyAlignment="1">
      <alignment horizontal="center" vertical="center" wrapText="1"/>
    </xf>
    <xf numFmtId="0" fontId="12" fillId="7" borderId="46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9" fillId="7" borderId="42" xfId="0" applyFont="1" applyFill="1" applyBorder="1" applyAlignment="1">
      <alignment horizontal="center" vertical="center" wrapText="1"/>
    </xf>
    <xf numFmtId="0" fontId="9" fillId="7" borderId="43" xfId="0" applyFont="1" applyFill="1" applyBorder="1" applyAlignment="1">
      <alignment horizontal="center" vertical="center" wrapText="1"/>
    </xf>
    <xf numFmtId="0" fontId="9" fillId="7" borderId="44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24" fillId="8" borderId="12" xfId="0" applyFont="1" applyFill="1" applyBorder="1" applyAlignment="1">
      <alignment horizontal="left" vertical="center"/>
    </xf>
    <xf numFmtId="0" fontId="24" fillId="8" borderId="13" xfId="0" applyFont="1" applyFill="1" applyBorder="1" applyAlignment="1">
      <alignment horizontal="left" vertical="center"/>
    </xf>
    <xf numFmtId="0" fontId="16" fillId="0" borderId="19" xfId="0" applyFont="1" applyBorder="1" applyAlignment="1">
      <alignment vertical="center"/>
    </xf>
    <xf numFmtId="0" fontId="16" fillId="0" borderId="50" xfId="0" applyFont="1" applyBorder="1" applyAlignment="1">
      <alignment vertical="center"/>
    </xf>
    <xf numFmtId="9" fontId="24" fillId="0" borderId="8" xfId="12" applyFont="1" applyFill="1" applyBorder="1" applyAlignment="1" applyProtection="1">
      <alignment horizontal="center" vertical="center"/>
    </xf>
    <xf numFmtId="9" fontId="24" fillId="0" borderId="9" xfId="12" applyFont="1" applyFill="1" applyBorder="1" applyAlignment="1" applyProtection="1">
      <alignment horizontal="center" vertical="center"/>
    </xf>
    <xf numFmtId="0" fontId="24" fillId="0" borderId="10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3" borderId="54" xfId="0" applyFont="1" applyFill="1" applyBorder="1" applyAlignment="1">
      <alignment horizontal="left" vertical="center"/>
    </xf>
    <xf numFmtId="0" fontId="12" fillId="3" borderId="43" xfId="0" applyFont="1" applyFill="1" applyBorder="1" applyAlignment="1">
      <alignment horizontal="left" vertical="center"/>
    </xf>
    <xf numFmtId="0" fontId="12" fillId="3" borderId="44" xfId="0" applyFont="1" applyFill="1" applyBorder="1" applyAlignment="1">
      <alignment horizontal="left" vertical="center"/>
    </xf>
    <xf numFmtId="0" fontId="12" fillId="0" borderId="51" xfId="0" applyFont="1" applyBorder="1" applyAlignment="1">
      <alignment horizontal="left" vertical="center"/>
    </xf>
    <xf numFmtId="0" fontId="12" fillId="0" borderId="45" xfId="0" applyFont="1" applyBorder="1" applyAlignment="1">
      <alignment horizontal="left" vertical="center"/>
    </xf>
    <xf numFmtId="0" fontId="12" fillId="0" borderId="46" xfId="0" applyFont="1" applyBorder="1" applyAlignment="1">
      <alignment horizontal="left" vertical="center"/>
    </xf>
    <xf numFmtId="0" fontId="16" fillId="7" borderId="19" xfId="0" applyFont="1" applyFill="1" applyBorder="1" applyAlignment="1">
      <alignment horizontal="justify" vertical="center" wrapText="1"/>
    </xf>
    <xf numFmtId="0" fontId="16" fillId="7" borderId="45" xfId="0" applyFont="1" applyFill="1" applyBorder="1" applyAlignment="1">
      <alignment horizontal="justify" vertical="center" wrapText="1"/>
    </xf>
    <xf numFmtId="0" fontId="16" fillId="7" borderId="46" xfId="0" applyFont="1" applyFill="1" applyBorder="1" applyAlignment="1">
      <alignment horizontal="justify" vertical="center" wrapText="1"/>
    </xf>
    <xf numFmtId="0" fontId="42" fillId="8" borderId="1" xfId="0" applyFont="1" applyFill="1" applyBorder="1" applyAlignment="1">
      <alignment horizontal="center" vertical="center" wrapText="1"/>
    </xf>
    <xf numFmtId="0" fontId="53" fillId="5" borderId="5" xfId="0" applyFont="1" applyFill="1" applyBorder="1" applyAlignment="1">
      <alignment horizontal="center" vertical="center"/>
    </xf>
    <xf numFmtId="0" fontId="53" fillId="5" borderId="6" xfId="0" applyFont="1" applyFill="1" applyBorder="1" applyAlignment="1">
      <alignment horizontal="center" vertical="center"/>
    </xf>
    <xf numFmtId="0" fontId="53" fillId="5" borderId="33" xfId="0" applyFont="1" applyFill="1" applyBorder="1" applyAlignment="1">
      <alignment horizontal="center" vertical="center"/>
    </xf>
    <xf numFmtId="0" fontId="53" fillId="5" borderId="30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vertical="center"/>
    </xf>
    <xf numFmtId="0" fontId="16" fillId="7" borderId="50" xfId="0" applyFont="1" applyFill="1" applyBorder="1" applyAlignment="1">
      <alignment vertical="center"/>
    </xf>
    <xf numFmtId="0" fontId="42" fillId="6" borderId="56" xfId="0" applyFont="1" applyFill="1" applyBorder="1" applyAlignment="1">
      <alignment horizontal="center" vertical="center" wrapText="1"/>
    </xf>
    <xf numFmtId="0" fontId="42" fillId="6" borderId="57" xfId="0" applyFont="1" applyFill="1" applyBorder="1" applyAlignment="1">
      <alignment horizontal="center" vertical="center" wrapText="1"/>
    </xf>
    <xf numFmtId="0" fontId="42" fillId="6" borderId="51" xfId="0" applyFont="1" applyFill="1" applyBorder="1" applyAlignment="1">
      <alignment vertical="center"/>
    </xf>
    <xf numFmtId="0" fontId="42" fillId="6" borderId="50" xfId="0" applyFont="1" applyFill="1" applyBorder="1" applyAlignment="1">
      <alignment vertical="center"/>
    </xf>
    <xf numFmtId="0" fontId="42" fillId="6" borderId="54" xfId="0" applyFont="1" applyFill="1" applyBorder="1" applyAlignment="1">
      <alignment horizontal="center" vertical="center" wrapText="1"/>
    </xf>
    <xf numFmtId="0" fontId="42" fillId="6" borderId="58" xfId="0" applyFont="1" applyFill="1" applyBorder="1" applyAlignment="1">
      <alignment horizontal="center" vertical="center" wrapText="1"/>
    </xf>
    <xf numFmtId="1" fontId="42" fillId="6" borderId="8" xfId="0" applyNumberFormat="1" applyFont="1" applyFill="1" applyBorder="1" applyAlignment="1">
      <alignment horizontal="center" vertical="center" wrapText="1"/>
    </xf>
    <xf numFmtId="1" fontId="42" fillId="6" borderId="9" xfId="0" applyNumberFormat="1" applyFont="1" applyFill="1" applyBorder="1" applyAlignment="1">
      <alignment horizontal="center" vertical="center" wrapText="1"/>
    </xf>
    <xf numFmtId="1" fontId="42" fillId="6" borderId="16" xfId="0" applyNumberFormat="1" applyFont="1" applyFill="1" applyBorder="1" applyAlignment="1">
      <alignment horizontal="center" vertical="center" wrapText="1"/>
    </xf>
    <xf numFmtId="0" fontId="42" fillId="6" borderId="43" xfId="0" applyFont="1" applyFill="1" applyBorder="1" applyAlignment="1">
      <alignment horizontal="center" vertical="center" wrapText="1"/>
    </xf>
    <xf numFmtId="0" fontId="42" fillId="6" borderId="69" xfId="0" applyFont="1" applyFill="1" applyBorder="1" applyAlignment="1">
      <alignment horizontal="center" vertical="center" wrapText="1"/>
    </xf>
    <xf numFmtId="4" fontId="18" fillId="0" borderId="19" xfId="0" applyNumberFormat="1" applyFont="1" applyBorder="1" applyAlignment="1" applyProtection="1">
      <alignment horizontal="center" vertical="center" wrapText="1"/>
      <protection locked="0"/>
    </xf>
    <xf numFmtId="4" fontId="18" fillId="0" borderId="50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9" fillId="7" borderId="19" xfId="0" applyFont="1" applyFill="1" applyBorder="1" applyAlignment="1">
      <alignment horizontal="center" vertical="center" wrapText="1"/>
    </xf>
    <xf numFmtId="0" fontId="9" fillId="7" borderId="45" xfId="0" applyFont="1" applyFill="1" applyBorder="1" applyAlignment="1">
      <alignment horizontal="center" vertical="center" wrapText="1"/>
    </xf>
    <xf numFmtId="0" fontId="9" fillId="7" borderId="46" xfId="0" applyFont="1" applyFill="1" applyBorder="1" applyAlignment="1">
      <alignment horizontal="center" vertical="center" wrapText="1"/>
    </xf>
    <xf numFmtId="0" fontId="77" fillId="0" borderId="51" xfId="23" applyFont="1" applyBorder="1" applyAlignment="1">
      <alignment vertical="center" wrapText="1"/>
    </xf>
    <xf numFmtId="0" fontId="77" fillId="0" borderId="46" xfId="23" applyFont="1" applyBorder="1" applyAlignment="1">
      <alignment vertical="center" wrapText="1"/>
    </xf>
    <xf numFmtId="1" fontId="74" fillId="0" borderId="45" xfId="23" applyNumberFormat="1" applyFont="1" applyBorder="1" applyAlignment="1">
      <alignment horizontal="center" vertical="center" wrapText="1"/>
    </xf>
    <xf numFmtId="1" fontId="74" fillId="0" borderId="81" xfId="23" applyNumberFormat="1" applyFont="1" applyBorder="1" applyAlignment="1">
      <alignment horizontal="center" vertical="center" wrapText="1"/>
    </xf>
    <xf numFmtId="0" fontId="6" fillId="0" borderId="19" xfId="23" applyFont="1" applyBorder="1" applyAlignment="1">
      <alignment horizontal="center" vertical="center"/>
    </xf>
    <xf numFmtId="0" fontId="6" fillId="0" borderId="45" xfId="23" applyFont="1" applyBorder="1" applyAlignment="1">
      <alignment horizontal="center" vertical="center"/>
    </xf>
    <xf numFmtId="0" fontId="6" fillId="0" borderId="50" xfId="23" applyFont="1" applyBorder="1" applyAlignment="1">
      <alignment horizontal="center" vertical="center"/>
    </xf>
    <xf numFmtId="0" fontId="6" fillId="6" borderId="5" xfId="23" applyFont="1" applyFill="1" applyBorder="1" applyAlignment="1">
      <alignment horizontal="right" vertical="center"/>
    </xf>
    <xf numFmtId="0" fontId="6" fillId="6" borderId="6" xfId="23" applyFont="1" applyFill="1" applyBorder="1" applyAlignment="1">
      <alignment horizontal="right" vertical="center"/>
    </xf>
    <xf numFmtId="0" fontId="6" fillId="6" borderId="25" xfId="23" applyFont="1" applyFill="1" applyBorder="1" applyAlignment="1">
      <alignment horizontal="right" vertical="center"/>
    </xf>
    <xf numFmtId="0" fontId="74" fillId="0" borderId="51" xfId="23" applyFont="1" applyBorder="1" applyAlignment="1" applyProtection="1">
      <alignment vertical="center" wrapText="1"/>
      <protection locked="0"/>
    </xf>
    <xf numFmtId="0" fontId="74" fillId="0" borderId="46" xfId="23" applyFont="1" applyBorder="1" applyAlignment="1" applyProtection="1">
      <alignment vertical="center" wrapText="1"/>
      <protection locked="0"/>
    </xf>
    <xf numFmtId="0" fontId="78" fillId="0" borderId="80" xfId="23" applyFont="1" applyBorder="1" applyAlignment="1" applyProtection="1">
      <alignment horizontal="center" vertical="center" wrapText="1"/>
      <protection locked="0"/>
    </xf>
    <xf numFmtId="0" fontId="78" fillId="0" borderId="81" xfId="23" applyFont="1" applyBorder="1" applyAlignment="1" applyProtection="1">
      <alignment horizontal="center" vertical="center" wrapText="1"/>
      <protection locked="0"/>
    </xf>
    <xf numFmtId="0" fontId="74" fillId="0" borderId="58" xfId="23" applyFont="1" applyBorder="1" applyAlignment="1" applyProtection="1">
      <alignment vertical="center" wrapText="1"/>
      <protection locked="0"/>
    </xf>
    <xf numFmtId="0" fontId="74" fillId="0" borderId="64" xfId="23" applyFont="1" applyBorder="1" applyAlignment="1" applyProtection="1">
      <alignment vertical="center" wrapText="1"/>
      <protection locked="0"/>
    </xf>
    <xf numFmtId="0" fontId="78" fillId="0" borderId="84" xfId="23" applyFont="1" applyBorder="1" applyAlignment="1" applyProtection="1">
      <alignment horizontal="center" vertical="center" wrapText="1"/>
      <protection locked="0"/>
    </xf>
    <xf numFmtId="0" fontId="78" fillId="0" borderId="85" xfId="23" applyFont="1" applyBorder="1" applyAlignment="1" applyProtection="1">
      <alignment horizontal="center" vertical="center" wrapText="1"/>
      <protection locked="0"/>
    </xf>
    <xf numFmtId="9" fontId="78" fillId="0" borderId="80" xfId="29" applyFont="1" applyFill="1" applyBorder="1" applyAlignment="1" applyProtection="1">
      <alignment horizontal="center" vertical="center" wrapText="1"/>
      <protection locked="0"/>
    </xf>
    <xf numFmtId="9" fontId="78" fillId="0" borderId="81" xfId="29" applyFont="1" applyFill="1" applyBorder="1" applyAlignment="1" applyProtection="1">
      <alignment horizontal="center" vertical="center" wrapText="1"/>
      <protection locked="0"/>
    </xf>
    <xf numFmtId="3" fontId="78" fillId="0" borderId="80" xfId="28" applyNumberFormat="1" applyFont="1" applyFill="1" applyBorder="1" applyAlignment="1" applyProtection="1">
      <alignment horizontal="center" vertical="center" wrapText="1"/>
      <protection locked="0"/>
    </xf>
    <xf numFmtId="3" fontId="78" fillId="0" borderId="81" xfId="28" applyNumberFormat="1" applyFont="1" applyFill="1" applyBorder="1" applyAlignment="1" applyProtection="1">
      <alignment horizontal="center" vertical="center" wrapText="1"/>
      <protection locked="0"/>
    </xf>
    <xf numFmtId="0" fontId="74" fillId="0" borderId="51" xfId="23" applyFont="1" applyBorder="1" applyAlignment="1">
      <alignment vertical="center"/>
    </xf>
    <xf numFmtId="0" fontId="74" fillId="0" borderId="46" xfId="23" applyFont="1" applyBorder="1" applyAlignment="1">
      <alignment vertical="center"/>
    </xf>
    <xf numFmtId="3" fontId="24" fillId="0" borderId="45" xfId="23" applyNumberFormat="1" applyFont="1" applyBorder="1" applyAlignment="1">
      <alignment horizontal="center" vertical="center"/>
    </xf>
    <xf numFmtId="3" fontId="24" fillId="0" borderId="81" xfId="23" applyNumberFormat="1" applyFont="1" applyBorder="1" applyAlignment="1">
      <alignment horizontal="center" vertical="center"/>
    </xf>
    <xf numFmtId="0" fontId="77" fillId="0" borderId="51" xfId="23" applyFont="1" applyBorder="1" applyAlignment="1">
      <alignment vertical="center"/>
    </xf>
    <xf numFmtId="0" fontId="77" fillId="0" borderId="46" xfId="23" applyFont="1" applyBorder="1" applyAlignment="1">
      <alignment vertical="center"/>
    </xf>
    <xf numFmtId="1" fontId="74" fillId="0" borderId="51" xfId="23" applyNumberFormat="1" applyFont="1" applyBorder="1" applyAlignment="1" applyProtection="1">
      <alignment horizontal="center" vertical="center" wrapText="1"/>
      <protection locked="0"/>
    </xf>
    <xf numFmtId="1" fontId="74" fillId="0" borderId="45" xfId="23" applyNumberFormat="1" applyFont="1" applyBorder="1" applyAlignment="1" applyProtection="1">
      <alignment horizontal="center" vertical="center" wrapText="1"/>
      <protection locked="0"/>
    </xf>
    <xf numFmtId="1" fontId="74" fillId="0" borderId="81" xfId="23" applyNumberFormat="1" applyFont="1" applyBorder="1" applyAlignment="1" applyProtection="1">
      <alignment horizontal="center" vertical="center" wrapText="1"/>
      <protection locked="0"/>
    </xf>
    <xf numFmtId="176" fontId="24" fillId="0" borderId="51" xfId="28" applyNumberFormat="1" applyFont="1" applyFill="1" applyBorder="1" applyAlignment="1" applyProtection="1">
      <alignment horizontal="center" vertical="center" wrapText="1"/>
      <protection locked="0"/>
    </xf>
    <xf numFmtId="176" fontId="24" fillId="0" borderId="45" xfId="28" applyNumberFormat="1" applyFont="1" applyFill="1" applyBorder="1" applyAlignment="1" applyProtection="1">
      <alignment horizontal="center" vertical="center" wrapText="1"/>
      <protection locked="0"/>
    </xf>
    <xf numFmtId="176" fontId="24" fillId="0" borderId="81" xfId="28" applyNumberFormat="1" applyFont="1" applyFill="1" applyBorder="1" applyAlignment="1" applyProtection="1">
      <alignment horizontal="center" vertical="center" wrapText="1"/>
      <protection locked="0"/>
    </xf>
    <xf numFmtId="3" fontId="78" fillId="0" borderId="80" xfId="28" applyNumberFormat="1" applyFont="1" applyFill="1" applyBorder="1" applyAlignment="1" applyProtection="1">
      <alignment horizontal="center" vertical="center"/>
      <protection locked="0"/>
    </xf>
    <xf numFmtId="3" fontId="78" fillId="0" borderId="81" xfId="28" applyNumberFormat="1" applyFont="1" applyFill="1" applyBorder="1" applyAlignment="1" applyProtection="1">
      <alignment horizontal="center" vertical="center"/>
      <protection locked="0"/>
    </xf>
    <xf numFmtId="0" fontId="74" fillId="0" borderId="38" xfId="23" applyFont="1" applyBorder="1" applyAlignment="1" applyProtection="1">
      <alignment vertical="center"/>
      <protection locked="0"/>
    </xf>
    <xf numFmtId="0" fontId="74" fillId="0" borderId="39" xfId="23" applyFont="1" applyBorder="1" applyAlignment="1" applyProtection="1">
      <alignment vertical="center"/>
      <protection locked="0"/>
    </xf>
    <xf numFmtId="0" fontId="77" fillId="0" borderId="51" xfId="23" applyFont="1" applyBorder="1" applyAlignment="1">
      <alignment horizontal="left" vertical="center"/>
    </xf>
    <xf numFmtId="0" fontId="77" fillId="0" borderId="46" xfId="23" applyFont="1" applyBorder="1" applyAlignment="1">
      <alignment horizontal="left" vertical="center"/>
    </xf>
    <xf numFmtId="0" fontId="78" fillId="0" borderId="82" xfId="23" applyFont="1" applyBorder="1" applyAlignment="1" applyProtection="1">
      <alignment horizontal="center" vertical="center" wrapText="1"/>
      <protection locked="0"/>
    </xf>
    <xf numFmtId="0" fontId="78" fillId="0" borderId="83" xfId="23" applyFont="1" applyBorder="1" applyAlignment="1" applyProtection="1">
      <alignment horizontal="center" vertical="center" wrapText="1"/>
      <protection locked="0"/>
    </xf>
    <xf numFmtId="0" fontId="6" fillId="4" borderId="0" xfId="23" applyFont="1" applyFill="1" applyAlignment="1">
      <alignment horizontal="center"/>
    </xf>
    <xf numFmtId="0" fontId="77" fillId="6" borderId="5" xfId="23" applyFont="1" applyFill="1" applyBorder="1" applyAlignment="1">
      <alignment horizontal="center" vertical="center" wrapText="1"/>
    </xf>
    <xf numFmtId="0" fontId="77" fillId="6" borderId="25" xfId="23" applyFont="1" applyFill="1" applyBorder="1" applyAlignment="1">
      <alignment horizontal="center" vertical="center" wrapText="1"/>
    </xf>
    <xf numFmtId="0" fontId="77" fillId="6" borderId="74" xfId="23" applyFont="1" applyFill="1" applyBorder="1" applyAlignment="1">
      <alignment horizontal="center" vertical="center" wrapText="1"/>
    </xf>
    <xf numFmtId="0" fontId="77" fillId="6" borderId="75" xfId="23" applyFont="1" applyFill="1" applyBorder="1" applyAlignment="1">
      <alignment horizontal="center" vertical="center" wrapText="1"/>
    </xf>
    <xf numFmtId="0" fontId="74" fillId="0" borderId="51" xfId="23" applyFont="1" applyBorder="1" applyAlignment="1" applyProtection="1">
      <alignment vertical="center"/>
      <protection locked="0"/>
    </xf>
    <xf numFmtId="0" fontId="74" fillId="0" borderId="46" xfId="23" applyFont="1" applyBorder="1" applyAlignment="1" applyProtection="1">
      <alignment vertical="center"/>
      <protection locked="0"/>
    </xf>
    <xf numFmtId="0" fontId="77" fillId="0" borderId="54" xfId="23" applyFont="1" applyBorder="1" applyAlignment="1">
      <alignment vertical="center"/>
    </xf>
    <xf numFmtId="0" fontId="77" fillId="0" borderId="44" xfId="23" applyFont="1" applyBorder="1" applyAlignment="1">
      <alignment vertical="center"/>
    </xf>
    <xf numFmtId="3" fontId="24" fillId="0" borderId="43" xfId="23" applyNumberFormat="1" applyFont="1" applyBorder="1" applyAlignment="1" applyProtection="1">
      <alignment horizontal="center" vertical="center" wrapText="1"/>
      <protection locked="0"/>
    </xf>
    <xf numFmtId="3" fontId="24" fillId="0" borderId="78" xfId="23" applyNumberFormat="1" applyFont="1" applyBorder="1" applyAlignment="1" applyProtection="1">
      <alignment horizontal="center" vertical="center" wrapText="1"/>
      <protection locked="0"/>
    </xf>
    <xf numFmtId="3" fontId="7" fillId="6" borderId="0" xfId="23" applyNumberFormat="1" applyFont="1" applyFill="1" applyAlignment="1" applyProtection="1">
      <alignment horizontal="center" vertical="center"/>
      <protection locked="0"/>
    </xf>
    <xf numFmtId="0" fontId="77" fillId="7" borderId="23" xfId="23" applyFont="1" applyFill="1" applyBorder="1" applyAlignment="1">
      <alignment horizontal="center" vertical="center" wrapText="1"/>
    </xf>
    <xf numFmtId="0" fontId="77" fillId="7" borderId="0" xfId="23" applyFont="1" applyFill="1" applyAlignment="1">
      <alignment horizontal="center" vertical="center" wrapText="1"/>
    </xf>
    <xf numFmtId="0" fontId="39" fillId="17" borderId="5" xfId="23" applyFont="1" applyFill="1" applyBorder="1" applyAlignment="1">
      <alignment horizontal="center" vertical="center" wrapText="1"/>
    </xf>
    <xf numFmtId="0" fontId="39" fillId="17" borderId="6" xfId="23" applyFont="1" applyFill="1" applyBorder="1" applyAlignment="1">
      <alignment horizontal="center" vertical="center" wrapText="1"/>
    </xf>
    <xf numFmtId="0" fontId="39" fillId="17" borderId="25" xfId="23" applyFont="1" applyFill="1" applyBorder="1" applyAlignment="1">
      <alignment horizontal="center" vertical="center" wrapText="1"/>
    </xf>
    <xf numFmtId="0" fontId="32" fillId="6" borderId="0" xfId="23" applyFont="1" applyFill="1" applyAlignment="1">
      <alignment horizontal="left" vertical="center" wrapText="1"/>
    </xf>
    <xf numFmtId="0" fontId="32" fillId="6" borderId="24" xfId="23" applyFont="1" applyFill="1" applyBorder="1" applyAlignment="1">
      <alignment horizontal="left" vertical="center" wrapText="1"/>
    </xf>
    <xf numFmtId="0" fontId="76" fillId="6" borderId="0" xfId="23" applyFont="1" applyFill="1" applyAlignment="1">
      <alignment horizontal="justify" vertical="center" wrapText="1"/>
    </xf>
    <xf numFmtId="0" fontId="76" fillId="6" borderId="24" xfId="23" applyFont="1" applyFill="1" applyBorder="1" applyAlignment="1">
      <alignment horizontal="justify" vertical="center" wrapText="1"/>
    </xf>
    <xf numFmtId="0" fontId="76" fillId="6" borderId="0" xfId="23" applyFont="1" applyFill="1" applyAlignment="1" applyProtection="1">
      <alignment horizontal="center" vertical="center" wrapText="1"/>
      <protection locked="0"/>
    </xf>
    <xf numFmtId="0" fontId="7" fillId="6" borderId="0" xfId="23" applyFont="1" applyFill="1" applyAlignment="1" applyProtection="1">
      <alignment horizontal="center" vertical="center" wrapText="1"/>
      <protection locked="0"/>
    </xf>
    <xf numFmtId="0" fontId="77" fillId="7" borderId="23" xfId="23" applyFont="1" applyFill="1" applyBorder="1" applyAlignment="1">
      <alignment horizontal="left" vertical="center" wrapText="1"/>
    </xf>
    <xf numFmtId="0" fontId="77" fillId="7" borderId="0" xfId="23" applyFont="1" applyFill="1" applyAlignment="1">
      <alignment horizontal="left" vertical="center" wrapText="1"/>
    </xf>
    <xf numFmtId="0" fontId="94" fillId="25" borderId="10" xfId="0" applyFont="1" applyFill="1" applyBorder="1"/>
    <xf numFmtId="0" fontId="0" fillId="0" borderId="1" xfId="0" applyBorder="1"/>
    <xf numFmtId="0" fontId="0" fillId="0" borderId="11" xfId="0" applyBorder="1"/>
    <xf numFmtId="188" fontId="0" fillId="0" borderId="1" xfId="0" applyNumberFormat="1" applyBorder="1"/>
    <xf numFmtId="188" fontId="0" fillId="0" borderId="11" xfId="0" applyNumberFormat="1" applyBorder="1"/>
    <xf numFmtId="0" fontId="102" fillId="0" borderId="0" xfId="0" applyFont="1" applyAlignment="1">
      <alignment horizontal="center"/>
    </xf>
    <xf numFmtId="0" fontId="2" fillId="0" borderId="0" xfId="8" applyFont="1" applyAlignment="1">
      <alignment horizontal="center" vertical="center" wrapText="1"/>
    </xf>
    <xf numFmtId="0" fontId="58" fillId="0" borderId="5" xfId="8" applyFont="1" applyBorder="1" applyAlignment="1">
      <alignment horizontal="center" vertical="center" wrapText="1"/>
    </xf>
    <xf numFmtId="0" fontId="58" fillId="0" borderId="6" xfId="8" applyFont="1" applyBorder="1" applyAlignment="1">
      <alignment horizontal="center" vertical="center" wrapText="1"/>
    </xf>
    <xf numFmtId="0" fontId="58" fillId="0" borderId="25" xfId="8" applyFont="1" applyBorder="1" applyAlignment="1">
      <alignment horizontal="center" vertical="center" wrapText="1"/>
    </xf>
    <xf numFmtId="173" fontId="24" fillId="0" borderId="5" xfId="10" applyFont="1" applyBorder="1" applyAlignment="1">
      <alignment horizontal="center" vertical="center" wrapText="1"/>
    </xf>
    <xf numFmtId="173" fontId="24" fillId="0" borderId="6" xfId="10" applyFont="1" applyBorder="1" applyAlignment="1">
      <alignment horizontal="center" vertical="center" wrapText="1"/>
    </xf>
    <xf numFmtId="173" fontId="24" fillId="0" borderId="25" xfId="10" applyFont="1" applyBorder="1" applyAlignment="1">
      <alignment horizontal="center" vertical="center" wrapText="1"/>
    </xf>
    <xf numFmtId="173" fontId="24" fillId="0" borderId="1" xfId="9" applyFont="1" applyBorder="1" applyAlignment="1">
      <alignment horizontal="center" vertical="center"/>
    </xf>
    <xf numFmtId="1" fontId="3" fillId="0" borderId="19" xfId="9" applyNumberFormat="1" applyBorder="1" applyAlignment="1">
      <alignment horizontal="center" vertical="center"/>
    </xf>
    <xf numFmtId="1" fontId="3" fillId="0" borderId="45" xfId="9" applyNumberFormat="1" applyBorder="1" applyAlignment="1">
      <alignment horizontal="center" vertical="center"/>
    </xf>
    <xf numFmtId="1" fontId="3" fillId="0" borderId="46" xfId="9" applyNumberFormat="1" applyBorder="1" applyAlignment="1">
      <alignment horizontal="center" vertical="center"/>
    </xf>
    <xf numFmtId="179" fontId="37" fillId="0" borderId="0" xfId="10" applyNumberFormat="1" applyFont="1" applyAlignment="1">
      <alignment horizontal="center" vertical="center" wrapText="1"/>
    </xf>
    <xf numFmtId="0" fontId="92" fillId="24" borderId="1" xfId="0" applyFont="1" applyFill="1" applyBorder="1" applyAlignment="1">
      <alignment horizontal="center" vertical="center" wrapText="1"/>
    </xf>
    <xf numFmtId="0" fontId="66" fillId="0" borderId="29" xfId="0" applyFont="1" applyBorder="1" applyAlignment="1">
      <alignment horizontal="center" vertical="center" wrapText="1"/>
    </xf>
    <xf numFmtId="0" fontId="66" fillId="0" borderId="33" xfId="0" applyFont="1" applyBorder="1" applyAlignment="1">
      <alignment horizontal="center" vertical="center" wrapText="1"/>
    </xf>
    <xf numFmtId="0" fontId="66" fillId="0" borderId="30" xfId="0" applyFont="1" applyBorder="1" applyAlignment="1">
      <alignment horizontal="center" vertical="center" wrapText="1"/>
    </xf>
    <xf numFmtId="0" fontId="66" fillId="0" borderId="23" xfId="0" applyFont="1" applyBorder="1" applyAlignment="1">
      <alignment horizontal="center" vertical="center" wrapText="1"/>
    </xf>
    <xf numFmtId="0" fontId="66" fillId="0" borderId="0" xfId="0" applyFont="1" applyAlignment="1">
      <alignment horizontal="center" vertical="center" wrapText="1"/>
    </xf>
    <xf numFmtId="0" fontId="66" fillId="0" borderId="24" xfId="0" applyFont="1" applyBorder="1" applyAlignment="1">
      <alignment horizontal="center" vertical="center" wrapText="1"/>
    </xf>
    <xf numFmtId="0" fontId="63" fillId="11" borderId="29" xfId="0" applyFont="1" applyFill="1" applyBorder="1" applyAlignment="1">
      <alignment horizontal="center" vertical="center" wrapText="1"/>
    </xf>
    <xf numFmtId="0" fontId="63" fillId="11" borderId="33" xfId="0" applyFont="1" applyFill="1" applyBorder="1" applyAlignment="1">
      <alignment horizontal="center" vertical="center" wrapText="1"/>
    </xf>
    <xf numFmtId="0" fontId="63" fillId="11" borderId="30" xfId="0" applyFont="1" applyFill="1" applyBorder="1" applyAlignment="1">
      <alignment horizontal="center" vertical="center" wrapText="1"/>
    </xf>
    <xf numFmtId="0" fontId="63" fillId="11" borderId="31" xfId="0" applyFont="1" applyFill="1" applyBorder="1" applyAlignment="1">
      <alignment horizontal="center" vertical="center" wrapText="1"/>
    </xf>
    <xf numFmtId="0" fontId="63" fillId="11" borderId="41" xfId="0" applyFont="1" applyFill="1" applyBorder="1" applyAlignment="1">
      <alignment horizontal="center" vertical="center" wrapText="1"/>
    </xf>
    <xf numFmtId="0" fontId="63" fillId="11" borderId="32" xfId="0" applyFont="1" applyFill="1" applyBorder="1" applyAlignment="1">
      <alignment horizontal="center" vertical="center" wrapText="1"/>
    </xf>
    <xf numFmtId="10" fontId="62" fillId="0" borderId="1" xfId="21" applyNumberFormat="1" applyFont="1" applyBorder="1" applyAlignment="1">
      <alignment horizontal="center"/>
    </xf>
    <xf numFmtId="10" fontId="62" fillId="0" borderId="1" xfId="20" applyNumberFormat="1" applyFont="1" applyBorder="1" applyAlignment="1">
      <alignment horizontal="center"/>
    </xf>
    <xf numFmtId="181" fontId="62" fillId="0" borderId="1" xfId="20" applyNumberFormat="1" applyFont="1" applyBorder="1" applyAlignment="1">
      <alignment horizontal="center"/>
    </xf>
    <xf numFmtId="173" fontId="39" fillId="11" borderId="1" xfId="20" applyNumberFormat="1" applyFont="1" applyFill="1" applyBorder="1" applyAlignment="1">
      <alignment horizontal="center" vertical="center" wrapText="1"/>
    </xf>
    <xf numFmtId="0" fontId="39" fillId="11" borderId="1" xfId="20" applyFont="1" applyFill="1" applyBorder="1" applyAlignment="1">
      <alignment horizontal="center" vertical="center"/>
    </xf>
    <xf numFmtId="10" fontId="39" fillId="0" borderId="1" xfId="20" applyNumberFormat="1" applyFont="1" applyBorder="1" applyAlignment="1">
      <alignment horizontal="center"/>
    </xf>
    <xf numFmtId="0" fontId="62" fillId="0" borderId="1" xfId="20" applyFont="1" applyBorder="1" applyAlignment="1">
      <alignment horizontal="center"/>
    </xf>
    <xf numFmtId="185" fontId="65" fillId="0" borderId="1" xfId="22" applyNumberFormat="1" applyFont="1" applyBorder="1" applyAlignment="1">
      <alignment horizontal="center"/>
    </xf>
    <xf numFmtId="185" fontId="65" fillId="0" borderId="1" xfId="22" applyNumberFormat="1" applyFont="1" applyBorder="1" applyAlignment="1">
      <alignment horizontal="center" vertical="center"/>
    </xf>
    <xf numFmtId="0" fontId="24" fillId="7" borderId="10" xfId="23" applyFont="1" applyFill="1" applyBorder="1" applyAlignment="1">
      <alignment vertical="center" wrapText="1"/>
    </xf>
    <xf numFmtId="0" fontId="33" fillId="7" borderId="1" xfId="23" applyFill="1" applyBorder="1" applyAlignment="1">
      <alignment vertical="center" wrapText="1"/>
    </xf>
    <xf numFmtId="0" fontId="33" fillId="7" borderId="11" xfId="23" applyFill="1" applyBorder="1" applyAlignment="1">
      <alignment vertical="center" wrapText="1"/>
    </xf>
    <xf numFmtId="186" fontId="59" fillId="10" borderId="29" xfId="21" applyNumberFormat="1" applyFont="1" applyFill="1" applyBorder="1" applyAlignment="1">
      <alignment horizontal="center" vertical="center" wrapText="1"/>
    </xf>
    <xf numFmtId="186" fontId="59" fillId="10" borderId="33" xfId="21" applyNumberFormat="1" applyFont="1" applyFill="1" applyBorder="1" applyAlignment="1">
      <alignment horizontal="center" vertical="center" wrapText="1"/>
    </xf>
    <xf numFmtId="186" fontId="59" fillId="10" borderId="30" xfId="21" applyNumberFormat="1" applyFont="1" applyFill="1" applyBorder="1" applyAlignment="1">
      <alignment horizontal="center" vertical="center" wrapText="1"/>
    </xf>
    <xf numFmtId="0" fontId="68" fillId="10" borderId="38" xfId="23" applyFont="1" applyFill="1" applyBorder="1" applyAlignment="1">
      <alignment horizontal="center" vertical="center" wrapText="1"/>
    </xf>
    <xf numFmtId="0" fontId="68" fillId="10" borderId="48" xfId="23" applyFont="1" applyFill="1" applyBorder="1" applyAlignment="1">
      <alignment horizontal="center" vertical="center" wrapText="1"/>
    </xf>
    <xf numFmtId="0" fontId="68" fillId="10" borderId="39" xfId="23" applyFont="1" applyFill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0" fontId="72" fillId="0" borderId="48" xfId="0" applyFont="1" applyBorder="1" applyAlignment="1">
      <alignment horizontal="center"/>
    </xf>
    <xf numFmtId="0" fontId="72" fillId="0" borderId="0" xfId="0" applyFont="1" applyAlignment="1">
      <alignment horizontal="center"/>
    </xf>
    <xf numFmtId="0" fontId="34" fillId="0" borderId="15" xfId="0" applyFont="1" applyBorder="1" applyAlignment="1">
      <alignment horizontal="center"/>
    </xf>
    <xf numFmtId="0" fontId="34" fillId="0" borderId="70" xfId="0" applyFont="1" applyBorder="1" applyAlignment="1">
      <alignment horizontal="center"/>
    </xf>
    <xf numFmtId="0" fontId="34" fillId="0" borderId="26" xfId="0" applyFont="1" applyBorder="1" applyAlignment="1">
      <alignment horizontal="center"/>
    </xf>
    <xf numFmtId="0" fontId="34" fillId="7" borderId="15" xfId="0" applyFont="1" applyFill="1" applyBorder="1" applyAlignment="1">
      <alignment horizontal="center" vertical="center" wrapText="1"/>
    </xf>
    <xf numFmtId="0" fontId="34" fillId="7" borderId="70" xfId="0" applyFont="1" applyFill="1" applyBorder="1" applyAlignment="1">
      <alignment horizontal="center" vertical="center" wrapText="1"/>
    </xf>
    <xf numFmtId="0" fontId="34" fillId="7" borderId="26" xfId="0" applyFont="1" applyFill="1" applyBorder="1" applyAlignment="1">
      <alignment horizontal="center" vertical="center" wrapText="1"/>
    </xf>
    <xf numFmtId="0" fontId="36" fillId="0" borderId="48" xfId="0" applyFont="1" applyBorder="1" applyAlignment="1">
      <alignment horizontal="center"/>
    </xf>
    <xf numFmtId="0" fontId="34" fillId="7" borderId="15" xfId="0" applyFont="1" applyFill="1" applyBorder="1" applyAlignment="1">
      <alignment horizontal="center" vertical="top" wrapText="1"/>
    </xf>
    <xf numFmtId="0" fontId="34" fillId="7" borderId="70" xfId="0" applyFont="1" applyFill="1" applyBorder="1" applyAlignment="1">
      <alignment horizontal="center" vertical="top" wrapText="1"/>
    </xf>
    <xf numFmtId="0" fontId="34" fillId="7" borderId="26" xfId="0" applyFont="1" applyFill="1" applyBorder="1" applyAlignment="1">
      <alignment horizontal="center" vertical="top" wrapText="1"/>
    </xf>
    <xf numFmtId="0" fontId="72" fillId="0" borderId="1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50" xfId="0" applyBorder="1" applyAlignment="1">
      <alignment horizontal="center"/>
    </xf>
    <xf numFmtId="0" fontId="85" fillId="0" borderId="5" xfId="0" applyFont="1" applyBorder="1" applyAlignment="1">
      <alignment horizontal="center"/>
    </xf>
    <xf numFmtId="0" fontId="85" fillId="0" borderId="6" xfId="0" applyFont="1" applyBorder="1" applyAlignment="1">
      <alignment horizontal="center"/>
    </xf>
    <xf numFmtId="0" fontId="85" fillId="0" borderId="25" xfId="0" applyFont="1" applyBorder="1" applyAlignment="1">
      <alignment horizontal="center"/>
    </xf>
    <xf numFmtId="0" fontId="85" fillId="14" borderId="5" xfId="0" applyFont="1" applyFill="1" applyBorder="1" applyAlignment="1">
      <alignment horizontal="center"/>
    </xf>
    <xf numFmtId="0" fontId="85" fillId="14" borderId="6" xfId="0" applyFont="1" applyFill="1" applyBorder="1" applyAlignment="1">
      <alignment horizontal="center"/>
    </xf>
    <xf numFmtId="0" fontId="85" fillId="14" borderId="25" xfId="0" applyFont="1" applyFill="1" applyBorder="1" applyAlignment="1">
      <alignment horizontal="center"/>
    </xf>
    <xf numFmtId="0" fontId="87" fillId="14" borderId="5" xfId="0" applyFont="1" applyFill="1" applyBorder="1" applyAlignment="1">
      <alignment horizontal="center"/>
    </xf>
    <xf numFmtId="0" fontId="87" fillId="14" borderId="6" xfId="0" applyFont="1" applyFill="1" applyBorder="1" applyAlignment="1">
      <alignment horizontal="center"/>
    </xf>
    <xf numFmtId="0" fontId="87" fillId="14" borderId="25" xfId="0" applyFont="1" applyFill="1" applyBorder="1" applyAlignment="1">
      <alignment horizontal="center"/>
    </xf>
    <xf numFmtId="0" fontId="87" fillId="0" borderId="5" xfId="0" applyFont="1" applyBorder="1" applyAlignment="1">
      <alignment horizontal="center"/>
    </xf>
    <xf numFmtId="0" fontId="87" fillId="0" borderId="6" xfId="0" applyFont="1" applyBorder="1" applyAlignment="1">
      <alignment horizontal="center"/>
    </xf>
    <xf numFmtId="0" fontId="87" fillId="0" borderId="25" xfId="0" applyFont="1" applyBorder="1" applyAlignment="1">
      <alignment horizontal="center"/>
    </xf>
  </cellXfs>
  <cellStyles count="35">
    <cellStyle name="Millares" xfId="1" builtinId="3"/>
    <cellStyle name="Millares [0]" xfId="2" builtinId="6"/>
    <cellStyle name="Millares [0] 2" xfId="27" xr:uid="{00000000-0005-0000-0000-000002000000}"/>
    <cellStyle name="Millares 2 2 2" xfId="3" xr:uid="{00000000-0005-0000-0000-000003000000}"/>
    <cellStyle name="Millares 2 2 3" xfId="4" xr:uid="{00000000-0005-0000-0000-000004000000}"/>
    <cellStyle name="Millares 2 5" xfId="17" xr:uid="{00000000-0005-0000-0000-000005000000}"/>
    <cellStyle name="Millares 3 2" xfId="22" xr:uid="{00000000-0005-0000-0000-000006000000}"/>
    <cellStyle name="Millares 3 4" xfId="28" xr:uid="{00000000-0005-0000-0000-000007000000}"/>
    <cellStyle name="Millares_Costos" xfId="5" xr:uid="{00000000-0005-0000-0000-000008000000}"/>
    <cellStyle name="Moneda" xfId="19" builtinId="4"/>
    <cellStyle name="Moneda 2" xfId="18" xr:uid="{00000000-0005-0000-0000-00000A000000}"/>
    <cellStyle name="Moneda 4" xfId="26" xr:uid="{00000000-0005-0000-0000-00000B000000}"/>
    <cellStyle name="Moneda 4 2" xfId="6" xr:uid="{00000000-0005-0000-0000-00000C000000}"/>
    <cellStyle name="Moneda 5 2" xfId="7" xr:uid="{00000000-0005-0000-0000-00000D000000}"/>
    <cellStyle name="Normal" xfId="0" builtinId="0"/>
    <cellStyle name="Normal 2 2 2 2" xfId="8" xr:uid="{00000000-0005-0000-0000-00000F000000}"/>
    <cellStyle name="Normal 2 2 3" xfId="9" xr:uid="{00000000-0005-0000-0000-000010000000}"/>
    <cellStyle name="Normal 2 3 2" xfId="31" xr:uid="{00000000-0005-0000-0000-000011000000}"/>
    <cellStyle name="Normal 2 4" xfId="20" xr:uid="{00000000-0005-0000-0000-000012000000}"/>
    <cellStyle name="Normal 2 4 2 2" xfId="10" xr:uid="{00000000-0005-0000-0000-000013000000}"/>
    <cellStyle name="Normal 3" xfId="16" xr:uid="{00000000-0005-0000-0000-000014000000}"/>
    <cellStyle name="Normal 3 5" xfId="32" xr:uid="{C97F375B-68D8-45CD-95B7-193B4734C856}"/>
    <cellStyle name="Normal 4" xfId="33" xr:uid="{868DD6D5-AC88-40EE-A32C-7F2B8645270E}"/>
    <cellStyle name="Normal 4 2 2" xfId="30" xr:uid="{00000000-0005-0000-0000-000015000000}"/>
    <cellStyle name="Normal 5" xfId="34" xr:uid="{9FA70C45-9553-40F3-9553-286CF10C4F3F}"/>
    <cellStyle name="Normal 6 5 2" xfId="23" xr:uid="{00000000-0005-0000-0000-000016000000}"/>
    <cellStyle name="Normal 6 5 6" xfId="24" xr:uid="{00000000-0005-0000-0000-000017000000}"/>
    <cellStyle name="Normal 8" xfId="25" xr:uid="{00000000-0005-0000-0000-000018000000}"/>
    <cellStyle name="Normal 9" xfId="11" xr:uid="{00000000-0005-0000-0000-000019000000}"/>
    <cellStyle name="Porcentaje" xfId="12" builtinId="5"/>
    <cellStyle name="Porcentaje 2 3" xfId="21" xr:uid="{00000000-0005-0000-0000-00001B000000}"/>
    <cellStyle name="Porcentaje 3" xfId="13" xr:uid="{00000000-0005-0000-0000-00001C000000}"/>
    <cellStyle name="Porcentaje 4" xfId="14" xr:uid="{00000000-0005-0000-0000-00001D000000}"/>
    <cellStyle name="Porcentaje 6" xfId="29" xr:uid="{00000000-0005-0000-0000-00001E000000}"/>
    <cellStyle name="Porcentual 2" xfId="15" xr:uid="{00000000-0005-0000-0000-00001F000000}"/>
  </cellStyles>
  <dxfs count="7"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66262</xdr:colOff>
      <xdr:row>0</xdr:row>
      <xdr:rowOff>139148</xdr:rowOff>
    </xdr:from>
    <xdr:to>
      <xdr:col>1</xdr:col>
      <xdr:colOff>684834</xdr:colOff>
      <xdr:row>2</xdr:row>
      <xdr:rowOff>305297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C53DF52-4F94-4111-B62A-11E2293D82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5559"/>
        <a:stretch/>
      </xdr:blipFill>
      <xdr:spPr>
        <a:xfrm>
          <a:off x="66262" y="139148"/>
          <a:ext cx="1380572" cy="528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K34"/>
  <sheetViews>
    <sheetView topLeftCell="A10" zoomScaleNormal="100" zoomScaleSheetLayoutView="100" workbookViewId="0">
      <selection activeCell="E19" sqref="E19"/>
    </sheetView>
  </sheetViews>
  <sheetFormatPr baseColWidth="10" defaultColWidth="11.42578125" defaultRowHeight="12"/>
  <cols>
    <col min="1" max="1" width="6.42578125" style="2" customWidth="1"/>
    <col min="2" max="2" width="47.7109375" style="2" customWidth="1"/>
    <col min="3" max="3" width="19.42578125" style="2" customWidth="1"/>
    <col min="4" max="4" width="10" style="2" customWidth="1"/>
    <col min="5" max="5" width="17" style="2" customWidth="1"/>
    <col min="6" max="6" width="23.140625" style="2" customWidth="1"/>
    <col min="7" max="7" width="4.85546875" style="2" bestFit="1" customWidth="1"/>
    <col min="8" max="8" width="13.85546875" style="2" bestFit="1" customWidth="1"/>
    <col min="9" max="9" width="11.42578125" style="2"/>
    <col min="10" max="10" width="13.42578125" style="2" bestFit="1" customWidth="1"/>
    <col min="11" max="11" width="14.85546875" style="2" customWidth="1"/>
    <col min="12" max="16384" width="11.42578125" style="2"/>
  </cols>
  <sheetData>
    <row r="1" spans="1:11" ht="12.75" thickBot="1"/>
    <row r="2" spans="1:11" ht="57.75" customHeight="1" thickBot="1">
      <c r="A2" s="966" t="s">
        <v>650</v>
      </c>
      <c r="B2" s="967"/>
      <c r="C2" s="967"/>
      <c r="D2" s="967"/>
      <c r="E2" s="967"/>
      <c r="F2" s="968"/>
    </row>
    <row r="3" spans="1:11" s="3" customFormat="1" ht="17.649999999999999" customHeight="1">
      <c r="A3" s="969" t="s">
        <v>7</v>
      </c>
      <c r="B3" s="970"/>
      <c r="C3" s="960" t="s">
        <v>393</v>
      </c>
      <c r="D3" s="961"/>
      <c r="E3" s="961"/>
      <c r="F3" s="962"/>
      <c r="H3" s="508"/>
    </row>
    <row r="4" spans="1:11" s="3" customFormat="1" ht="12.6" customHeight="1" thickBot="1">
      <c r="A4" s="971"/>
      <c r="B4" s="972"/>
      <c r="C4" s="963"/>
      <c r="D4" s="964"/>
      <c r="E4" s="964"/>
      <c r="F4" s="965"/>
    </row>
    <row r="5" spans="1:11" s="3" customFormat="1" ht="15.75" customHeight="1" thickBot="1">
      <c r="A5" s="973" t="s">
        <v>426</v>
      </c>
      <c r="B5" s="974"/>
      <c r="C5" s="977" t="s">
        <v>427</v>
      </c>
      <c r="D5" s="977"/>
      <c r="E5" s="978"/>
      <c r="F5" s="605">
        <v>2</v>
      </c>
    </row>
    <row r="6" spans="1:11" s="3" customFormat="1" ht="15.75" customHeight="1" thickBot="1">
      <c r="A6" s="975"/>
      <c r="B6" s="976"/>
      <c r="C6" s="977" t="s">
        <v>610</v>
      </c>
      <c r="D6" s="977"/>
      <c r="E6" s="978"/>
      <c r="F6" s="605">
        <v>6</v>
      </c>
    </row>
    <row r="7" spans="1:11" s="3" customFormat="1" ht="20.100000000000001" customHeight="1" thickBot="1">
      <c r="A7" s="635" t="s">
        <v>8</v>
      </c>
      <c r="B7" s="636" t="s">
        <v>6</v>
      </c>
      <c r="C7" s="637" t="s">
        <v>0</v>
      </c>
      <c r="D7" s="638" t="s">
        <v>12</v>
      </c>
      <c r="E7" s="639" t="s">
        <v>5</v>
      </c>
      <c r="F7" s="640" t="s">
        <v>4</v>
      </c>
      <c r="J7" s="712"/>
      <c r="K7" s="713"/>
    </row>
    <row r="8" spans="1:11" s="1" customFormat="1" ht="27.75" customHeight="1">
      <c r="A8" s="829">
        <v>1</v>
      </c>
      <c r="B8" s="590" t="s">
        <v>433</v>
      </c>
      <c r="C8" s="4" t="s">
        <v>3</v>
      </c>
      <c r="D8" s="824">
        <v>2</v>
      </c>
      <c r="E8" s="793">
        <f>'APU ESTABLECIMIENTO'!AA63</f>
        <v>47430599.757649995</v>
      </c>
      <c r="F8" s="897">
        <f>ROUND(E8*D8,0)</f>
        <v>94861200</v>
      </c>
      <c r="G8" s="504"/>
      <c r="H8" s="506">
        <f>+F8*G8</f>
        <v>0</v>
      </c>
    </row>
    <row r="9" spans="1:11" s="1" customFormat="1" ht="28.5" customHeight="1">
      <c r="A9" s="829">
        <v>2</v>
      </c>
      <c r="B9" s="590" t="s">
        <v>434</v>
      </c>
      <c r="C9" s="4" t="s">
        <v>1</v>
      </c>
      <c r="D9" s="634">
        <v>6</v>
      </c>
      <c r="E9" s="793">
        <f>'APU AISLAMIENTO'!F60</f>
        <v>8033655.7000000002</v>
      </c>
      <c r="F9" s="897">
        <f t="shared" ref="F9:F11" si="0">ROUND(E9*D9,0)</f>
        <v>48201934</v>
      </c>
      <c r="G9" s="505"/>
      <c r="H9" s="506">
        <f t="shared" ref="H9:H10" si="1">+F9*G9</f>
        <v>0</v>
      </c>
    </row>
    <row r="10" spans="1:11" s="1" customFormat="1" ht="27.75" customHeight="1">
      <c r="A10" s="898">
        <v>3</v>
      </c>
      <c r="B10" s="831" t="s">
        <v>435</v>
      </c>
      <c r="C10" s="832" t="s">
        <v>3</v>
      </c>
      <c r="D10" s="833">
        <f>D8</f>
        <v>2</v>
      </c>
      <c r="E10" s="834">
        <f>'APU MANTENIMIENTO'!AA61</f>
        <v>7037676.7699999996</v>
      </c>
      <c r="F10" s="897">
        <f t="shared" si="0"/>
        <v>14075354</v>
      </c>
      <c r="G10" s="505"/>
      <c r="H10" s="506">
        <f t="shared" si="1"/>
        <v>0</v>
      </c>
      <c r="K10" s="861"/>
    </row>
    <row r="11" spans="1:11" s="1" customFormat="1" ht="20.25" customHeight="1">
      <c r="A11" s="829">
        <v>4</v>
      </c>
      <c r="B11" s="590" t="s">
        <v>613</v>
      </c>
      <c r="C11" s="5" t="s">
        <v>296</v>
      </c>
      <c r="D11" s="630">
        <v>5</v>
      </c>
      <c r="E11" s="794">
        <v>2623890.5</v>
      </c>
      <c r="F11" s="897">
        <f t="shared" si="0"/>
        <v>13119453</v>
      </c>
    </row>
    <row r="12" spans="1:11" s="1" customFormat="1" ht="20.25" customHeight="1" thickBot="1">
      <c r="A12" s="866">
        <v>5</v>
      </c>
      <c r="B12" s="867" t="s">
        <v>614</v>
      </c>
      <c r="C12" s="868" t="s">
        <v>549</v>
      </c>
      <c r="D12" s="869">
        <v>1</v>
      </c>
      <c r="E12" s="870">
        <f>F12/2</f>
        <v>9700000</v>
      </c>
      <c r="F12" s="891">
        <f>'ASISTENCIA TECNICA'!G22</f>
        <v>19400000</v>
      </c>
    </row>
    <row r="13" spans="1:11" s="1" customFormat="1" ht="15" customHeight="1" thickBot="1">
      <c r="A13" s="835"/>
      <c r="B13" s="836" t="s">
        <v>611</v>
      </c>
      <c r="C13" s="837"/>
      <c r="D13" s="838"/>
      <c r="E13" s="839"/>
      <c r="F13" s="892">
        <f>SUM(F8:F12)</f>
        <v>189657941</v>
      </c>
      <c r="I13" s="853"/>
    </row>
    <row r="14" spans="1:11" ht="12.75" thickBot="1">
      <c r="A14" s="899"/>
      <c r="F14" s="900"/>
    </row>
    <row r="15" spans="1:11" s="1" customFormat="1" ht="15.6" customHeight="1" thickBot="1">
      <c r="A15" s="835"/>
      <c r="B15" s="836"/>
      <c r="C15" s="825"/>
      <c r="D15" s="826"/>
      <c r="E15" s="827"/>
      <c r="F15" s="828"/>
    </row>
    <row r="16" spans="1:11">
      <c r="A16" s="899"/>
      <c r="F16" s="900"/>
    </row>
    <row r="17" spans="1:9" s="1" customFormat="1" ht="12.75">
      <c r="A17" s="843"/>
      <c r="B17" s="462" t="s">
        <v>302</v>
      </c>
      <c r="C17" s="563">
        <v>0.23</v>
      </c>
      <c r="D17" s="463"/>
      <c r="E17" s="464"/>
      <c r="F17" s="893">
        <f>ROUND(F13*C17,0)</f>
        <v>43621326</v>
      </c>
      <c r="H17" s="509"/>
    </row>
    <row r="18" spans="1:9" s="1" customFormat="1" ht="12.75">
      <c r="A18" s="844"/>
      <c r="B18" s="462" t="s">
        <v>304</v>
      </c>
      <c r="C18" s="563">
        <v>0.02</v>
      </c>
      <c r="D18" s="463"/>
      <c r="E18" s="464"/>
      <c r="F18" s="893">
        <f>ROUND(F13*C18,0)</f>
        <v>3793159</v>
      </c>
      <c r="H18" s="509"/>
      <c r="I18" s="862"/>
    </row>
    <row r="19" spans="1:9" s="1" customFormat="1" ht="12.75">
      <c r="A19" s="844"/>
      <c r="B19" s="462" t="s">
        <v>303</v>
      </c>
      <c r="C19" s="563">
        <v>0.05</v>
      </c>
      <c r="D19" s="463"/>
      <c r="E19" s="464"/>
      <c r="F19" s="893">
        <f>ROUND(F13*C19,0)</f>
        <v>9482897</v>
      </c>
      <c r="H19" s="510"/>
    </row>
    <row r="20" spans="1:9" s="1" customFormat="1" ht="13.5" thickBot="1">
      <c r="A20" s="830"/>
      <c r="B20" s="602" t="s">
        <v>612</v>
      </c>
      <c r="C20" s="602"/>
      <c r="D20" s="603"/>
      <c r="E20" s="604"/>
      <c r="F20" s="894">
        <f>SUM(F17:F19)</f>
        <v>56897382</v>
      </c>
    </row>
    <row r="21" spans="1:9" s="1" customFormat="1" ht="14.1" customHeight="1" thickBot="1">
      <c r="A21" s="840"/>
      <c r="B21" s="602" t="s">
        <v>546</v>
      </c>
      <c r="C21" s="858"/>
      <c r="D21" s="632"/>
      <c r="E21" s="852"/>
      <c r="F21" s="894">
        <f>PGIO!G21</f>
        <v>707900</v>
      </c>
    </row>
    <row r="22" spans="1:9" ht="15" customHeight="1" thickBot="1">
      <c r="A22" s="795"/>
      <c r="B22" s="461" t="s">
        <v>405</v>
      </c>
      <c r="C22" s="6"/>
      <c r="D22" s="7"/>
      <c r="E22" s="8"/>
      <c r="F22" s="895">
        <f>F13+F20+F21</f>
        <v>247263223</v>
      </c>
      <c r="H22" s="865"/>
      <c r="I22" s="507"/>
    </row>
    <row r="23" spans="1:9" ht="15" customHeight="1" thickBot="1">
      <c r="A23" s="796"/>
      <c r="B23" s="901"/>
      <c r="C23" s="902"/>
      <c r="D23" s="902"/>
      <c r="E23" s="902"/>
      <c r="F23" s="9"/>
      <c r="H23" s="507"/>
    </row>
    <row r="24" spans="1:9" ht="15" customHeight="1" thickBot="1">
      <c r="A24" s="845"/>
      <c r="B24" s="846"/>
      <c r="C24" s="847"/>
      <c r="D24" s="848"/>
      <c r="E24" s="849"/>
      <c r="F24" s="850"/>
      <c r="G24" s="519"/>
    </row>
    <row r="25" spans="1:9" ht="15" customHeight="1" thickBot="1">
      <c r="A25" s="796"/>
      <c r="B25" s="903"/>
      <c r="F25" s="10"/>
    </row>
    <row r="26" spans="1:9" ht="15" customHeight="1" thickBot="1">
      <c r="A26" s="795"/>
      <c r="B26" s="461" t="s">
        <v>432</v>
      </c>
      <c r="C26" s="6"/>
      <c r="D26" s="7"/>
      <c r="E26" s="8"/>
      <c r="F26" s="896">
        <f>F22</f>
        <v>247263223</v>
      </c>
    </row>
    <row r="27" spans="1:9" ht="15" customHeight="1">
      <c r="A27" s="908"/>
      <c r="B27" s="909"/>
      <c r="C27" s="910"/>
      <c r="D27" s="911"/>
      <c r="E27" s="912"/>
      <c r="F27" s="913"/>
    </row>
    <row r="28" spans="1:9" ht="15" customHeight="1">
      <c r="A28" s="908"/>
      <c r="B28" s="909"/>
      <c r="C28" s="910"/>
      <c r="D28" s="911"/>
      <c r="E28" s="912"/>
      <c r="F28" s="913"/>
    </row>
    <row r="29" spans="1:9" ht="15" customHeight="1">
      <c r="A29" s="908"/>
      <c r="B29" s="909"/>
      <c r="C29" s="910"/>
      <c r="D29" s="911"/>
      <c r="E29" s="912"/>
      <c r="F29" s="913"/>
    </row>
    <row r="31" spans="1:9">
      <c r="F31" s="521"/>
    </row>
    <row r="32" spans="1:9">
      <c r="F32" s="503"/>
    </row>
    <row r="33" spans="2:6">
      <c r="B33" s="467" t="s">
        <v>648</v>
      </c>
      <c r="D33" s="642"/>
      <c r="F33" s="520"/>
    </row>
    <row r="34" spans="2:6" ht="11.45" customHeight="1">
      <c r="B34" s="2" t="s">
        <v>649</v>
      </c>
      <c r="F34" s="520"/>
    </row>
  </sheetData>
  <mergeCells count="6">
    <mergeCell ref="C3:F4"/>
    <mergeCell ref="A2:F2"/>
    <mergeCell ref="A3:B4"/>
    <mergeCell ref="A5:B6"/>
    <mergeCell ref="C5:E5"/>
    <mergeCell ref="C6:E6"/>
  </mergeCells>
  <printOptions horizontalCentered="1"/>
  <pageMargins left="0.39370078740157483" right="0.39370078740157483" top="1.1811023622047245" bottom="0.39370078740157483" header="0.31496062992125984" footer="0.31496062992125984"/>
  <pageSetup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BW533"/>
  <sheetViews>
    <sheetView view="pageBreakPreview" topLeftCell="W1" zoomScale="98" zoomScaleNormal="100" zoomScaleSheetLayoutView="98" workbookViewId="0">
      <selection activeCell="AB102" sqref="A1:AB102"/>
    </sheetView>
  </sheetViews>
  <sheetFormatPr baseColWidth="10" defaultColWidth="11.42578125" defaultRowHeight="15"/>
  <cols>
    <col min="1" max="1" width="4.42578125" style="12" hidden="1" customWidth="1"/>
    <col min="2" max="2" width="34.7109375" style="26" hidden="1" customWidth="1"/>
    <col min="3" max="3" width="11.42578125" style="26" hidden="1" customWidth="1"/>
    <col min="4" max="4" width="9.28515625" style="26" hidden="1" customWidth="1"/>
    <col min="5" max="5" width="13.42578125" style="26" hidden="1" customWidth="1"/>
    <col min="6" max="6" width="10.28515625" style="26" hidden="1" customWidth="1"/>
    <col min="7" max="7" width="13.7109375" style="26" hidden="1" customWidth="1"/>
    <col min="8" max="8" width="2.7109375" style="12" hidden="1" customWidth="1"/>
    <col min="9" max="9" width="34.7109375" style="26" hidden="1" customWidth="1"/>
    <col min="10" max="10" width="11.42578125" style="26" hidden="1" customWidth="1"/>
    <col min="11" max="11" width="9.28515625" style="26" hidden="1" customWidth="1"/>
    <col min="12" max="12" width="13.42578125" style="26" hidden="1" customWidth="1"/>
    <col min="13" max="13" width="11.5703125" style="26" hidden="1" customWidth="1"/>
    <col min="14" max="14" width="15.28515625" style="26" hidden="1" customWidth="1"/>
    <col min="15" max="15" width="5.28515625" style="12" hidden="1" customWidth="1"/>
    <col min="16" max="16" width="34.7109375" style="26" hidden="1" customWidth="1"/>
    <col min="17" max="17" width="11.42578125" style="26" hidden="1" customWidth="1"/>
    <col min="18" max="18" width="9.28515625" style="26" hidden="1" customWidth="1"/>
    <col min="19" max="19" width="13.42578125" style="26" hidden="1" customWidth="1"/>
    <col min="20" max="20" width="9.42578125" style="26" hidden="1" customWidth="1"/>
    <col min="21" max="21" width="12.28515625" style="26" hidden="1" customWidth="1"/>
    <col min="22" max="22" width="2.7109375" style="12" hidden="1" customWidth="1"/>
    <col min="23" max="23" width="34.7109375" style="26" customWidth="1"/>
    <col min="24" max="24" width="11.42578125" style="26"/>
    <col min="25" max="25" width="13.5703125" style="26" customWidth="1"/>
    <col min="26" max="26" width="11.85546875" style="26" customWidth="1"/>
    <col min="27" max="27" width="12.85546875" style="26" customWidth="1"/>
    <col min="28" max="28" width="14.7109375" style="26" customWidth="1"/>
    <col min="29" max="29" width="34.7109375" style="26" hidden="1" customWidth="1"/>
    <col min="30" max="30" width="11.42578125" style="26" hidden="1" customWidth="1"/>
    <col min="31" max="31" width="9.28515625" style="26" hidden="1" customWidth="1"/>
    <col min="32" max="32" width="17.7109375" style="26" hidden="1" customWidth="1"/>
    <col min="33" max="33" width="9.42578125" style="26" hidden="1" customWidth="1"/>
    <col min="34" max="34" width="2.7109375" style="26" hidden="1" customWidth="1"/>
    <col min="35" max="35" width="3.28515625" style="12" hidden="1" customWidth="1"/>
    <col min="36" max="36" width="35.28515625" style="268" hidden="1" customWidth="1"/>
    <col min="37" max="37" width="8.42578125" style="268" hidden="1" customWidth="1"/>
    <col min="38" max="38" width="10.28515625" style="268" hidden="1" customWidth="1"/>
    <col min="39" max="39" width="12.28515625" style="268" hidden="1" customWidth="1"/>
    <col min="40" max="40" width="16.42578125" style="268" hidden="1" customWidth="1"/>
    <col min="41" max="41" width="1.7109375" style="268" hidden="1" customWidth="1"/>
    <col min="42" max="42" width="1.5703125" style="268" hidden="1" customWidth="1"/>
    <col min="43" max="43" width="2.7109375" style="12" customWidth="1"/>
    <col min="44" max="44" width="35.28515625" style="268" hidden="1" customWidth="1"/>
    <col min="45" max="45" width="8.42578125" style="268" hidden="1" customWidth="1"/>
    <col min="46" max="46" width="10.28515625" style="268" hidden="1" customWidth="1"/>
    <col min="47" max="47" width="12.28515625" style="268" hidden="1" customWidth="1"/>
    <col min="48" max="48" width="16.42578125" style="268" hidden="1" customWidth="1"/>
    <col min="49" max="49" width="1.7109375" style="268" hidden="1" customWidth="1"/>
    <col min="50" max="50" width="14.7109375" style="268" hidden="1" customWidth="1"/>
    <col min="51" max="51" width="16.28515625" style="12" hidden="1" customWidth="1"/>
    <col min="52" max="52" width="4.28515625" style="12" hidden="1" customWidth="1"/>
    <col min="53" max="53" width="10.42578125" style="12" hidden="1" customWidth="1"/>
    <col min="54" max="54" width="16.7109375" style="12" hidden="1" customWidth="1"/>
    <col min="55" max="55" width="17.28515625" style="12" customWidth="1"/>
    <col min="56" max="75" width="11.42578125" style="12"/>
    <col min="76" max="16384" width="11.42578125" style="26"/>
  </cols>
  <sheetData>
    <row r="1" spans="1:75" s="12" customFormat="1" ht="15.75" thickBot="1">
      <c r="A1" s="11"/>
    </row>
    <row r="2" spans="1:75" s="15" customFormat="1" ht="21" customHeight="1">
      <c r="A2" s="13"/>
      <c r="B2" s="14"/>
      <c r="C2" s="1063" t="s">
        <v>13</v>
      </c>
      <c r="D2" s="1064"/>
      <c r="E2" s="1065"/>
      <c r="F2" s="1059" t="s">
        <v>573</v>
      </c>
      <c r="G2" s="1060"/>
      <c r="I2" s="14"/>
      <c r="J2" s="1063" t="s">
        <v>13</v>
      </c>
      <c r="K2" s="1064"/>
      <c r="L2" s="1065"/>
      <c r="M2" s="1059" t="str">
        <f>+F2</f>
        <v>Versión:</v>
      </c>
      <c r="N2" s="1060"/>
      <c r="P2" s="14"/>
      <c r="Q2" s="1063" t="str">
        <f>+J2</f>
        <v xml:space="preserve">
COSTOS DE ESTABLECIMIENTO</v>
      </c>
      <c r="R2" s="1074"/>
      <c r="S2" s="1075"/>
      <c r="T2" s="1059" t="str">
        <f>+M2</f>
        <v>Versión:</v>
      </c>
      <c r="U2" s="1060"/>
      <c r="W2" s="14"/>
      <c r="X2" s="1063" t="s">
        <v>13</v>
      </c>
      <c r="Y2" s="1064"/>
      <c r="Z2" s="1065"/>
      <c r="AA2" s="1059" t="str">
        <f>+T2</f>
        <v>Versión:</v>
      </c>
      <c r="AB2" s="1060"/>
      <c r="AC2" s="14"/>
      <c r="AD2" s="1063" t="e">
        <f>+#REF!</f>
        <v>#REF!</v>
      </c>
      <c r="AE2" s="1074"/>
      <c r="AF2" s="1075"/>
      <c r="AG2" s="1059" t="e">
        <f>+#REF!</f>
        <v>#REF!</v>
      </c>
      <c r="AH2" s="1060"/>
      <c r="AJ2" s="14"/>
      <c r="AK2" s="1063" t="e">
        <f>+AD2</f>
        <v>#REF!</v>
      </c>
      <c r="AL2" s="1064"/>
      <c r="AM2" s="1064"/>
      <c r="AN2" s="1065"/>
      <c r="AO2" s="1059" t="e">
        <f>+AG2</f>
        <v>#REF!</v>
      </c>
      <c r="AP2" s="1060"/>
      <c r="AQ2" s="13"/>
      <c r="AR2" s="14"/>
      <c r="AS2" s="1063">
        <f>+AL2</f>
        <v>0</v>
      </c>
      <c r="AT2" s="1064"/>
      <c r="AU2" s="1064"/>
      <c r="AV2" s="1065"/>
      <c r="AW2" s="1059" t="e">
        <f>+AO2</f>
        <v>#REF!</v>
      </c>
      <c r="AX2" s="1060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</row>
    <row r="3" spans="1:75" s="15" customFormat="1" ht="25.5" customHeight="1">
      <c r="A3" s="16"/>
      <c r="B3" s="17"/>
      <c r="C3" s="1066"/>
      <c r="D3" s="1067"/>
      <c r="E3" s="1068"/>
      <c r="F3" s="1061"/>
      <c r="G3" s="1062"/>
      <c r="I3" s="17"/>
      <c r="J3" s="1066"/>
      <c r="K3" s="1067"/>
      <c r="L3" s="1068"/>
      <c r="M3" s="1061"/>
      <c r="N3" s="1062"/>
      <c r="P3" s="17"/>
      <c r="Q3" s="999"/>
      <c r="R3" s="1000"/>
      <c r="S3" s="1001"/>
      <c r="T3" s="1072"/>
      <c r="U3" s="1073"/>
      <c r="W3" s="17"/>
      <c r="X3" s="1066"/>
      <c r="Y3" s="1067"/>
      <c r="Z3" s="1068"/>
      <c r="AA3" s="1072"/>
      <c r="AB3" s="1073"/>
      <c r="AC3" s="17"/>
      <c r="AD3" s="999"/>
      <c r="AE3" s="1000"/>
      <c r="AF3" s="1001"/>
      <c r="AG3" s="1072"/>
      <c r="AH3" s="1073"/>
      <c r="AJ3" s="17"/>
      <c r="AK3" s="1066"/>
      <c r="AL3" s="1067"/>
      <c r="AM3" s="1067"/>
      <c r="AN3" s="1068"/>
      <c r="AO3" s="1061"/>
      <c r="AP3" s="1062"/>
      <c r="AQ3" s="13"/>
      <c r="AR3" s="17"/>
      <c r="AS3" s="1066"/>
      <c r="AT3" s="1067"/>
      <c r="AU3" s="1067"/>
      <c r="AV3" s="1068"/>
      <c r="AW3" s="1061"/>
      <c r="AX3" s="1062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</row>
    <row r="4" spans="1:75" s="15" customFormat="1" ht="15.75" customHeight="1">
      <c r="A4" s="13"/>
      <c r="B4" s="993"/>
      <c r="C4" s="999" t="s">
        <v>577</v>
      </c>
      <c r="D4" s="1000"/>
      <c r="E4" s="1001"/>
      <c r="F4" s="995" t="s">
        <v>574</v>
      </c>
      <c r="G4" s="996"/>
      <c r="I4" s="993"/>
      <c r="J4" s="999" t="s">
        <v>577</v>
      </c>
      <c r="K4" s="1000"/>
      <c r="L4" s="1001"/>
      <c r="M4" s="995" t="str">
        <f>+F4</f>
        <v>Última actualización:
6/09/2020</v>
      </c>
      <c r="N4" s="996"/>
      <c r="P4" s="993"/>
      <c r="Q4" s="999"/>
      <c r="R4" s="1000"/>
      <c r="S4" s="1001"/>
      <c r="T4" s="995" t="str">
        <f>+M4</f>
        <v>Última actualización:
6/09/2020</v>
      </c>
      <c r="U4" s="1076"/>
      <c r="W4" s="993"/>
      <c r="X4" s="999"/>
      <c r="Y4" s="1000"/>
      <c r="Z4" s="1001"/>
      <c r="AA4" s="995" t="str">
        <f>+T4</f>
        <v>Última actualización:
6/09/2020</v>
      </c>
      <c r="AB4" s="1076"/>
      <c r="AC4" s="993"/>
      <c r="AD4" s="999"/>
      <c r="AE4" s="1000"/>
      <c r="AF4" s="1001"/>
      <c r="AG4" s="995" t="e">
        <f>+#REF!</f>
        <v>#REF!</v>
      </c>
      <c r="AH4" s="1076"/>
      <c r="AJ4" s="993"/>
      <c r="AK4" s="1066" t="s">
        <v>577</v>
      </c>
      <c r="AL4" s="1067"/>
      <c r="AM4" s="1067"/>
      <c r="AN4" s="1068"/>
      <c r="AO4" s="995" t="e">
        <f>+AG4</f>
        <v>#REF!</v>
      </c>
      <c r="AP4" s="996"/>
      <c r="AQ4" s="13"/>
      <c r="AR4" s="993"/>
      <c r="AS4" s="1066"/>
      <c r="AT4" s="1067"/>
      <c r="AU4" s="1067"/>
      <c r="AV4" s="1068"/>
      <c r="AW4" s="995" t="e">
        <f>+AO4</f>
        <v>#REF!</v>
      </c>
      <c r="AX4" s="996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</row>
    <row r="5" spans="1:75" s="15" customFormat="1" ht="12.75" customHeight="1" thickBot="1">
      <c r="A5" s="16"/>
      <c r="B5" s="994"/>
      <c r="C5" s="1002"/>
      <c r="D5" s="1003"/>
      <c r="E5" s="1004"/>
      <c r="F5" s="997"/>
      <c r="G5" s="998"/>
      <c r="H5" s="19"/>
      <c r="I5" s="994"/>
      <c r="J5" s="1002"/>
      <c r="K5" s="1003"/>
      <c r="L5" s="1004"/>
      <c r="M5" s="997"/>
      <c r="N5" s="998"/>
      <c r="O5" s="19"/>
      <c r="P5" s="994"/>
      <c r="Q5" s="1002"/>
      <c r="R5" s="1003"/>
      <c r="S5" s="1004"/>
      <c r="T5" s="1077"/>
      <c r="U5" s="1078"/>
      <c r="V5" s="19"/>
      <c r="W5" s="994"/>
      <c r="X5" s="1002"/>
      <c r="Y5" s="1003"/>
      <c r="Z5" s="1004"/>
      <c r="AA5" s="1077"/>
      <c r="AB5" s="1078"/>
      <c r="AC5" s="994"/>
      <c r="AD5" s="1002"/>
      <c r="AE5" s="1003"/>
      <c r="AF5" s="1004"/>
      <c r="AG5" s="1077"/>
      <c r="AH5" s="1078"/>
      <c r="AI5" s="19"/>
      <c r="AJ5" s="994"/>
      <c r="AK5" s="1069"/>
      <c r="AL5" s="1070"/>
      <c r="AM5" s="1070"/>
      <c r="AN5" s="1071"/>
      <c r="AO5" s="997"/>
      <c r="AP5" s="998"/>
      <c r="AQ5" s="13"/>
      <c r="AR5" s="994"/>
      <c r="AS5" s="1069"/>
      <c r="AT5" s="1070"/>
      <c r="AU5" s="1070"/>
      <c r="AV5" s="1071"/>
      <c r="AW5" s="997"/>
      <c r="AX5" s="998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</row>
    <row r="6" spans="1:75" s="21" customFormat="1" ht="21" customHeight="1" thickBot="1">
      <c r="A6" s="20"/>
      <c r="B6" s="990" t="s">
        <v>14</v>
      </c>
      <c r="C6" s="991"/>
      <c r="D6" s="991"/>
      <c r="E6" s="991"/>
      <c r="F6" s="991"/>
      <c r="G6" s="992"/>
      <c r="I6" s="990" t="str">
        <f>+B6</f>
        <v xml:space="preserve">COSTO DE ESTABLECIMIENTO </v>
      </c>
      <c r="J6" s="991"/>
      <c r="K6" s="991"/>
      <c r="L6" s="991"/>
      <c r="M6" s="991"/>
      <c r="N6" s="992"/>
      <c r="P6" s="990" t="str">
        <f>+I6</f>
        <v xml:space="preserve">COSTO DE ESTABLECIMIENTO </v>
      </c>
      <c r="Q6" s="991"/>
      <c r="R6" s="991"/>
      <c r="S6" s="991"/>
      <c r="T6" s="991"/>
      <c r="U6" s="992"/>
      <c r="W6" s="990" t="str">
        <f>+P6</f>
        <v xml:space="preserve">COSTO DE ESTABLECIMIENTO </v>
      </c>
      <c r="X6" s="991"/>
      <c r="Y6" s="991"/>
      <c r="Z6" s="991"/>
      <c r="AA6" s="991"/>
      <c r="AB6" s="992"/>
      <c r="AC6" s="990" t="e">
        <f>+#REF!</f>
        <v>#REF!</v>
      </c>
      <c r="AD6" s="991"/>
      <c r="AE6" s="991"/>
      <c r="AF6" s="991"/>
      <c r="AG6" s="991"/>
      <c r="AH6" s="992"/>
      <c r="AJ6" s="990" t="s">
        <v>15</v>
      </c>
      <c r="AK6" s="991"/>
      <c r="AL6" s="991"/>
      <c r="AM6" s="991"/>
      <c r="AN6" s="991"/>
      <c r="AO6" s="991"/>
      <c r="AP6" s="992"/>
      <c r="AQ6" s="22"/>
      <c r="AR6" s="990" t="s">
        <v>16</v>
      </c>
      <c r="AS6" s="991"/>
      <c r="AT6" s="991"/>
      <c r="AU6" s="991"/>
      <c r="AV6" s="991"/>
      <c r="AW6" s="991"/>
      <c r="AX6" s="99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</row>
    <row r="7" spans="1:75" ht="32.25" customHeight="1">
      <c r="A7" s="23"/>
      <c r="B7" s="24" t="s">
        <v>17</v>
      </c>
      <c r="C7" s="981" t="s">
        <v>578</v>
      </c>
      <c r="D7" s="982"/>
      <c r="E7" s="982"/>
      <c r="F7" s="982"/>
      <c r="G7" s="983"/>
      <c r="H7" s="26"/>
      <c r="I7" s="27" t="str">
        <f>+B7</f>
        <v>SISTEMA A IMPLEMENTAR:</v>
      </c>
      <c r="J7" s="981" t="s">
        <v>581</v>
      </c>
      <c r="K7" s="982"/>
      <c r="L7" s="982"/>
      <c r="M7" s="982"/>
      <c r="N7" s="983"/>
      <c r="O7" s="26"/>
      <c r="P7" s="24" t="str">
        <f>+I7</f>
        <v>SISTEMA A IMPLEMENTAR:</v>
      </c>
      <c r="Q7" s="1054">
        <v>0</v>
      </c>
      <c r="R7" s="1054"/>
      <c r="S7" s="1054"/>
      <c r="T7" s="1054"/>
      <c r="U7" s="1055"/>
      <c r="V7" s="26"/>
      <c r="W7" s="24" t="str">
        <f>+P7</f>
        <v>SISTEMA A IMPLEMENTAR:</v>
      </c>
      <c r="X7" s="1054" t="s">
        <v>544</v>
      </c>
      <c r="Y7" s="1054"/>
      <c r="Z7" s="1054"/>
      <c r="AA7" s="1054"/>
      <c r="AB7" s="1055"/>
      <c r="AC7" s="24" t="e">
        <f>+#REF!</f>
        <v>#REF!</v>
      </c>
      <c r="AD7" s="1054">
        <v>0</v>
      </c>
      <c r="AE7" s="1054"/>
      <c r="AF7" s="1054"/>
      <c r="AG7" s="1054"/>
      <c r="AH7" s="1055"/>
      <c r="AI7" s="26"/>
      <c r="AJ7" s="27" t="e">
        <f>+AC7</f>
        <v>#REF!</v>
      </c>
      <c r="AK7" s="1056" t="s">
        <v>582</v>
      </c>
      <c r="AL7" s="1057"/>
      <c r="AM7" s="1057"/>
      <c r="AN7" s="1057"/>
      <c r="AO7" s="1057"/>
      <c r="AP7" s="1058"/>
      <c r="AR7" s="27" t="str">
        <f>+AK7</f>
        <v>Aislamiento con material vegetal</v>
      </c>
      <c r="AS7" s="1056" t="str">
        <f>+AK7</f>
        <v>Aislamiento con material vegetal</v>
      </c>
      <c r="AT7" s="1057"/>
      <c r="AU7" s="1057"/>
      <c r="AV7" s="1057"/>
      <c r="AW7" s="1057"/>
      <c r="AX7" s="1058"/>
    </row>
    <row r="8" spans="1:75" ht="18" customHeight="1">
      <c r="A8" s="23"/>
      <c r="B8" s="28" t="s">
        <v>437</v>
      </c>
      <c r="C8" s="984" t="s">
        <v>579</v>
      </c>
      <c r="D8" s="985"/>
      <c r="E8" s="985"/>
      <c r="F8" s="985"/>
      <c r="G8" s="986"/>
      <c r="H8" s="26"/>
      <c r="I8" s="28" t="str">
        <f>+B8</f>
        <v>Entidad Formuladora</v>
      </c>
      <c r="J8" s="984" t="str">
        <f>+C8</f>
        <v xml:space="preserve">CARDIQUE </v>
      </c>
      <c r="K8" s="985"/>
      <c r="L8" s="985"/>
      <c r="M8" s="985"/>
      <c r="N8" s="986"/>
      <c r="O8" s="26"/>
      <c r="P8" s="28" t="s">
        <v>18</v>
      </c>
      <c r="Q8" s="1054" t="str">
        <f>+J8</f>
        <v xml:space="preserve">CARDIQUE </v>
      </c>
      <c r="R8" s="1054"/>
      <c r="S8" s="1054"/>
      <c r="T8" s="1054"/>
      <c r="U8" s="1055"/>
      <c r="V8" s="26"/>
      <c r="W8" s="28" t="str">
        <f>+B8</f>
        <v>Entidad Formuladora</v>
      </c>
      <c r="X8" s="1054" t="s">
        <v>533</v>
      </c>
      <c r="Y8" s="1054"/>
      <c r="Z8" s="1054"/>
      <c r="AA8" s="1054"/>
      <c r="AB8" s="1055"/>
      <c r="AC8" s="28" t="s">
        <v>18</v>
      </c>
      <c r="AD8" s="1054" t="e">
        <f>+#REF!</f>
        <v>#REF!</v>
      </c>
      <c r="AE8" s="1054"/>
      <c r="AF8" s="1054"/>
      <c r="AG8" s="1054"/>
      <c r="AH8" s="1055"/>
      <c r="AI8" s="26"/>
      <c r="AJ8" s="28" t="str">
        <f>+B8</f>
        <v>Entidad Formuladora</v>
      </c>
      <c r="AK8" s="1051" t="e">
        <f>+AD8</f>
        <v>#REF!</v>
      </c>
      <c r="AL8" s="1052"/>
      <c r="AM8" s="1052"/>
      <c r="AN8" s="1052"/>
      <c r="AO8" s="1052"/>
      <c r="AP8" s="1053"/>
      <c r="AR8" s="28" t="str">
        <f>+B8</f>
        <v>Entidad Formuladora</v>
      </c>
      <c r="AS8" s="1051" t="e">
        <f>+AK8</f>
        <v>#REF!</v>
      </c>
      <c r="AT8" s="1052"/>
      <c r="AU8" s="1052"/>
      <c r="AV8" s="1052"/>
      <c r="AW8" s="1052"/>
      <c r="AX8" s="1053"/>
    </row>
    <row r="9" spans="1:75" ht="54.75" customHeight="1">
      <c r="A9" s="23"/>
      <c r="B9" s="29" t="s">
        <v>19</v>
      </c>
      <c r="C9" s="1010" t="s">
        <v>580</v>
      </c>
      <c r="D9" s="1011"/>
      <c r="E9" s="1011"/>
      <c r="F9" s="1011"/>
      <c r="G9" s="1012"/>
      <c r="H9" s="26"/>
      <c r="I9" s="29" t="s">
        <v>19</v>
      </c>
      <c r="J9" s="1010" t="str">
        <f>+C9</f>
        <v>REHABILITACIÓN ECOLÓGICA DE ÁREAS AFECTADAS POR LA ACTIVIDAD GANADERA EN LOS MUNICIPIOS DE SAN JACINTO Y EL CARMEN DE BOLÍVAR - DEPARTAMENTO DE BOLÍVAR</v>
      </c>
      <c r="K9" s="1011"/>
      <c r="L9" s="1011"/>
      <c r="M9" s="1011"/>
      <c r="N9" s="1012"/>
      <c r="O9" s="26"/>
      <c r="P9" s="29" t="s">
        <v>19</v>
      </c>
      <c r="Q9" s="1010" t="str">
        <f>+J9</f>
        <v>REHABILITACIÓN ECOLÓGICA DE ÁREAS AFECTADAS POR LA ACTIVIDAD GANADERA EN LOS MUNICIPIOS DE SAN JACINTO Y EL CARMEN DE BOLÍVAR - DEPARTAMENTO DE BOLÍVAR</v>
      </c>
      <c r="R9" s="1011"/>
      <c r="S9" s="1011"/>
      <c r="T9" s="1011"/>
      <c r="U9" s="1012"/>
      <c r="V9" s="26"/>
      <c r="W9" s="29" t="s">
        <v>19</v>
      </c>
      <c r="X9" s="1010" t="s">
        <v>650</v>
      </c>
      <c r="Y9" s="1011"/>
      <c r="Z9" s="1011"/>
      <c r="AA9" s="1011"/>
      <c r="AB9" s="1012"/>
      <c r="AC9" s="29" t="s">
        <v>19</v>
      </c>
      <c r="AD9" s="1010" t="e">
        <f>+#REF!</f>
        <v>#REF!</v>
      </c>
      <c r="AE9" s="1011"/>
      <c r="AF9" s="1011"/>
      <c r="AG9" s="1011"/>
      <c r="AH9" s="1012"/>
      <c r="AI9" s="26"/>
      <c r="AJ9" s="29" t="s">
        <v>19</v>
      </c>
      <c r="AK9" s="1010" t="e">
        <f>+AD9</f>
        <v>#REF!</v>
      </c>
      <c r="AL9" s="1011"/>
      <c r="AM9" s="1011"/>
      <c r="AN9" s="1011"/>
      <c r="AO9" s="1011"/>
      <c r="AP9" s="1012"/>
      <c r="AR9" s="29" t="s">
        <v>19</v>
      </c>
      <c r="AS9" s="1010" t="e">
        <f>+AK9</f>
        <v>#REF!</v>
      </c>
      <c r="AT9" s="1011"/>
      <c r="AU9" s="1011"/>
      <c r="AV9" s="1011"/>
      <c r="AW9" s="1011"/>
      <c r="AX9" s="1012"/>
    </row>
    <row r="10" spans="1:75" ht="9" customHeight="1">
      <c r="A10" s="23"/>
      <c r="B10" s="30"/>
      <c r="C10" s="18"/>
      <c r="D10" s="31"/>
      <c r="E10" s="31"/>
      <c r="F10" s="31"/>
      <c r="G10" s="32"/>
      <c r="H10" s="26"/>
      <c r="I10" s="30"/>
      <c r="J10" s="18"/>
      <c r="K10" s="31"/>
      <c r="L10" s="31"/>
      <c r="M10" s="31"/>
      <c r="N10" s="32"/>
      <c r="O10" s="26"/>
      <c r="P10" s="30"/>
      <c r="Q10" s="18"/>
      <c r="R10" s="31"/>
      <c r="S10" s="31"/>
      <c r="T10" s="31"/>
      <c r="U10" s="32"/>
      <c r="V10" s="26"/>
      <c r="W10" s="30"/>
      <c r="X10" s="18"/>
      <c r="Y10" s="31"/>
      <c r="Z10" s="31"/>
      <c r="AA10" s="31"/>
      <c r="AB10" s="32"/>
      <c r="AC10" s="30"/>
      <c r="AD10" s="18"/>
      <c r="AE10" s="31"/>
      <c r="AF10" s="31"/>
      <c r="AG10" s="31"/>
      <c r="AH10" s="32"/>
      <c r="AI10" s="26"/>
      <c r="AJ10" s="33"/>
      <c r="AK10" s="34"/>
      <c r="AL10" s="34"/>
      <c r="AM10" s="34"/>
      <c r="AN10" s="34"/>
      <c r="AO10" s="35"/>
      <c r="AP10" s="36"/>
      <c r="AR10" s="33"/>
      <c r="AS10" s="34"/>
      <c r="AT10" s="34"/>
      <c r="AU10" s="34"/>
      <c r="AV10" s="34"/>
      <c r="AW10" s="35"/>
      <c r="AX10" s="36"/>
    </row>
    <row r="11" spans="1:75" ht="26.25" customHeight="1">
      <c r="A11" s="23"/>
      <c r="B11" s="37" t="s">
        <v>20</v>
      </c>
      <c r="C11" s="38"/>
      <c r="D11" s="39" t="s">
        <v>21</v>
      </c>
      <c r="E11" s="40" t="s">
        <v>22</v>
      </c>
      <c r="F11" s="39" t="s">
        <v>23</v>
      </c>
      <c r="G11" s="41"/>
      <c r="H11" s="26"/>
      <c r="I11" s="37" t="s">
        <v>20</v>
      </c>
      <c r="J11" s="38"/>
      <c r="K11" s="39" t="s">
        <v>24</v>
      </c>
      <c r="L11" s="25" t="s">
        <v>25</v>
      </c>
      <c r="M11" s="38"/>
      <c r="N11" s="32"/>
      <c r="O11" s="26"/>
      <c r="P11" s="37" t="s">
        <v>20</v>
      </c>
      <c r="Q11" s="38"/>
      <c r="R11" s="39" t="s">
        <v>21</v>
      </c>
      <c r="S11" s="40"/>
      <c r="T11" s="39" t="s">
        <v>23</v>
      </c>
      <c r="U11" s="41"/>
      <c r="V11" s="26"/>
      <c r="W11" s="37" t="s">
        <v>20</v>
      </c>
      <c r="X11" s="38"/>
      <c r="Y11" s="856" t="s">
        <v>550</v>
      </c>
      <c r="Z11" s="40"/>
      <c r="AA11" s="39"/>
      <c r="AB11" s="41" t="s">
        <v>25</v>
      </c>
      <c r="AC11" s="37" t="s">
        <v>20</v>
      </c>
      <c r="AD11" s="38"/>
      <c r="AE11" s="39" t="s">
        <v>24</v>
      </c>
      <c r="AF11" s="25" t="s">
        <v>25</v>
      </c>
      <c r="AG11" s="38"/>
      <c r="AH11" s="32"/>
      <c r="AI11" s="26"/>
      <c r="AJ11" s="1043" t="s">
        <v>27</v>
      </c>
      <c r="AK11" s="1044"/>
      <c r="AL11" s="1045"/>
      <c r="AM11" s="1049" t="s">
        <v>28</v>
      </c>
      <c r="AN11" s="34"/>
      <c r="AO11" s="34"/>
      <c r="AP11" s="44"/>
      <c r="AR11" s="1043" t="s">
        <v>27</v>
      </c>
      <c r="AS11" s="1044"/>
      <c r="AT11" s="1045"/>
      <c r="AU11" s="1049" t="s">
        <v>28</v>
      </c>
      <c r="AV11" s="34"/>
      <c r="AW11" s="34"/>
      <c r="AX11" s="44"/>
    </row>
    <row r="12" spans="1:75" ht="5.25" customHeight="1">
      <c r="A12" s="23"/>
      <c r="B12" s="45"/>
      <c r="C12" s="18"/>
      <c r="D12" s="46"/>
      <c r="E12" s="46"/>
      <c r="F12" s="38"/>
      <c r="G12" s="32"/>
      <c r="H12" s="26"/>
      <c r="I12" s="45"/>
      <c r="J12" s="18"/>
      <c r="K12" s="46"/>
      <c r="L12" s="46"/>
      <c r="M12" s="38"/>
      <c r="N12" s="32"/>
      <c r="O12" s="26"/>
      <c r="P12" s="45"/>
      <c r="Q12" s="18"/>
      <c r="R12" s="46"/>
      <c r="S12" s="46"/>
      <c r="T12" s="38"/>
      <c r="U12" s="32"/>
      <c r="V12" s="26"/>
      <c r="W12" s="45"/>
      <c r="X12" s="18"/>
      <c r="Y12" s="46"/>
      <c r="Z12" s="46"/>
      <c r="AA12" s="38"/>
      <c r="AB12" s="32"/>
      <c r="AC12" s="45"/>
      <c r="AD12" s="18"/>
      <c r="AE12" s="46"/>
      <c r="AF12" s="46"/>
      <c r="AG12" s="38"/>
      <c r="AH12" s="32"/>
      <c r="AI12" s="26"/>
      <c r="AJ12" s="1046"/>
      <c r="AK12" s="1047"/>
      <c r="AL12" s="1048"/>
      <c r="AM12" s="1050"/>
      <c r="AN12" s="34"/>
      <c r="AO12" s="34"/>
      <c r="AP12" s="44"/>
      <c r="AR12" s="1046"/>
      <c r="AS12" s="1047"/>
      <c r="AT12" s="1048"/>
      <c r="AU12" s="1050"/>
      <c r="AV12" s="34"/>
      <c r="AW12" s="34"/>
      <c r="AX12" s="44"/>
    </row>
    <row r="13" spans="1:75" ht="27.75" customHeight="1">
      <c r="A13" s="23"/>
      <c r="B13" s="47" t="s">
        <v>29</v>
      </c>
      <c r="C13" s="48">
        <v>3</v>
      </c>
      <c r="D13" s="48">
        <v>3</v>
      </c>
      <c r="E13" s="49" t="s">
        <v>28</v>
      </c>
      <c r="F13" s="38"/>
      <c r="G13" s="32"/>
      <c r="H13" s="26"/>
      <c r="I13" s="45"/>
      <c r="J13" s="50"/>
      <c r="K13" s="50"/>
      <c r="L13" s="49" t="s">
        <v>28</v>
      </c>
      <c r="M13" s="38"/>
      <c r="N13" s="32"/>
      <c r="O13" s="26"/>
      <c r="P13" s="47" t="s">
        <v>29</v>
      </c>
      <c r="Q13" s="48">
        <v>0</v>
      </c>
      <c r="R13" s="48">
        <v>0</v>
      </c>
      <c r="S13" s="49" t="s">
        <v>28</v>
      </c>
      <c r="T13" s="38"/>
      <c r="U13" s="32"/>
      <c r="V13" s="26"/>
      <c r="W13" s="47" t="s">
        <v>29</v>
      </c>
      <c r="X13" s="48">
        <v>2.5</v>
      </c>
      <c r="Y13" s="48">
        <v>2.5</v>
      </c>
      <c r="Z13" s="49" t="s">
        <v>430</v>
      </c>
      <c r="AA13" s="38"/>
      <c r="AB13" s="32"/>
      <c r="AC13" s="45"/>
      <c r="AD13" s="50"/>
      <c r="AE13" s="50"/>
      <c r="AF13" s="51" t="s">
        <v>28</v>
      </c>
      <c r="AG13" s="38"/>
      <c r="AH13" s="32"/>
      <c r="AI13" s="26"/>
      <c r="AJ13" s="1036" t="s">
        <v>30</v>
      </c>
      <c r="AK13" s="1037"/>
      <c r="AL13" s="52">
        <v>3</v>
      </c>
      <c r="AM13" s="53"/>
      <c r="AN13" s="34"/>
      <c r="AO13" s="34"/>
      <c r="AP13" s="44"/>
      <c r="AR13" s="1036" t="s">
        <v>30</v>
      </c>
      <c r="AS13" s="1037"/>
      <c r="AT13" s="52"/>
      <c r="AU13" s="53"/>
      <c r="AV13" s="34"/>
      <c r="AW13" s="34"/>
      <c r="AX13" s="44"/>
    </row>
    <row r="14" spans="1:75" ht="13.5" customHeight="1">
      <c r="A14" s="23"/>
      <c r="B14" s="47" t="s">
        <v>31</v>
      </c>
      <c r="C14" s="54"/>
      <c r="D14" s="55">
        <f>((IF(E11="x",(10000/(C13*D13)),IF(G11="x",(10000*1.15/(C13*D13)),0))))</f>
        <v>1111.1111111111111</v>
      </c>
      <c r="E14" s="56">
        <v>2300</v>
      </c>
      <c r="F14" s="38"/>
      <c r="G14" s="32"/>
      <c r="H14" s="26"/>
      <c r="I14" s="979" t="s">
        <v>32</v>
      </c>
      <c r="J14" s="980"/>
      <c r="K14" s="57">
        <v>800</v>
      </c>
      <c r="L14" s="56">
        <v>2300</v>
      </c>
      <c r="M14" s="58">
        <f>K14*L14</f>
        <v>1840000</v>
      </c>
      <c r="N14" s="32"/>
      <c r="O14" s="26"/>
      <c r="P14" s="47" t="s">
        <v>31</v>
      </c>
      <c r="Q14" s="54"/>
      <c r="R14" s="55">
        <f>((IF(S11="x",(10000/(Q13*R13)),IF(U11="x",(10000*1.15/(Q13*R13)),0))))</f>
        <v>0</v>
      </c>
      <c r="S14" s="56">
        <v>0</v>
      </c>
      <c r="T14" s="38"/>
      <c r="U14" s="32"/>
      <c r="V14" s="26"/>
      <c r="W14" s="47" t="s">
        <v>31</v>
      </c>
      <c r="X14" s="54"/>
      <c r="Y14" s="55">
        <v>1847</v>
      </c>
      <c r="Z14" s="625">
        <v>15850</v>
      </c>
      <c r="AA14" s="38"/>
      <c r="AB14" s="32"/>
      <c r="AC14" s="47" t="s">
        <v>33</v>
      </c>
      <c r="AD14" s="54"/>
      <c r="AE14" s="57">
        <v>0</v>
      </c>
      <c r="AF14" s="56">
        <v>0</v>
      </c>
      <c r="AG14" s="58">
        <f>AE14*AF14</f>
        <v>0</v>
      </c>
      <c r="AH14" s="32"/>
      <c r="AI14" s="26"/>
      <c r="AJ14" s="1036" t="s">
        <v>34</v>
      </c>
      <c r="AK14" s="1037"/>
      <c r="AL14" s="59">
        <v>30</v>
      </c>
      <c r="AM14" s="53"/>
      <c r="AN14" s="34"/>
      <c r="AO14" s="34"/>
      <c r="AP14" s="44"/>
      <c r="AR14" s="1036" t="s">
        <v>34</v>
      </c>
      <c r="AS14" s="1037"/>
      <c r="AT14" s="59"/>
      <c r="AU14" s="53"/>
      <c r="AV14" s="34"/>
      <c r="AW14" s="34"/>
      <c r="AX14" s="44"/>
    </row>
    <row r="15" spans="1:75">
      <c r="A15" s="23"/>
      <c r="B15" s="47" t="s">
        <v>35</v>
      </c>
      <c r="C15" s="54"/>
      <c r="D15" s="60">
        <v>0.1</v>
      </c>
      <c r="E15" s="61"/>
      <c r="F15" s="38"/>
      <c r="G15" s="32"/>
      <c r="H15" s="26"/>
      <c r="I15" s="979" t="s">
        <v>36</v>
      </c>
      <c r="J15" s="980"/>
      <c r="K15" s="57">
        <v>200</v>
      </c>
      <c r="L15" s="56">
        <v>2000</v>
      </c>
      <c r="M15" s="58">
        <f>K15*L15</f>
        <v>400000</v>
      </c>
      <c r="N15" s="62"/>
      <c r="O15" s="26"/>
      <c r="P15" s="47" t="s">
        <v>35</v>
      </c>
      <c r="Q15" s="54"/>
      <c r="R15" s="60">
        <v>0.1</v>
      </c>
      <c r="S15" s="61"/>
      <c r="T15" s="38"/>
      <c r="U15" s="32"/>
      <c r="V15" s="26"/>
      <c r="W15" s="47" t="s">
        <v>35</v>
      </c>
      <c r="X15" s="54"/>
      <c r="Y15" s="60">
        <v>0.1</v>
      </c>
      <c r="Z15" s="625">
        <v>15850</v>
      </c>
      <c r="AA15" s="38"/>
      <c r="AB15" s="32"/>
      <c r="AC15" s="47" t="s">
        <v>37</v>
      </c>
      <c r="AD15" s="54"/>
      <c r="AE15" s="57">
        <v>0</v>
      </c>
      <c r="AF15" s="56">
        <v>0</v>
      </c>
      <c r="AG15" s="58">
        <f>AE15*AF15</f>
        <v>0</v>
      </c>
      <c r="AH15" s="32"/>
      <c r="AI15" s="26"/>
      <c r="AJ15" s="1036" t="s">
        <v>38</v>
      </c>
      <c r="AK15" s="1037"/>
      <c r="AL15" s="52">
        <v>3</v>
      </c>
      <c r="AM15" s="53"/>
      <c r="AN15" s="34"/>
      <c r="AO15" s="34"/>
      <c r="AP15" s="44"/>
      <c r="AR15" s="1036" t="s">
        <v>38</v>
      </c>
      <c r="AS15" s="1037"/>
      <c r="AT15" s="52"/>
      <c r="AU15" s="53"/>
      <c r="AV15" s="34"/>
      <c r="AW15" s="34"/>
      <c r="AX15" s="44"/>
    </row>
    <row r="16" spans="1:75">
      <c r="A16" s="23"/>
      <c r="B16" s="47" t="s">
        <v>39</v>
      </c>
      <c r="C16" s="63" t="s">
        <v>40</v>
      </c>
      <c r="D16" s="64">
        <v>80</v>
      </c>
      <c r="E16" s="56">
        <v>2000</v>
      </c>
      <c r="F16" s="38"/>
      <c r="G16" s="32"/>
      <c r="H16" s="26"/>
      <c r="I16" s="979" t="s">
        <v>41</v>
      </c>
      <c r="J16" s="980"/>
      <c r="K16" s="57">
        <v>111</v>
      </c>
      <c r="L16" s="56">
        <v>1000</v>
      </c>
      <c r="M16" s="58">
        <f>K16*L16</f>
        <v>111000</v>
      </c>
      <c r="N16" s="62"/>
      <c r="O16" s="26"/>
      <c r="P16" s="47" t="s">
        <v>39</v>
      </c>
      <c r="Q16" s="63"/>
      <c r="R16" s="64">
        <v>0</v>
      </c>
      <c r="S16" s="56">
        <v>0</v>
      </c>
      <c r="T16" s="38"/>
      <c r="U16" s="32"/>
      <c r="V16" s="26"/>
      <c r="W16" s="47" t="s">
        <v>39</v>
      </c>
      <c r="X16" s="63" t="s">
        <v>40</v>
      </c>
      <c r="Y16" s="64">
        <v>50</v>
      </c>
      <c r="Z16" s="625">
        <f>'COTIZACIÓN 1'!N5</f>
        <v>0</v>
      </c>
      <c r="AA16" s="38"/>
      <c r="AB16" s="32"/>
      <c r="AC16" s="47" t="s">
        <v>42</v>
      </c>
      <c r="AD16" s="54"/>
      <c r="AE16" s="60">
        <v>0.1</v>
      </c>
      <c r="AF16" s="61"/>
      <c r="AG16" s="38"/>
      <c r="AH16" s="32"/>
      <c r="AI16" s="26"/>
      <c r="AJ16" s="1036" t="s">
        <v>43</v>
      </c>
      <c r="AK16" s="1037"/>
      <c r="AL16" s="65">
        <f>+IF(AL13=0,0,1000/AL13)</f>
        <v>333.33333333333331</v>
      </c>
      <c r="AM16" s="66">
        <v>15000</v>
      </c>
      <c r="AN16" s="34"/>
      <c r="AO16" s="67"/>
      <c r="AP16" s="44"/>
      <c r="AR16" s="1036" t="s">
        <v>43</v>
      </c>
      <c r="AS16" s="1037"/>
      <c r="AT16" s="65">
        <f>+IF(AT13=0,0,1000/AT13)</f>
        <v>0</v>
      </c>
      <c r="AU16" s="66"/>
      <c r="AV16" s="34"/>
      <c r="AW16" s="67"/>
      <c r="AX16" s="44"/>
    </row>
    <row r="17" spans="1:55" ht="13.5" customHeight="1">
      <c r="A17" s="23"/>
      <c r="B17" s="47" t="s">
        <v>44</v>
      </c>
      <c r="C17" s="63"/>
      <c r="D17" s="64"/>
      <c r="E17" s="56"/>
      <c r="F17" s="38"/>
      <c r="G17" s="32"/>
      <c r="H17" s="26"/>
      <c r="I17" s="47" t="s">
        <v>42</v>
      </c>
      <c r="J17" s="54"/>
      <c r="K17" s="60">
        <v>0.1</v>
      </c>
      <c r="L17" s="61"/>
      <c r="M17" s="38"/>
      <c r="N17" s="32"/>
      <c r="O17" s="26"/>
      <c r="P17" s="47" t="s">
        <v>44</v>
      </c>
      <c r="Q17" s="63"/>
      <c r="R17" s="64">
        <v>0</v>
      </c>
      <c r="S17" s="56">
        <v>0</v>
      </c>
      <c r="T17" s="38"/>
      <c r="U17" s="32"/>
      <c r="V17" s="26"/>
      <c r="W17" s="47" t="s">
        <v>44</v>
      </c>
      <c r="X17" s="63"/>
      <c r="Y17" s="64"/>
      <c r="Z17" s="625"/>
      <c r="AA17" s="38"/>
      <c r="AB17" s="32"/>
      <c r="AC17" s="47" t="s">
        <v>45</v>
      </c>
      <c r="AD17" s="63"/>
      <c r="AE17" s="64">
        <v>0</v>
      </c>
      <c r="AF17" s="56">
        <v>0</v>
      </c>
      <c r="AG17" s="38"/>
      <c r="AH17" s="32"/>
      <c r="AI17" s="26"/>
      <c r="AJ17" s="1036" t="s">
        <v>46</v>
      </c>
      <c r="AK17" s="1037"/>
      <c r="AL17" s="65">
        <f>+IF(AL14=0,0,1000/AL14)</f>
        <v>33.333333333333336</v>
      </c>
      <c r="AM17" s="66">
        <v>15000</v>
      </c>
      <c r="AN17" s="34"/>
      <c r="AO17" s="34"/>
      <c r="AP17" s="44"/>
      <c r="AR17" s="1036" t="s">
        <v>46</v>
      </c>
      <c r="AS17" s="1037"/>
      <c r="AT17" s="65">
        <f>+IF(AT14=0,0,1000/AT14)</f>
        <v>0</v>
      </c>
      <c r="AU17" s="66"/>
      <c r="AV17" s="34"/>
      <c r="AW17" s="34"/>
      <c r="AX17" s="44"/>
    </row>
    <row r="18" spans="1:55">
      <c r="A18" s="23"/>
      <c r="B18" s="47" t="s">
        <v>47</v>
      </c>
      <c r="C18" s="63" t="s">
        <v>48</v>
      </c>
      <c r="D18" s="64">
        <v>150</v>
      </c>
      <c r="E18" s="56">
        <v>300</v>
      </c>
      <c r="F18" s="38"/>
      <c r="G18" s="32"/>
      <c r="H18" s="26"/>
      <c r="I18" s="47" t="s">
        <v>45</v>
      </c>
      <c r="J18" s="63" t="s">
        <v>40</v>
      </c>
      <c r="K18" s="64">
        <v>80</v>
      </c>
      <c r="L18" s="56">
        <v>2000</v>
      </c>
      <c r="M18" s="38"/>
      <c r="N18" s="32"/>
      <c r="O18" s="26"/>
      <c r="P18" s="47" t="s">
        <v>47</v>
      </c>
      <c r="Q18" s="63"/>
      <c r="R18" s="64">
        <v>0</v>
      </c>
      <c r="S18" s="56">
        <v>0</v>
      </c>
      <c r="T18" s="38"/>
      <c r="U18" s="32"/>
      <c r="V18" s="26"/>
      <c r="W18" s="47" t="s">
        <v>47</v>
      </c>
      <c r="X18" s="63" t="s">
        <v>48</v>
      </c>
      <c r="Y18" s="64">
        <v>200</v>
      </c>
      <c r="Z18" s="625">
        <f>'COTIZACIÓN 1'!N12</f>
        <v>0</v>
      </c>
      <c r="AA18" s="38"/>
      <c r="AB18" s="32"/>
      <c r="AC18" s="47" t="s">
        <v>49</v>
      </c>
      <c r="AD18" s="63"/>
      <c r="AE18" s="64">
        <v>0</v>
      </c>
      <c r="AF18" s="56">
        <v>0</v>
      </c>
      <c r="AG18" s="38"/>
      <c r="AH18" s="32"/>
      <c r="AI18" s="68">
        <f>+(AL15*1000)/AP56</f>
        <v>8.5714285714285712</v>
      </c>
      <c r="AJ18" s="1036" t="s">
        <v>50</v>
      </c>
      <c r="AK18" s="1037"/>
      <c r="AL18" s="69">
        <f>+ROUND(AI18,0)</f>
        <v>9</v>
      </c>
      <c r="AM18" s="66">
        <v>150000</v>
      </c>
      <c r="AN18" s="34"/>
      <c r="AO18" s="34"/>
      <c r="AP18" s="44"/>
      <c r="AQ18" s="68"/>
      <c r="AR18" s="1036" t="s">
        <v>50</v>
      </c>
      <c r="AS18" s="1037"/>
      <c r="AT18" s="69">
        <f>+ROUND(AQ18,0)</f>
        <v>0</v>
      </c>
      <c r="AU18" s="66"/>
      <c r="AV18" s="34"/>
      <c r="AW18" s="34"/>
      <c r="AX18" s="44"/>
    </row>
    <row r="19" spans="1:55" ht="15.75" customHeight="1">
      <c r="A19" s="23"/>
      <c r="B19" s="47" t="s">
        <v>51</v>
      </c>
      <c r="C19" s="63" t="s">
        <v>52</v>
      </c>
      <c r="D19" s="64">
        <v>3</v>
      </c>
      <c r="E19" s="56">
        <v>30000</v>
      </c>
      <c r="F19" s="38"/>
      <c r="G19" s="32"/>
      <c r="H19" s="26"/>
      <c r="I19" s="47" t="s">
        <v>49</v>
      </c>
      <c r="J19" s="63"/>
      <c r="K19" s="64"/>
      <c r="L19" s="56"/>
      <c r="M19" s="38"/>
      <c r="N19" s="32"/>
      <c r="O19" s="26"/>
      <c r="P19" s="47" t="s">
        <v>53</v>
      </c>
      <c r="Q19" s="63"/>
      <c r="R19" s="64">
        <v>0</v>
      </c>
      <c r="S19" s="56">
        <v>0</v>
      </c>
      <c r="T19" s="38"/>
      <c r="U19" s="32"/>
      <c r="V19" s="26"/>
      <c r="W19" s="47" t="s">
        <v>51</v>
      </c>
      <c r="X19" s="63" t="s">
        <v>52</v>
      </c>
      <c r="Y19" s="64">
        <v>5</v>
      </c>
      <c r="Z19" s="625">
        <f>'COTIZACIÓN 1'!N7</f>
        <v>0</v>
      </c>
      <c r="AA19" s="38"/>
      <c r="AB19" s="32"/>
      <c r="AC19" s="47" t="s">
        <v>55</v>
      </c>
      <c r="AD19" s="63"/>
      <c r="AE19" s="64">
        <v>0</v>
      </c>
      <c r="AF19" s="56">
        <v>0</v>
      </c>
      <c r="AG19" s="38"/>
      <c r="AH19" s="32"/>
      <c r="AI19" s="68">
        <f>+(AL16*AL15)/AP58</f>
        <v>6.666666666666667</v>
      </c>
      <c r="AJ19" s="1036" t="s">
        <v>56</v>
      </c>
      <c r="AK19" s="1037"/>
      <c r="AL19" s="69">
        <f>+ROUND(AI19,0)</f>
        <v>7</v>
      </c>
      <c r="AM19" s="66">
        <v>8000</v>
      </c>
      <c r="AN19" s="34"/>
      <c r="AO19" s="34"/>
      <c r="AP19" s="44"/>
      <c r="AQ19" s="68"/>
      <c r="AR19" s="1036" t="s">
        <v>56</v>
      </c>
      <c r="AS19" s="1037"/>
      <c r="AT19" s="69">
        <f>+ROUND(AQ19,0)</f>
        <v>0</v>
      </c>
      <c r="AU19" s="66"/>
      <c r="AV19" s="34"/>
      <c r="AW19" s="34"/>
      <c r="AX19" s="44"/>
    </row>
    <row r="20" spans="1:55" ht="15" customHeight="1">
      <c r="A20" s="23"/>
      <c r="B20" s="47" t="s">
        <v>57</v>
      </c>
      <c r="C20" s="63" t="s">
        <v>58</v>
      </c>
      <c r="D20" s="64">
        <v>2</v>
      </c>
      <c r="E20" s="56">
        <v>8000</v>
      </c>
      <c r="F20" s="38"/>
      <c r="G20" s="32"/>
      <c r="H20" s="26"/>
      <c r="I20" s="47" t="s">
        <v>55</v>
      </c>
      <c r="J20" s="63" t="s">
        <v>48</v>
      </c>
      <c r="K20" s="64">
        <v>150</v>
      </c>
      <c r="L20" s="56">
        <v>300</v>
      </c>
      <c r="M20" s="38"/>
      <c r="N20" s="32"/>
      <c r="O20" s="26"/>
      <c r="P20" s="47" t="s">
        <v>57</v>
      </c>
      <c r="Q20" s="63"/>
      <c r="R20" s="64">
        <v>0</v>
      </c>
      <c r="S20" s="56">
        <v>0</v>
      </c>
      <c r="T20" s="38"/>
      <c r="U20" s="32"/>
      <c r="V20" s="26"/>
      <c r="W20" s="47" t="s">
        <v>57</v>
      </c>
      <c r="X20" s="63" t="s">
        <v>58</v>
      </c>
      <c r="Y20" s="64">
        <v>2</v>
      </c>
      <c r="Z20" s="625">
        <f>'COTIZACIÓN 1'!N13</f>
        <v>0</v>
      </c>
      <c r="AA20" s="38"/>
      <c r="AB20" s="32"/>
      <c r="AC20" s="47" t="s">
        <v>59</v>
      </c>
      <c r="AD20" s="63"/>
      <c r="AE20" s="64">
        <v>0</v>
      </c>
      <c r="AF20" s="56">
        <v>0</v>
      </c>
      <c r="AG20" s="38"/>
      <c r="AH20" s="32"/>
      <c r="AI20" s="26"/>
      <c r="AJ20" s="1036" t="s">
        <v>60</v>
      </c>
      <c r="AK20" s="1037"/>
      <c r="AL20" s="69">
        <f>+AL16+(AL16*AP61)</f>
        <v>366.66666666666663</v>
      </c>
      <c r="AM20" s="66"/>
      <c r="AN20" s="34"/>
      <c r="AO20" s="34"/>
      <c r="AP20" s="44"/>
      <c r="AR20" s="1036" t="s">
        <v>60</v>
      </c>
      <c r="AS20" s="1037"/>
      <c r="AT20" s="69">
        <f>+AT16+(AT16*AX61)</f>
        <v>0</v>
      </c>
      <c r="AU20" s="66">
        <v>0</v>
      </c>
      <c r="AV20" s="34"/>
      <c r="AW20" s="34"/>
      <c r="AX20" s="44"/>
    </row>
    <row r="21" spans="1:55" ht="15" customHeight="1">
      <c r="A21" s="23"/>
      <c r="B21" s="47" t="s">
        <v>61</v>
      </c>
      <c r="C21" s="54"/>
      <c r="D21" s="55"/>
      <c r="E21" s="70">
        <v>53118</v>
      </c>
      <c r="F21" s="38"/>
      <c r="G21" s="32"/>
      <c r="H21" s="26"/>
      <c r="I21" s="47" t="s">
        <v>59</v>
      </c>
      <c r="J21" s="63" t="s">
        <v>52</v>
      </c>
      <c r="K21" s="64">
        <v>3</v>
      </c>
      <c r="L21" s="56">
        <v>30000</v>
      </c>
      <c r="M21" s="38"/>
      <c r="N21" s="32"/>
      <c r="O21" s="26"/>
      <c r="P21" s="47" t="s">
        <v>61</v>
      </c>
      <c r="Q21" s="54"/>
      <c r="R21" s="55"/>
      <c r="S21" s="70">
        <v>0</v>
      </c>
      <c r="T21" s="38"/>
      <c r="U21" s="32"/>
      <c r="V21" s="26"/>
      <c r="W21" s="47" t="s">
        <v>61</v>
      </c>
      <c r="X21" s="54"/>
      <c r="Y21" s="55"/>
      <c r="Z21" s="626">
        <v>75000</v>
      </c>
      <c r="AA21" s="38"/>
      <c r="AB21" s="32"/>
      <c r="AC21" s="47" t="s">
        <v>62</v>
      </c>
      <c r="AD21" s="63"/>
      <c r="AE21" s="64">
        <v>0</v>
      </c>
      <c r="AF21" s="56">
        <v>0</v>
      </c>
      <c r="AG21" s="38"/>
      <c r="AH21" s="32"/>
      <c r="AI21" s="26"/>
      <c r="AJ21" s="71" t="s">
        <v>63</v>
      </c>
      <c r="AK21" s="72" t="s">
        <v>40</v>
      </c>
      <c r="AL21" s="73"/>
      <c r="AM21" s="66">
        <v>2000</v>
      </c>
      <c r="AN21" s="34"/>
      <c r="AO21" s="34"/>
      <c r="AP21" s="44"/>
      <c r="AR21" s="71" t="s">
        <v>63</v>
      </c>
      <c r="AS21" s="72"/>
      <c r="AT21" s="73">
        <v>0</v>
      </c>
      <c r="AU21" s="66">
        <v>0</v>
      </c>
      <c r="AV21" s="34"/>
      <c r="AW21" s="34"/>
      <c r="AX21" s="44"/>
    </row>
    <row r="22" spans="1:55" ht="15.75" customHeight="1">
      <c r="A22" s="23"/>
      <c r="B22" s="47" t="s">
        <v>64</v>
      </c>
      <c r="C22" s="54"/>
      <c r="D22" s="60">
        <v>0.02</v>
      </c>
      <c r="E22" s="74"/>
      <c r="F22" s="74"/>
      <c r="G22" s="32"/>
      <c r="H22" s="26"/>
      <c r="I22" s="47" t="s">
        <v>62</v>
      </c>
      <c r="J22" s="63" t="s">
        <v>58</v>
      </c>
      <c r="K22" s="64">
        <v>2</v>
      </c>
      <c r="L22" s="56">
        <v>8000</v>
      </c>
      <c r="M22" s="38"/>
      <c r="N22" s="32"/>
      <c r="O22" s="26"/>
      <c r="P22" s="47" t="s">
        <v>64</v>
      </c>
      <c r="Q22" s="54"/>
      <c r="R22" s="60">
        <v>0.02</v>
      </c>
      <c r="S22" s="74"/>
      <c r="T22" s="74"/>
      <c r="U22" s="32"/>
      <c r="V22" s="26"/>
      <c r="W22" s="47" t="s">
        <v>429</v>
      </c>
      <c r="X22" s="54"/>
      <c r="Y22" s="60">
        <v>0.05</v>
      </c>
      <c r="Z22" s="74"/>
      <c r="AA22" s="74"/>
      <c r="AB22" s="32"/>
      <c r="AC22" s="47" t="s">
        <v>65</v>
      </c>
      <c r="AD22" s="54"/>
      <c r="AE22" s="55"/>
      <c r="AF22" s="70">
        <v>0</v>
      </c>
      <c r="AG22" s="38"/>
      <c r="AH22" s="32"/>
      <c r="AI22" s="26"/>
      <c r="AJ22" s="71" t="s">
        <v>66</v>
      </c>
      <c r="AK22" s="72" t="s">
        <v>52</v>
      </c>
      <c r="AL22" s="73"/>
      <c r="AM22" s="66">
        <v>30000</v>
      </c>
      <c r="AN22" s="34"/>
      <c r="AO22" s="34"/>
      <c r="AP22" s="44"/>
      <c r="AR22" s="71" t="s">
        <v>66</v>
      </c>
      <c r="AS22" s="72"/>
      <c r="AT22" s="73">
        <v>0</v>
      </c>
      <c r="AU22" s="66">
        <v>0</v>
      </c>
      <c r="AV22" s="34"/>
      <c r="AW22" s="34"/>
      <c r="AX22" s="44"/>
    </row>
    <row r="23" spans="1:55" ht="14.25" customHeight="1" thickBot="1">
      <c r="A23" s="23"/>
      <c r="B23" s="47" t="s">
        <v>67</v>
      </c>
      <c r="C23" s="54"/>
      <c r="D23" s="75">
        <v>0.1</v>
      </c>
      <c r="E23" s="74"/>
      <c r="F23" s="74"/>
      <c r="G23" s="32"/>
      <c r="H23" s="26"/>
      <c r="I23" s="47" t="s">
        <v>65</v>
      </c>
      <c r="J23" s="54"/>
      <c r="K23" s="55"/>
      <c r="L23" s="70">
        <v>53118</v>
      </c>
      <c r="M23" s="38"/>
      <c r="N23" s="32"/>
      <c r="O23" s="26"/>
      <c r="P23" s="47" t="s">
        <v>67</v>
      </c>
      <c r="Q23" s="54"/>
      <c r="R23" s="75">
        <v>0.1</v>
      </c>
      <c r="S23" s="74"/>
      <c r="T23" s="74"/>
      <c r="U23" s="32"/>
      <c r="V23" s="26"/>
      <c r="W23" s="47" t="s">
        <v>67</v>
      </c>
      <c r="X23" s="54"/>
      <c r="Y23" s="75">
        <v>0.15</v>
      </c>
      <c r="Z23" s="74"/>
      <c r="AA23" s="74"/>
      <c r="AB23" s="32"/>
      <c r="AC23" s="47" t="s">
        <v>68</v>
      </c>
      <c r="AD23" s="54"/>
      <c r="AE23" s="60">
        <v>0.02</v>
      </c>
      <c r="AF23" s="74"/>
      <c r="AG23" s="74"/>
      <c r="AH23" s="32"/>
      <c r="AI23" s="26"/>
      <c r="AJ23" s="1036" t="s">
        <v>69</v>
      </c>
      <c r="AK23" s="1037"/>
      <c r="AL23" s="76"/>
      <c r="AM23" s="77">
        <v>53118</v>
      </c>
      <c r="AN23" s="34"/>
      <c r="AO23" s="34"/>
      <c r="AP23" s="44"/>
      <c r="AR23" s="1036" t="s">
        <v>69</v>
      </c>
      <c r="AS23" s="1037"/>
      <c r="AT23" s="76"/>
      <c r="AU23" s="66"/>
      <c r="AV23" s="34"/>
      <c r="AW23" s="34"/>
      <c r="AX23" s="44"/>
    </row>
    <row r="24" spans="1:55" ht="27.75" customHeight="1" thickBot="1">
      <c r="A24" s="78" t="s">
        <v>70</v>
      </c>
      <c r="B24" s="79" t="str">
        <f>CONCATENATE(B53," ",A24)</f>
        <v>IPC proyectado 2021 (0% costos directos)</v>
      </c>
      <c r="C24" s="54"/>
      <c r="D24" s="80">
        <v>0</v>
      </c>
      <c r="E24" s="81" t="s">
        <v>71</v>
      </c>
      <c r="F24" s="82">
        <v>0</v>
      </c>
      <c r="G24" s="83" t="s">
        <v>72</v>
      </c>
      <c r="H24" s="26"/>
      <c r="I24" s="47" t="s">
        <v>68</v>
      </c>
      <c r="J24" s="54"/>
      <c r="K24" s="60">
        <v>0.02</v>
      </c>
      <c r="L24" s="74"/>
      <c r="M24" s="74"/>
      <c r="N24" s="32"/>
      <c r="O24" s="26"/>
      <c r="P24" s="84" t="str">
        <f>+I26</f>
        <v>IPC proyectado 2021 (0% costos directos)</v>
      </c>
      <c r="Q24" s="54"/>
      <c r="R24" s="60">
        <f>+K26</f>
        <v>0</v>
      </c>
      <c r="S24" s="81" t="s">
        <v>71</v>
      </c>
      <c r="T24" s="82">
        <v>0</v>
      </c>
      <c r="U24" s="83" t="s">
        <v>72</v>
      </c>
      <c r="V24" s="26"/>
      <c r="W24" s="84" t="s">
        <v>535</v>
      </c>
      <c r="X24" s="54"/>
      <c r="Y24" s="80">
        <v>5.3499999999999999E-2</v>
      </c>
      <c r="Z24" s="81" t="s">
        <v>71</v>
      </c>
      <c r="AA24" s="82">
        <v>2</v>
      </c>
      <c r="AB24" s="83" t="s">
        <v>72</v>
      </c>
      <c r="AC24" s="47" t="s">
        <v>73</v>
      </c>
      <c r="AD24" s="54"/>
      <c r="AE24" s="75">
        <v>0.15</v>
      </c>
      <c r="AF24" s="74"/>
      <c r="AG24" s="74"/>
      <c r="AH24" s="32"/>
      <c r="AI24" s="26"/>
      <c r="AJ24" s="1036" t="s">
        <v>74</v>
      </c>
      <c r="AK24" s="1037"/>
      <c r="AL24" s="85">
        <v>0.1</v>
      </c>
      <c r="AM24" s="34"/>
      <c r="AN24" s="34"/>
      <c r="AO24" s="34"/>
      <c r="AP24" s="44"/>
      <c r="AR24" s="1036" t="s">
        <v>74</v>
      </c>
      <c r="AS24" s="1037"/>
      <c r="AT24" s="85">
        <v>0.1</v>
      </c>
      <c r="AU24" s="34"/>
      <c r="AV24" s="34"/>
      <c r="AW24" s="34"/>
      <c r="AX24" s="44"/>
    </row>
    <row r="25" spans="1:55" ht="15" customHeight="1" thickBot="1">
      <c r="A25" s="23"/>
      <c r="B25" s="86"/>
      <c r="C25" s="87"/>
      <c r="D25" s="74"/>
      <c r="E25" s="38"/>
      <c r="F25" s="38"/>
      <c r="G25" s="88"/>
      <c r="H25" s="89"/>
      <c r="I25" s="47" t="s">
        <v>73</v>
      </c>
      <c r="J25" s="54"/>
      <c r="K25" s="75">
        <v>0.1</v>
      </c>
      <c r="L25" s="74"/>
      <c r="M25" s="74"/>
      <c r="N25" s="32"/>
      <c r="O25" s="89"/>
      <c r="P25" s="86"/>
      <c r="Q25" s="87"/>
      <c r="R25" s="74"/>
      <c r="S25" s="38"/>
      <c r="T25" s="38"/>
      <c r="U25" s="88"/>
      <c r="V25" s="89"/>
      <c r="W25" s="87"/>
      <c r="X25" s="87"/>
      <c r="Y25" s="74"/>
      <c r="Z25" s="38"/>
      <c r="AA25" s="38"/>
      <c r="AB25" s="88"/>
      <c r="AC25" s="84" t="e">
        <f>+#REF!</f>
        <v>#REF!</v>
      </c>
      <c r="AD25" s="54"/>
      <c r="AE25" s="60">
        <f>+D24</f>
        <v>0</v>
      </c>
      <c r="AF25" s="81" t="s">
        <v>71</v>
      </c>
      <c r="AG25" s="82">
        <v>0</v>
      </c>
      <c r="AH25" s="83" t="s">
        <v>72</v>
      </c>
      <c r="AI25" s="89"/>
      <c r="AJ25" s="1036" t="s">
        <v>75</v>
      </c>
      <c r="AK25" s="1037"/>
      <c r="AL25" s="90">
        <v>0.02</v>
      </c>
      <c r="AM25" s="34"/>
      <c r="AN25" s="91"/>
      <c r="AO25" s="92"/>
      <c r="AP25" s="44"/>
      <c r="AR25" s="1036" t="s">
        <v>75</v>
      </c>
      <c r="AS25" s="1037"/>
      <c r="AT25" s="90">
        <v>0.02</v>
      </c>
      <c r="AU25" s="34"/>
      <c r="AV25" s="91"/>
      <c r="AW25" s="92"/>
      <c r="AX25" s="44"/>
    </row>
    <row r="26" spans="1:55" ht="17.25" customHeight="1" thickBot="1">
      <c r="A26" s="23"/>
      <c r="B26" s="93" t="s">
        <v>76</v>
      </c>
      <c r="C26" s="94">
        <v>2021</v>
      </c>
      <c r="D26" s="74"/>
      <c r="E26" s="74"/>
      <c r="F26" s="95"/>
      <c r="G26" s="88"/>
      <c r="H26" s="26"/>
      <c r="I26" s="84" t="str">
        <f>+B24</f>
        <v>IPC proyectado 2021 (0% costos directos)</v>
      </c>
      <c r="J26" s="54"/>
      <c r="K26" s="80">
        <v>0</v>
      </c>
      <c r="L26" s="81" t="s">
        <v>71</v>
      </c>
      <c r="M26" s="82">
        <v>0</v>
      </c>
      <c r="N26" s="83" t="s">
        <v>72</v>
      </c>
      <c r="O26" s="26"/>
      <c r="P26" s="93" t="s">
        <v>76</v>
      </c>
      <c r="Q26" s="94">
        <v>2020</v>
      </c>
      <c r="R26" s="74"/>
      <c r="S26" s="74"/>
      <c r="T26" s="95"/>
      <c r="U26" s="88"/>
      <c r="V26" s="26"/>
      <c r="W26" s="93" t="s">
        <v>76</v>
      </c>
      <c r="X26" s="94">
        <v>2026</v>
      </c>
      <c r="Y26" s="74"/>
      <c r="Z26" s="74"/>
      <c r="AA26" s="95"/>
      <c r="AB26" s="88"/>
      <c r="AC26" s="86"/>
      <c r="AD26" s="87"/>
      <c r="AE26" s="74"/>
      <c r="AF26" s="38"/>
      <c r="AG26" s="38"/>
      <c r="AH26" s="88"/>
      <c r="AI26" s="26"/>
      <c r="AJ26" s="96" t="e">
        <f>+AC25</f>
        <v>#REF!</v>
      </c>
      <c r="AK26" s="97"/>
      <c r="AL26" s="98">
        <v>0</v>
      </c>
      <c r="AM26" s="34"/>
      <c r="AN26" s="1041" t="s">
        <v>77</v>
      </c>
      <c r="AO26" s="1041"/>
      <c r="AP26" s="1042"/>
      <c r="AR26" s="96">
        <f>+AK25</f>
        <v>0</v>
      </c>
      <c r="AS26" s="97"/>
      <c r="AT26" s="90">
        <f>+L24</f>
        <v>0</v>
      </c>
      <c r="AU26" s="34"/>
      <c r="AV26" s="1041" t="s">
        <v>77</v>
      </c>
      <c r="AW26" s="1041"/>
      <c r="AX26" s="1042"/>
    </row>
    <row r="27" spans="1:55" ht="43.5" customHeight="1" thickBot="1">
      <c r="A27" s="23"/>
      <c r="B27" s="99" t="s">
        <v>78</v>
      </c>
      <c r="C27" s="100" t="s">
        <v>0</v>
      </c>
      <c r="D27" s="101" t="s">
        <v>79</v>
      </c>
      <c r="E27" s="101" t="s">
        <v>80</v>
      </c>
      <c r="F27" s="102" t="s">
        <v>81</v>
      </c>
      <c r="G27" s="102" t="s">
        <v>82</v>
      </c>
      <c r="H27" s="26"/>
      <c r="I27" s="86"/>
      <c r="J27" s="87"/>
      <c r="K27" s="74"/>
      <c r="L27" s="38"/>
      <c r="M27" s="38"/>
      <c r="N27" s="88"/>
      <c r="O27" s="26"/>
      <c r="P27" s="99" t="s">
        <v>78</v>
      </c>
      <c r="Q27" s="100" t="s">
        <v>0</v>
      </c>
      <c r="R27" s="101" t="s">
        <v>79</v>
      </c>
      <c r="S27" s="101" t="s">
        <v>80</v>
      </c>
      <c r="T27" s="102" t="s">
        <v>81</v>
      </c>
      <c r="U27" s="102" t="s">
        <v>82</v>
      </c>
      <c r="V27" s="26"/>
      <c r="W27" s="99" t="s">
        <v>78</v>
      </c>
      <c r="X27" s="100" t="s">
        <v>0</v>
      </c>
      <c r="Y27" s="101" t="s">
        <v>79</v>
      </c>
      <c r="Z27" s="101" t="s">
        <v>80</v>
      </c>
      <c r="AA27" s="102" t="s">
        <v>81</v>
      </c>
      <c r="AB27" s="102" t="s">
        <v>82</v>
      </c>
      <c r="AC27" s="93" t="s">
        <v>76</v>
      </c>
      <c r="AD27" s="94">
        <v>2020</v>
      </c>
      <c r="AE27" s="103"/>
      <c r="AF27" s="103"/>
      <c r="AG27" s="104"/>
      <c r="AH27" s="105"/>
      <c r="AI27" s="26"/>
      <c r="AJ27" s="106" t="s">
        <v>83</v>
      </c>
      <c r="AK27" s="106">
        <v>0</v>
      </c>
      <c r="AL27" s="106" t="s">
        <v>84</v>
      </c>
      <c r="AM27" s="34"/>
      <c r="AN27" s="107">
        <v>0</v>
      </c>
      <c r="AO27" s="108"/>
      <c r="AP27" s="109" t="s">
        <v>85</v>
      </c>
      <c r="AR27" s="106" t="s">
        <v>83</v>
      </c>
      <c r="AS27" s="106">
        <v>0</v>
      </c>
      <c r="AT27" s="106" t="s">
        <v>84</v>
      </c>
      <c r="AU27" s="34"/>
      <c r="AV27" s="107"/>
      <c r="AW27" s="108"/>
      <c r="AX27" s="109" t="s">
        <v>85</v>
      </c>
    </row>
    <row r="28" spans="1:55" ht="38.65" customHeight="1" thickBot="1">
      <c r="A28" s="23"/>
      <c r="B28" s="987" t="s">
        <v>86</v>
      </c>
      <c r="C28" s="988"/>
      <c r="D28" s="988"/>
      <c r="E28" s="988"/>
      <c r="F28" s="988"/>
      <c r="G28" s="989"/>
      <c r="H28" s="26"/>
      <c r="I28" s="110" t="s">
        <v>76</v>
      </c>
      <c r="J28" s="111">
        <v>2021</v>
      </c>
      <c r="K28" s="103"/>
      <c r="L28" s="103"/>
      <c r="M28" s="104"/>
      <c r="N28" s="105"/>
      <c r="O28" s="26"/>
      <c r="P28" s="987" t="s">
        <v>86</v>
      </c>
      <c r="Q28" s="988"/>
      <c r="R28" s="988"/>
      <c r="S28" s="988"/>
      <c r="T28" s="988"/>
      <c r="U28" s="989"/>
      <c r="V28" s="26"/>
      <c r="W28" s="987" t="s">
        <v>86</v>
      </c>
      <c r="X28" s="988"/>
      <c r="Y28" s="988"/>
      <c r="Z28" s="988"/>
      <c r="AA28" s="988"/>
      <c r="AB28" s="989"/>
      <c r="AC28" s="99" t="s">
        <v>78</v>
      </c>
      <c r="AD28" s="100" t="s">
        <v>0</v>
      </c>
      <c r="AE28" s="101" t="s">
        <v>79</v>
      </c>
      <c r="AF28" s="101" t="s">
        <v>80</v>
      </c>
      <c r="AG28" s="102" t="s">
        <v>81</v>
      </c>
      <c r="AH28" s="102" t="s">
        <v>82</v>
      </c>
      <c r="AI28" s="26"/>
      <c r="AJ28" s="33"/>
      <c r="AK28" s="34"/>
      <c r="AL28" s="34"/>
      <c r="AM28" s="34"/>
      <c r="AN28" s="34"/>
      <c r="AO28" s="34"/>
      <c r="AP28" s="44"/>
      <c r="AR28" s="33"/>
      <c r="AS28" s="34"/>
      <c r="AT28" s="34"/>
      <c r="AU28" s="34"/>
      <c r="AV28" s="34"/>
      <c r="AW28" s="34"/>
      <c r="AX28" s="44"/>
    </row>
    <row r="29" spans="1:55" ht="39" thickBot="1">
      <c r="A29" s="23"/>
      <c r="B29" s="112" t="s">
        <v>87</v>
      </c>
      <c r="C29" s="1005" t="s">
        <v>88</v>
      </c>
      <c r="D29" s="1006"/>
      <c r="E29" s="115"/>
      <c r="F29" s="116"/>
      <c r="G29" s="117"/>
      <c r="H29" s="26"/>
      <c r="I29" s="99" t="s">
        <v>78</v>
      </c>
      <c r="J29" s="100" t="s">
        <v>0</v>
      </c>
      <c r="K29" s="101" t="s">
        <v>79</v>
      </c>
      <c r="L29" s="101" t="s">
        <v>80</v>
      </c>
      <c r="M29" s="102" t="s">
        <v>81</v>
      </c>
      <c r="N29" s="102" t="s">
        <v>82</v>
      </c>
      <c r="O29" s="26"/>
      <c r="P29" s="112" t="s">
        <v>87</v>
      </c>
      <c r="Q29" s="1005" t="s">
        <v>88</v>
      </c>
      <c r="R29" s="1006"/>
      <c r="S29" s="115"/>
      <c r="T29" s="116"/>
      <c r="U29" s="117"/>
      <c r="V29" s="26"/>
      <c r="W29" s="112" t="s">
        <v>87</v>
      </c>
      <c r="X29" s="1005" t="s">
        <v>88</v>
      </c>
      <c r="Y29" s="1006"/>
      <c r="Z29" s="115"/>
      <c r="AA29" s="116"/>
      <c r="AB29" s="117"/>
      <c r="AC29" s="118" t="s">
        <v>86</v>
      </c>
      <c r="AD29" s="119"/>
      <c r="AE29" s="119"/>
      <c r="AF29" s="119"/>
      <c r="AG29" s="119"/>
      <c r="AH29" s="120"/>
      <c r="AI29" s="26"/>
      <c r="AJ29" s="110" t="s">
        <v>76</v>
      </c>
      <c r="AK29" s="111">
        <v>2021</v>
      </c>
      <c r="AL29" s="121"/>
      <c r="AM29" s="121"/>
      <c r="AN29" s="121"/>
      <c r="AO29" s="121"/>
      <c r="AP29" s="122"/>
      <c r="AR29" s="110" t="s">
        <v>76</v>
      </c>
      <c r="AS29" s="111">
        <v>2021</v>
      </c>
      <c r="AT29" s="121"/>
      <c r="AU29" s="121"/>
      <c r="AV29" s="121"/>
      <c r="AW29" s="121"/>
      <c r="AX29" s="122"/>
    </row>
    <row r="30" spans="1:55" ht="24.75" customHeight="1" thickBot="1">
      <c r="A30" s="23"/>
      <c r="B30" s="123" t="s">
        <v>89</v>
      </c>
      <c r="C30" s="124" t="s">
        <v>90</v>
      </c>
      <c r="D30" s="125">
        <f>+IF(F24&gt;0,D105,0)</f>
        <v>0</v>
      </c>
      <c r="E30" s="126">
        <f>IF(D30&gt;0,E21/(D30/D108),0)</f>
        <v>0</v>
      </c>
      <c r="F30" s="127">
        <f>+D30*E30</f>
        <v>0</v>
      </c>
      <c r="G30" s="128"/>
      <c r="H30" s="26"/>
      <c r="I30" s="987" t="s">
        <v>86</v>
      </c>
      <c r="J30" s="988"/>
      <c r="K30" s="988"/>
      <c r="L30" s="988"/>
      <c r="M30" s="988"/>
      <c r="N30" s="989"/>
      <c r="O30" s="26"/>
      <c r="P30" s="129" t="s">
        <v>91</v>
      </c>
      <c r="Q30" s="124" t="s">
        <v>90</v>
      </c>
      <c r="R30" s="125">
        <f>+IF(T24&gt;0,R105,0)</f>
        <v>0</v>
      </c>
      <c r="S30" s="126">
        <f>IF(R30&gt;0,S21/(R30/R108),0)</f>
        <v>0</v>
      </c>
      <c r="T30" s="127">
        <f>+R30*S30</f>
        <v>0</v>
      </c>
      <c r="U30" s="128"/>
      <c r="V30" s="26"/>
      <c r="W30" s="129" t="s">
        <v>91</v>
      </c>
      <c r="X30" s="124" t="s">
        <v>90</v>
      </c>
      <c r="Y30" s="125">
        <f>+IF(AA24&gt;0,Y105,0)</f>
        <v>10000</v>
      </c>
      <c r="Z30" s="606">
        <v>159</v>
      </c>
      <c r="AA30" s="607">
        <f>Y30*Z30</f>
        <v>1590000</v>
      </c>
      <c r="AB30" s="608">
        <f>AA30*$AA$24</f>
        <v>3180000</v>
      </c>
      <c r="AC30" s="112" t="s">
        <v>87</v>
      </c>
      <c r="AD30" s="113" t="s">
        <v>88</v>
      </c>
      <c r="AE30" s="114"/>
      <c r="AF30" s="115"/>
      <c r="AG30" s="116"/>
      <c r="AH30" s="117"/>
      <c r="AI30" s="26"/>
      <c r="AJ30" s="1034" t="s">
        <v>92</v>
      </c>
      <c r="AK30" s="1038" t="s">
        <v>93</v>
      </c>
      <c r="AL30" s="1039"/>
      <c r="AM30" s="1040"/>
      <c r="AN30" s="1034" t="s">
        <v>94</v>
      </c>
      <c r="AO30" s="130" t="s">
        <v>95</v>
      </c>
      <c r="AP30" s="1034" t="s">
        <v>96</v>
      </c>
      <c r="AR30" s="1034" t="s">
        <v>92</v>
      </c>
      <c r="AS30" s="1038" t="s">
        <v>93</v>
      </c>
      <c r="AT30" s="1039"/>
      <c r="AU30" s="1040"/>
      <c r="AV30" s="1034" t="s">
        <v>94</v>
      </c>
      <c r="AW30" s="130" t="s">
        <v>95</v>
      </c>
      <c r="AX30" s="1034" t="s">
        <v>96</v>
      </c>
      <c r="AY30" s="444">
        <f>+AA30*1100</f>
        <v>1749000000</v>
      </c>
      <c r="AZ30" s="445">
        <f>+AY59</f>
        <v>0</v>
      </c>
      <c r="BA30" s="12">
        <f>+AY30*AZ30</f>
        <v>0</v>
      </c>
      <c r="BB30" s="446">
        <f>+AY30+BA30</f>
        <v>1749000000</v>
      </c>
      <c r="BC30" s="444"/>
    </row>
    <row r="31" spans="1:55" ht="16.5" customHeight="1" thickBot="1">
      <c r="A31" s="23"/>
      <c r="B31" s="123" t="s">
        <v>97</v>
      </c>
      <c r="C31" s="124" t="s">
        <v>98</v>
      </c>
      <c r="D31" s="125">
        <f>+IF(F24&gt;0,D14,0)</f>
        <v>0</v>
      </c>
      <c r="E31" s="126">
        <f>+IF(F24&gt;0,(E21*D109)/D31,0)</f>
        <v>0</v>
      </c>
      <c r="F31" s="127">
        <f t="shared" ref="F31:F39" si="0">+D31*E31</f>
        <v>0</v>
      </c>
      <c r="G31" s="128"/>
      <c r="H31" s="26"/>
      <c r="I31" s="112" t="s">
        <v>87</v>
      </c>
      <c r="J31" s="1005" t="s">
        <v>88</v>
      </c>
      <c r="K31" s="1006"/>
      <c r="L31" s="115"/>
      <c r="M31" s="116"/>
      <c r="N31" s="117"/>
      <c r="O31" s="26"/>
      <c r="P31" s="129" t="s">
        <v>97</v>
      </c>
      <c r="Q31" s="124" t="s">
        <v>98</v>
      </c>
      <c r="R31" s="125">
        <f>+IF(T24&gt;0,R14,0)</f>
        <v>0</v>
      </c>
      <c r="S31" s="126">
        <f>+IF(T24&gt;0,(S21*R109)/R31,0)</f>
        <v>0</v>
      </c>
      <c r="T31" s="127">
        <f t="shared" ref="T31:T39" si="1">+R31*S31</f>
        <v>0</v>
      </c>
      <c r="U31" s="128"/>
      <c r="V31" s="26"/>
      <c r="W31" s="129" t="s">
        <v>97</v>
      </c>
      <c r="X31" s="124" t="s">
        <v>98</v>
      </c>
      <c r="Y31" s="125">
        <v>1847</v>
      </c>
      <c r="Z31" s="606">
        <v>350</v>
      </c>
      <c r="AA31" s="607">
        <f>+Y31*Z31</f>
        <v>646450</v>
      </c>
      <c r="AB31" s="608">
        <f>AA31*$AA$24</f>
        <v>1292900</v>
      </c>
      <c r="AC31" s="129" t="s">
        <v>99</v>
      </c>
      <c r="AD31" s="124" t="s">
        <v>90</v>
      </c>
      <c r="AE31" s="125">
        <f>+IF(AG25&gt;0,AE105,0)</f>
        <v>0</v>
      </c>
      <c r="AF31" s="126">
        <f>IF(AE31&gt;0,AF22/(AE31/AE108),0)</f>
        <v>0</v>
      </c>
      <c r="AG31" s="127">
        <f>+AE31*AF31</f>
        <v>0</v>
      </c>
      <c r="AH31" s="128"/>
      <c r="AI31" s="26"/>
      <c r="AJ31" s="1035"/>
      <c r="AK31" s="131" t="s">
        <v>79</v>
      </c>
      <c r="AL31" s="132" t="s">
        <v>100</v>
      </c>
      <c r="AM31" s="133" t="s">
        <v>101</v>
      </c>
      <c r="AN31" s="1035"/>
      <c r="AO31" s="134"/>
      <c r="AP31" s="1035"/>
      <c r="AR31" s="1035"/>
      <c r="AS31" s="131" t="s">
        <v>79</v>
      </c>
      <c r="AT31" s="132" t="s">
        <v>100</v>
      </c>
      <c r="AU31" s="133" t="s">
        <v>101</v>
      </c>
      <c r="AV31" s="1035"/>
      <c r="AW31" s="134"/>
      <c r="AX31" s="1035"/>
      <c r="AY31" s="444">
        <f t="shared" ref="AY31:AY38" si="2">+AA31*1100</f>
        <v>711095000</v>
      </c>
      <c r="AZ31" s="445">
        <f>AZ30</f>
        <v>0</v>
      </c>
      <c r="BA31" s="12">
        <f t="shared" ref="BA31:BA38" si="3">+AY31*AZ31</f>
        <v>0</v>
      </c>
      <c r="BB31" s="446">
        <f t="shared" ref="BB31:BB38" si="4">+AY31+BA31</f>
        <v>711095000</v>
      </c>
      <c r="BC31" s="444"/>
    </row>
    <row r="32" spans="1:55" ht="25.5">
      <c r="A32" s="23"/>
      <c r="B32" s="135" t="s">
        <v>102</v>
      </c>
      <c r="C32" s="124" t="s">
        <v>103</v>
      </c>
      <c r="D32" s="125">
        <f>+IF(F24&gt;0,D14,0)</f>
        <v>0</v>
      </c>
      <c r="E32" s="126">
        <f>+IF(F24&gt;0,(E21/D110),0)</f>
        <v>0</v>
      </c>
      <c r="F32" s="127">
        <f t="shared" si="0"/>
        <v>0</v>
      </c>
      <c r="G32" s="128"/>
      <c r="H32" s="26"/>
      <c r="I32" s="129" t="s">
        <v>89</v>
      </c>
      <c r="J32" s="124" t="s">
        <v>90</v>
      </c>
      <c r="K32" s="125">
        <f>+IF(M26&gt;0,K105,0)</f>
        <v>0</v>
      </c>
      <c r="L32" s="126">
        <f>IF(K32&gt;0,L23/(K32/K108),0)</f>
        <v>0</v>
      </c>
      <c r="M32" s="127">
        <f>+K32*L32</f>
        <v>0</v>
      </c>
      <c r="N32" s="128"/>
      <c r="O32" s="26"/>
      <c r="P32" s="136" t="s">
        <v>102</v>
      </c>
      <c r="Q32" s="124" t="s">
        <v>103</v>
      </c>
      <c r="R32" s="125">
        <f>+IF(T24&gt;0,R14,0)</f>
        <v>0</v>
      </c>
      <c r="S32" s="126">
        <f>+IF(T24&gt;0,(S21/R110),0)</f>
        <v>0</v>
      </c>
      <c r="T32" s="127">
        <f t="shared" si="1"/>
        <v>0</v>
      </c>
      <c r="U32" s="128"/>
      <c r="V32" s="26"/>
      <c r="W32" s="136" t="s">
        <v>102</v>
      </c>
      <c r="X32" s="124" t="s">
        <v>103</v>
      </c>
      <c r="Y32" s="125">
        <v>1847</v>
      </c>
      <c r="Z32" s="606">
        <v>350</v>
      </c>
      <c r="AA32" s="607">
        <f>+Y32*Z32</f>
        <v>646450</v>
      </c>
      <c r="AB32" s="608">
        <f>AA32*$AA$24</f>
        <v>1292900</v>
      </c>
      <c r="AC32" s="129" t="s">
        <v>97</v>
      </c>
      <c r="AD32" s="124" t="s">
        <v>98</v>
      </c>
      <c r="AE32" s="125">
        <f>+IF($AG$25&gt;0,$AE$14+$AE$15,0)</f>
        <v>0</v>
      </c>
      <c r="AF32" s="126">
        <f>+IF(AG25&gt;0,(AF22*AE109)/AE32,0)</f>
        <v>0</v>
      </c>
      <c r="AG32" s="127">
        <f t="shared" ref="AG32:AG40" si="5">+AE32*AF32</f>
        <v>0</v>
      </c>
      <c r="AH32" s="128"/>
      <c r="AI32" s="26"/>
      <c r="AJ32" s="137" t="s">
        <v>104</v>
      </c>
      <c r="AK32" s="138"/>
      <c r="AL32" s="138"/>
      <c r="AM32" s="138"/>
      <c r="AN32" s="138"/>
      <c r="AO32" s="138"/>
      <c r="AP32" s="139"/>
      <c r="AR32" s="137" t="s">
        <v>104</v>
      </c>
      <c r="AS32" s="138"/>
      <c r="AT32" s="138"/>
      <c r="AU32" s="138"/>
      <c r="AV32" s="138"/>
      <c r="AW32" s="138"/>
      <c r="AX32" s="139"/>
      <c r="AY32" s="444">
        <f t="shared" si="2"/>
        <v>711095000</v>
      </c>
      <c r="AZ32" s="445">
        <f t="shared" ref="AZ32:AZ38" si="6">AZ31</f>
        <v>0</v>
      </c>
      <c r="BA32" s="12">
        <f t="shared" si="3"/>
        <v>0</v>
      </c>
      <c r="BB32" s="446">
        <f t="shared" si="4"/>
        <v>711095000</v>
      </c>
      <c r="BC32" s="444"/>
    </row>
    <row r="33" spans="1:55">
      <c r="A33" s="23"/>
      <c r="B33" s="135" t="s">
        <v>105</v>
      </c>
      <c r="C33" s="124" t="s">
        <v>106</v>
      </c>
      <c r="D33" s="125">
        <f>+IF(F24&gt;0,D14,0)</f>
        <v>0</v>
      </c>
      <c r="E33" s="126">
        <f>+IF(F24&gt;0,E21/D111,0)</f>
        <v>0</v>
      </c>
      <c r="F33" s="127">
        <f t="shared" si="0"/>
        <v>0</v>
      </c>
      <c r="G33" s="128"/>
      <c r="H33" s="26"/>
      <c r="I33" s="129" t="s">
        <v>97</v>
      </c>
      <c r="J33" s="124" t="s">
        <v>98</v>
      </c>
      <c r="K33" s="125">
        <f>+IF($M$26&gt;0,$K$14+$K$15+$K$16,0)</f>
        <v>0</v>
      </c>
      <c r="L33" s="126">
        <f>+IF(M26&gt;0,(L23*K109)/K33,0)</f>
        <v>0</v>
      </c>
      <c r="M33" s="127">
        <f t="shared" ref="M33:M41" si="7">+K33*L33</f>
        <v>0</v>
      </c>
      <c r="N33" s="128"/>
      <c r="O33" s="26"/>
      <c r="P33" s="136" t="s">
        <v>105</v>
      </c>
      <c r="Q33" s="124" t="s">
        <v>107</v>
      </c>
      <c r="R33" s="125">
        <f>+IF(T24&gt;0,R14,0)</f>
        <v>0</v>
      </c>
      <c r="S33" s="126">
        <f>+IF(T24&gt;0,S21/R111,0)</f>
        <v>0</v>
      </c>
      <c r="T33" s="127">
        <f t="shared" si="1"/>
        <v>0</v>
      </c>
      <c r="U33" s="128"/>
      <c r="V33" s="26"/>
      <c r="W33" s="136" t="s">
        <v>105</v>
      </c>
      <c r="X33" s="124" t="s">
        <v>107</v>
      </c>
      <c r="Y33" s="125">
        <v>1847</v>
      </c>
      <c r="Z33" s="606">
        <v>700</v>
      </c>
      <c r="AA33" s="607">
        <f t="shared" ref="AA33:AA37" si="8">+Y33*Z33</f>
        <v>1292900</v>
      </c>
      <c r="AB33" s="608">
        <f t="shared" ref="AB33:AB39" si="9">AA33*$AA$24</f>
        <v>2585800</v>
      </c>
      <c r="AC33" s="136" t="s">
        <v>102</v>
      </c>
      <c r="AD33" s="124" t="s">
        <v>103</v>
      </c>
      <c r="AE33" s="125">
        <f t="shared" ref="AE33:AE38" si="10">+IF($AG$25&gt;0,$AE$14+$AE$15,0)</f>
        <v>0</v>
      </c>
      <c r="AF33" s="126">
        <f>+IF(AG25&gt;0,(AF22/AE110),0)</f>
        <v>0</v>
      </c>
      <c r="AG33" s="127">
        <f t="shared" si="5"/>
        <v>0</v>
      </c>
      <c r="AH33" s="128"/>
      <c r="AI33" s="26"/>
      <c r="AJ33" s="140" t="s">
        <v>97</v>
      </c>
      <c r="AK33" s="141">
        <v>5</v>
      </c>
      <c r="AL33" s="53">
        <f t="shared" ref="AL33:AL38" si="11">+IF(AK33&gt;0,$AM$23,0)</f>
        <v>53118</v>
      </c>
      <c r="AM33" s="142">
        <f t="shared" ref="AM33:AM38" si="12">+AK33*AL33</f>
        <v>265590</v>
      </c>
      <c r="AN33" s="143">
        <f t="shared" ref="AN33:AN38" si="13">+AM33/1000</f>
        <v>265.58999999999997</v>
      </c>
      <c r="AO33" s="144"/>
      <c r="AP33" s="145"/>
      <c r="AR33" s="140" t="s">
        <v>97</v>
      </c>
      <c r="AS33" s="141"/>
      <c r="AT33" s="53">
        <f t="shared" ref="AT33:AT38" si="14">+IF(AS33&gt;0,$AM$23,0)</f>
        <v>0</v>
      </c>
      <c r="AU33" s="142">
        <f t="shared" ref="AU33:AU38" si="15">+AS33*AT33</f>
        <v>0</v>
      </c>
      <c r="AV33" s="143">
        <f t="shared" ref="AV33:AV38" si="16">+AU33/1000</f>
        <v>0</v>
      </c>
      <c r="AW33" s="144"/>
      <c r="AX33" s="145"/>
      <c r="AY33" s="444">
        <f t="shared" si="2"/>
        <v>1422190000</v>
      </c>
      <c r="AZ33" s="445">
        <f t="shared" si="6"/>
        <v>0</v>
      </c>
      <c r="BA33" s="12">
        <f t="shared" si="3"/>
        <v>0</v>
      </c>
      <c r="BB33" s="446">
        <f t="shared" si="4"/>
        <v>1422190000</v>
      </c>
      <c r="BC33" s="444"/>
    </row>
    <row r="34" spans="1:55">
      <c r="A34" s="23"/>
      <c r="B34" s="123" t="s">
        <v>108</v>
      </c>
      <c r="C34" s="124" t="s">
        <v>98</v>
      </c>
      <c r="D34" s="125">
        <f>+IF(F24&gt;0,D14,0)</f>
        <v>0</v>
      </c>
      <c r="E34" s="126">
        <f>+IF(F24&gt;0,(E21*D112)/D34,0)</f>
        <v>0</v>
      </c>
      <c r="F34" s="127">
        <f t="shared" si="0"/>
        <v>0</v>
      </c>
      <c r="G34" s="128"/>
      <c r="H34" s="26"/>
      <c r="I34" s="136" t="s">
        <v>102</v>
      </c>
      <c r="J34" s="124" t="s">
        <v>109</v>
      </c>
      <c r="K34" s="125">
        <f t="shared" ref="K34:K39" si="17">+IF($M$26&gt;0,$K$14+$K$15+$K$16,0)</f>
        <v>0</v>
      </c>
      <c r="L34" s="126">
        <f>+IF(M26&gt;0,(L23/K110),0)</f>
        <v>0</v>
      </c>
      <c r="M34" s="127">
        <f t="shared" si="7"/>
        <v>0</v>
      </c>
      <c r="N34" s="128"/>
      <c r="O34" s="26"/>
      <c r="P34" s="129" t="s">
        <v>108</v>
      </c>
      <c r="Q34" s="124" t="s">
        <v>98</v>
      </c>
      <c r="R34" s="125">
        <f>+IF(T24&gt;0,R14,0)</f>
        <v>0</v>
      </c>
      <c r="S34" s="126">
        <f>+IF(T24&gt;0,(S21*R112)/R34,0)</f>
        <v>0</v>
      </c>
      <c r="T34" s="127">
        <f t="shared" si="1"/>
        <v>0</v>
      </c>
      <c r="U34" s="128"/>
      <c r="V34" s="26"/>
      <c r="W34" s="129" t="s">
        <v>108</v>
      </c>
      <c r="X34" s="124" t="s">
        <v>98</v>
      </c>
      <c r="Y34" s="125">
        <v>1847</v>
      </c>
      <c r="Z34" s="606">
        <v>350</v>
      </c>
      <c r="AA34" s="607">
        <f t="shared" si="8"/>
        <v>646450</v>
      </c>
      <c r="AB34" s="608">
        <f t="shared" si="9"/>
        <v>1292900</v>
      </c>
      <c r="AC34" s="136" t="s">
        <v>105</v>
      </c>
      <c r="AD34" s="124" t="s">
        <v>107</v>
      </c>
      <c r="AE34" s="125">
        <f t="shared" si="10"/>
        <v>0</v>
      </c>
      <c r="AF34" s="126">
        <f>+IF(AG25&gt;0,AF22/AE111,0)</f>
        <v>0</v>
      </c>
      <c r="AG34" s="127">
        <f t="shared" si="5"/>
        <v>0</v>
      </c>
      <c r="AH34" s="128"/>
      <c r="AI34" s="26"/>
      <c r="AJ34" s="140" t="s">
        <v>105</v>
      </c>
      <c r="AK34" s="141">
        <v>6</v>
      </c>
      <c r="AL34" s="53">
        <f t="shared" si="11"/>
        <v>53118</v>
      </c>
      <c r="AM34" s="142">
        <f t="shared" si="12"/>
        <v>318708</v>
      </c>
      <c r="AN34" s="143">
        <f t="shared" si="13"/>
        <v>318.70800000000003</v>
      </c>
      <c r="AO34" s="144"/>
      <c r="AP34" s="145"/>
      <c r="AR34" s="140" t="s">
        <v>105</v>
      </c>
      <c r="AS34" s="141"/>
      <c r="AT34" s="53">
        <f t="shared" si="14"/>
        <v>0</v>
      </c>
      <c r="AU34" s="142">
        <f t="shared" si="15"/>
        <v>0</v>
      </c>
      <c r="AV34" s="143">
        <f t="shared" si="16"/>
        <v>0</v>
      </c>
      <c r="AW34" s="144"/>
      <c r="AX34" s="145"/>
      <c r="AY34" s="444">
        <f t="shared" si="2"/>
        <v>711095000</v>
      </c>
      <c r="AZ34" s="445">
        <f t="shared" si="6"/>
        <v>0</v>
      </c>
      <c r="BA34" s="12">
        <f t="shared" si="3"/>
        <v>0</v>
      </c>
      <c r="BB34" s="446">
        <f t="shared" si="4"/>
        <v>711095000</v>
      </c>
      <c r="BC34" s="444"/>
    </row>
    <row r="35" spans="1:55">
      <c r="A35" s="23"/>
      <c r="B35" s="123" t="s">
        <v>110</v>
      </c>
      <c r="C35" s="124" t="s">
        <v>98</v>
      </c>
      <c r="D35" s="125">
        <f>+IF(F24&gt;0,D14,0)</f>
        <v>0</v>
      </c>
      <c r="E35" s="126">
        <f>+IF(F24&gt;0,(E21*D113)/D35,0)</f>
        <v>0</v>
      </c>
      <c r="F35" s="127">
        <f t="shared" si="0"/>
        <v>0</v>
      </c>
      <c r="G35" s="128"/>
      <c r="H35" s="26"/>
      <c r="I35" s="136" t="s">
        <v>105</v>
      </c>
      <c r="J35" s="124" t="s">
        <v>106</v>
      </c>
      <c r="K35" s="125">
        <f t="shared" si="17"/>
        <v>0</v>
      </c>
      <c r="L35" s="126">
        <f>+IF(M26&gt;0,L23/K111,0)</f>
        <v>0</v>
      </c>
      <c r="M35" s="127">
        <f t="shared" si="7"/>
        <v>0</v>
      </c>
      <c r="N35" s="128"/>
      <c r="O35" s="26"/>
      <c r="P35" s="129" t="s">
        <v>110</v>
      </c>
      <c r="Q35" s="124" t="s">
        <v>98</v>
      </c>
      <c r="R35" s="125">
        <f>+IF(T24&gt;0,R14,0)</f>
        <v>0</v>
      </c>
      <c r="S35" s="126">
        <f>+IF(T24&gt;0,(S21*R113)/R35,0)</f>
        <v>0</v>
      </c>
      <c r="T35" s="127">
        <f t="shared" si="1"/>
        <v>0</v>
      </c>
      <c r="U35" s="128"/>
      <c r="V35" s="26"/>
      <c r="W35" s="129" t="s">
        <v>110</v>
      </c>
      <c r="X35" s="124" t="s">
        <v>98</v>
      </c>
      <c r="Y35" s="125">
        <v>1847</v>
      </c>
      <c r="Z35" s="606">
        <v>350</v>
      </c>
      <c r="AA35" s="607">
        <f>+Y35*Z35</f>
        <v>646450</v>
      </c>
      <c r="AB35" s="608">
        <f t="shared" si="9"/>
        <v>1292900</v>
      </c>
      <c r="AC35" s="129" t="s">
        <v>108</v>
      </c>
      <c r="AD35" s="124" t="s">
        <v>98</v>
      </c>
      <c r="AE35" s="125">
        <f t="shared" si="10"/>
        <v>0</v>
      </c>
      <c r="AF35" s="126">
        <f>+IF(AG25&gt;0,(AF22*AE112)/AE35,0)</f>
        <v>0</v>
      </c>
      <c r="AG35" s="127">
        <f t="shared" si="5"/>
        <v>0</v>
      </c>
      <c r="AH35" s="128"/>
      <c r="AI35" s="26"/>
      <c r="AJ35" s="140" t="s">
        <v>111</v>
      </c>
      <c r="AK35" s="141">
        <v>6</v>
      </c>
      <c r="AL35" s="53">
        <f t="shared" si="11"/>
        <v>53118</v>
      </c>
      <c r="AM35" s="142">
        <f t="shared" si="12"/>
        <v>318708</v>
      </c>
      <c r="AN35" s="143">
        <f t="shared" si="13"/>
        <v>318.70800000000003</v>
      </c>
      <c r="AO35" s="144"/>
      <c r="AP35" s="145"/>
      <c r="AR35" s="140" t="s">
        <v>111</v>
      </c>
      <c r="AS35" s="141"/>
      <c r="AT35" s="53">
        <f t="shared" si="14"/>
        <v>0</v>
      </c>
      <c r="AU35" s="142">
        <f t="shared" si="15"/>
        <v>0</v>
      </c>
      <c r="AV35" s="143">
        <f t="shared" si="16"/>
        <v>0</v>
      </c>
      <c r="AW35" s="144"/>
      <c r="AX35" s="145"/>
      <c r="AY35" s="444">
        <f t="shared" si="2"/>
        <v>711095000</v>
      </c>
      <c r="AZ35" s="445">
        <f t="shared" si="6"/>
        <v>0</v>
      </c>
      <c r="BA35" s="12">
        <f t="shared" si="3"/>
        <v>0</v>
      </c>
      <c r="BB35" s="446">
        <f t="shared" si="4"/>
        <v>711095000</v>
      </c>
      <c r="BC35" s="444"/>
    </row>
    <row r="36" spans="1:55">
      <c r="A36" s="23"/>
      <c r="B36" s="123" t="s">
        <v>112</v>
      </c>
      <c r="C36" s="124" t="s">
        <v>98</v>
      </c>
      <c r="D36" s="125">
        <f>+IF(F24&gt;0,D14,0)</f>
        <v>0</v>
      </c>
      <c r="E36" s="126">
        <f>+IF(F24&gt;0,E21/D114,0)</f>
        <v>0</v>
      </c>
      <c r="F36" s="127">
        <f t="shared" si="0"/>
        <v>0</v>
      </c>
      <c r="G36" s="128"/>
      <c r="H36" s="26"/>
      <c r="I36" s="129" t="s">
        <v>108</v>
      </c>
      <c r="J36" s="124" t="s">
        <v>98</v>
      </c>
      <c r="K36" s="125">
        <f t="shared" si="17"/>
        <v>0</v>
      </c>
      <c r="L36" s="126">
        <f>+IF(M26&gt;0,(L23*K112)/K36,0)</f>
        <v>0</v>
      </c>
      <c r="M36" s="127">
        <f t="shared" si="7"/>
        <v>0</v>
      </c>
      <c r="N36" s="128"/>
      <c r="O36" s="26"/>
      <c r="P36" s="129" t="s">
        <v>112</v>
      </c>
      <c r="Q36" s="124" t="s">
        <v>98</v>
      </c>
      <c r="R36" s="125">
        <f>+IF(T24&gt;0,R14,0)</f>
        <v>0</v>
      </c>
      <c r="S36" s="126">
        <f>+IF(T24&gt;0,S21/R114,0)</f>
        <v>0</v>
      </c>
      <c r="T36" s="127">
        <f t="shared" si="1"/>
        <v>0</v>
      </c>
      <c r="U36" s="128"/>
      <c r="V36" s="26"/>
      <c r="W36" s="129" t="s">
        <v>112</v>
      </c>
      <c r="X36" s="124" t="s">
        <v>98</v>
      </c>
      <c r="Y36" s="125">
        <v>1847</v>
      </c>
      <c r="Z36" s="606">
        <v>500</v>
      </c>
      <c r="AA36" s="607">
        <f t="shared" si="8"/>
        <v>923500</v>
      </c>
      <c r="AB36" s="608">
        <f t="shared" si="9"/>
        <v>1847000</v>
      </c>
      <c r="AC36" s="129" t="s">
        <v>110</v>
      </c>
      <c r="AD36" s="124" t="s">
        <v>98</v>
      </c>
      <c r="AE36" s="125">
        <f t="shared" si="10"/>
        <v>0</v>
      </c>
      <c r="AF36" s="126">
        <f>+IF(AG25&gt;0,(AF22*AE113)/AE36,0)</f>
        <v>0</v>
      </c>
      <c r="AG36" s="127">
        <f t="shared" si="5"/>
        <v>0</v>
      </c>
      <c r="AH36" s="128"/>
      <c r="AI36" s="26"/>
      <c r="AJ36" s="140" t="s">
        <v>113</v>
      </c>
      <c r="AK36" s="141">
        <v>5</v>
      </c>
      <c r="AL36" s="53">
        <f t="shared" si="11"/>
        <v>53118</v>
      </c>
      <c r="AM36" s="142">
        <f t="shared" si="12"/>
        <v>265590</v>
      </c>
      <c r="AN36" s="143">
        <f t="shared" si="13"/>
        <v>265.58999999999997</v>
      </c>
      <c r="AO36" s="144"/>
      <c r="AP36" s="145"/>
      <c r="AR36" s="140" t="s">
        <v>113</v>
      </c>
      <c r="AS36" s="141"/>
      <c r="AT36" s="53">
        <f t="shared" si="14"/>
        <v>0</v>
      </c>
      <c r="AU36" s="142">
        <f t="shared" si="15"/>
        <v>0</v>
      </c>
      <c r="AV36" s="143">
        <f t="shared" si="16"/>
        <v>0</v>
      </c>
      <c r="AW36" s="144"/>
      <c r="AX36" s="145"/>
      <c r="AY36" s="444">
        <f t="shared" si="2"/>
        <v>1015850000</v>
      </c>
      <c r="AZ36" s="445">
        <f t="shared" si="6"/>
        <v>0</v>
      </c>
      <c r="BA36" s="12">
        <f t="shared" si="3"/>
        <v>0</v>
      </c>
      <c r="BB36" s="446">
        <f t="shared" si="4"/>
        <v>1015850000</v>
      </c>
      <c r="BC36" s="444"/>
    </row>
    <row r="37" spans="1:55">
      <c r="A37" s="23"/>
      <c r="B37" s="123" t="s">
        <v>114</v>
      </c>
      <c r="C37" s="124" t="s">
        <v>98</v>
      </c>
      <c r="D37" s="125">
        <f>+IF(F24&gt;0,D14,0)</f>
        <v>0</v>
      </c>
      <c r="E37" s="126">
        <f>+IF(F24&gt;0,(E21*D115)/D37,0)</f>
        <v>0</v>
      </c>
      <c r="F37" s="127">
        <f t="shared" si="0"/>
        <v>0</v>
      </c>
      <c r="G37" s="128"/>
      <c r="H37" s="26"/>
      <c r="I37" s="129" t="s">
        <v>110</v>
      </c>
      <c r="J37" s="124" t="s">
        <v>98</v>
      </c>
      <c r="K37" s="125">
        <f t="shared" si="17"/>
        <v>0</v>
      </c>
      <c r="L37" s="126">
        <f>+IF(M26&gt;0,(L23*K113)/K37,0)</f>
        <v>0</v>
      </c>
      <c r="M37" s="127">
        <f t="shared" si="7"/>
        <v>0</v>
      </c>
      <c r="N37" s="128"/>
      <c r="O37" s="26"/>
      <c r="P37" s="129" t="s">
        <v>114</v>
      </c>
      <c r="Q37" s="124" t="s">
        <v>98</v>
      </c>
      <c r="R37" s="125">
        <f>+IF(T24&gt;0,R14,0)</f>
        <v>0</v>
      </c>
      <c r="S37" s="126">
        <f>+IF(T24&gt;0,(S21*R115)/R37,0)</f>
        <v>0</v>
      </c>
      <c r="T37" s="127">
        <f t="shared" si="1"/>
        <v>0</v>
      </c>
      <c r="U37" s="128"/>
      <c r="V37" s="26"/>
      <c r="W37" s="129" t="s">
        <v>114</v>
      </c>
      <c r="X37" s="124" t="s">
        <v>98</v>
      </c>
      <c r="Y37" s="125">
        <v>1847</v>
      </c>
      <c r="Z37" s="606">
        <v>100</v>
      </c>
      <c r="AA37" s="607">
        <f t="shared" si="8"/>
        <v>184700</v>
      </c>
      <c r="AB37" s="608">
        <f t="shared" si="9"/>
        <v>369400</v>
      </c>
      <c r="AC37" s="129" t="s">
        <v>112</v>
      </c>
      <c r="AD37" s="124" t="s">
        <v>98</v>
      </c>
      <c r="AE37" s="125">
        <f t="shared" si="10"/>
        <v>0</v>
      </c>
      <c r="AF37" s="126">
        <f>+IF(AG25&gt;0,AF22/AE114,0)</f>
        <v>0</v>
      </c>
      <c r="AG37" s="127">
        <f t="shared" si="5"/>
        <v>0</v>
      </c>
      <c r="AH37" s="128"/>
      <c r="AI37" s="26"/>
      <c r="AJ37" s="140" t="s">
        <v>115</v>
      </c>
      <c r="AK37" s="141">
        <v>6</v>
      </c>
      <c r="AL37" s="53">
        <f t="shared" si="11"/>
        <v>53118</v>
      </c>
      <c r="AM37" s="142">
        <f t="shared" si="12"/>
        <v>318708</v>
      </c>
      <c r="AN37" s="143">
        <f t="shared" si="13"/>
        <v>318.70800000000003</v>
      </c>
      <c r="AO37" s="144"/>
      <c r="AP37" s="145"/>
      <c r="AR37" s="140" t="s">
        <v>115</v>
      </c>
      <c r="AS37" s="141"/>
      <c r="AT37" s="53">
        <f t="shared" si="14"/>
        <v>0</v>
      </c>
      <c r="AU37" s="142">
        <f t="shared" si="15"/>
        <v>0</v>
      </c>
      <c r="AV37" s="143">
        <f t="shared" si="16"/>
        <v>0</v>
      </c>
      <c r="AW37" s="144"/>
      <c r="AX37" s="145"/>
      <c r="AY37" s="444">
        <f t="shared" si="2"/>
        <v>203170000</v>
      </c>
      <c r="AZ37" s="445">
        <f t="shared" si="6"/>
        <v>0</v>
      </c>
      <c r="BA37" s="12">
        <f t="shared" si="3"/>
        <v>0</v>
      </c>
      <c r="BB37" s="446">
        <f t="shared" si="4"/>
        <v>203170000</v>
      </c>
      <c r="BC37" s="444"/>
    </row>
    <row r="38" spans="1:55" ht="13.5" customHeight="1">
      <c r="A38" s="23"/>
      <c r="B38" s="123" t="s">
        <v>116</v>
      </c>
      <c r="C38" s="124" t="s">
        <v>98</v>
      </c>
      <c r="D38" s="125">
        <f>+IF(F24&gt;0,D14*D15,0)</f>
        <v>0</v>
      </c>
      <c r="E38" s="126">
        <f>+IF(F24&gt;0,E21/D116,0)</f>
        <v>0</v>
      </c>
      <c r="F38" s="127">
        <f t="shared" si="0"/>
        <v>0</v>
      </c>
      <c r="G38" s="128"/>
      <c r="H38" s="26"/>
      <c r="I38" s="129" t="s">
        <v>112</v>
      </c>
      <c r="J38" s="124" t="s">
        <v>98</v>
      </c>
      <c r="K38" s="125">
        <f t="shared" si="17"/>
        <v>0</v>
      </c>
      <c r="L38" s="126">
        <f>+IF(M26&gt;0,L23/K114,0)</f>
        <v>0</v>
      </c>
      <c r="M38" s="127">
        <f t="shared" si="7"/>
        <v>0</v>
      </c>
      <c r="N38" s="128"/>
      <c r="O38" s="26"/>
      <c r="P38" s="129" t="s">
        <v>116</v>
      </c>
      <c r="Q38" s="124" t="s">
        <v>98</v>
      </c>
      <c r="R38" s="125">
        <f>+IF(T24&gt;0,R14*R15,0)</f>
        <v>0</v>
      </c>
      <c r="S38" s="126">
        <f>+IF(T24&gt;0,S21/R116,0)</f>
        <v>0</v>
      </c>
      <c r="T38" s="127">
        <f t="shared" si="1"/>
        <v>0</v>
      </c>
      <c r="U38" s="128"/>
      <c r="V38" s="26"/>
      <c r="W38" s="129" t="s">
        <v>116</v>
      </c>
      <c r="X38" s="124" t="s">
        <v>98</v>
      </c>
      <c r="Y38" s="125">
        <v>185</v>
      </c>
      <c r="Z38" s="606">
        <v>700</v>
      </c>
      <c r="AA38" s="607">
        <f>+Y38*Z38</f>
        <v>129500</v>
      </c>
      <c r="AB38" s="608">
        <f t="shared" si="9"/>
        <v>259000</v>
      </c>
      <c r="AC38" s="129" t="s">
        <v>114</v>
      </c>
      <c r="AD38" s="124" t="s">
        <v>98</v>
      </c>
      <c r="AE38" s="125">
        <f t="shared" si="10"/>
        <v>0</v>
      </c>
      <c r="AF38" s="126">
        <f>+IF(AG25&gt;0,(AF22*AE115)/AE38,0)</f>
        <v>0</v>
      </c>
      <c r="AG38" s="127">
        <f t="shared" si="5"/>
        <v>0</v>
      </c>
      <c r="AH38" s="128"/>
      <c r="AI38" s="26"/>
      <c r="AJ38" s="146" t="s">
        <v>117</v>
      </c>
      <c r="AK38" s="141">
        <v>15</v>
      </c>
      <c r="AL38" s="53">
        <f t="shared" si="11"/>
        <v>53118</v>
      </c>
      <c r="AM38" s="142">
        <f t="shared" si="12"/>
        <v>796770</v>
      </c>
      <c r="AN38" s="143">
        <f t="shared" si="13"/>
        <v>796.77</v>
      </c>
      <c r="AO38" s="144"/>
      <c r="AP38" s="145"/>
      <c r="AR38" s="146" t="s">
        <v>117</v>
      </c>
      <c r="AS38" s="141"/>
      <c r="AT38" s="53">
        <f t="shared" si="14"/>
        <v>0</v>
      </c>
      <c r="AU38" s="142">
        <f t="shared" si="15"/>
        <v>0</v>
      </c>
      <c r="AV38" s="143">
        <f t="shared" si="16"/>
        <v>0</v>
      </c>
      <c r="AW38" s="144"/>
      <c r="AX38" s="145"/>
      <c r="AY38" s="444">
        <f t="shared" si="2"/>
        <v>142450000</v>
      </c>
      <c r="AZ38" s="445">
        <f t="shared" si="6"/>
        <v>0</v>
      </c>
      <c r="BA38" s="12">
        <f t="shared" si="3"/>
        <v>0</v>
      </c>
      <c r="BB38" s="446">
        <f t="shared" si="4"/>
        <v>142450000</v>
      </c>
      <c r="BC38" s="444"/>
    </row>
    <row r="39" spans="1:55" ht="15.75" thickBot="1">
      <c r="A39" s="23"/>
      <c r="B39" s="147" t="s">
        <v>118</v>
      </c>
      <c r="C39" s="124" t="s">
        <v>103</v>
      </c>
      <c r="D39" s="125">
        <f>+IF(F24&gt;0,D14,0)</f>
        <v>0</v>
      </c>
      <c r="E39" s="126">
        <f>IF(D39&gt;0,(E21*D117)/D39,0)</f>
        <v>0</v>
      </c>
      <c r="F39" s="127">
        <f t="shared" si="0"/>
        <v>0</v>
      </c>
      <c r="G39" s="128"/>
      <c r="H39" s="26"/>
      <c r="I39" s="129" t="s">
        <v>114</v>
      </c>
      <c r="J39" s="124" t="s">
        <v>98</v>
      </c>
      <c r="K39" s="125">
        <f t="shared" si="17"/>
        <v>0</v>
      </c>
      <c r="L39" s="126">
        <f>+IF(M26&gt;0,(L23*K115)/K39,0)</f>
        <v>0</v>
      </c>
      <c r="M39" s="127">
        <f t="shared" si="7"/>
        <v>0</v>
      </c>
      <c r="N39" s="128"/>
      <c r="O39" s="26"/>
      <c r="P39" s="148" t="s">
        <v>118</v>
      </c>
      <c r="Q39" s="124" t="s">
        <v>103</v>
      </c>
      <c r="R39" s="125">
        <f>+IF(T24&gt;0,R14,0)</f>
        <v>0</v>
      </c>
      <c r="S39" s="126">
        <f>IF(R39&gt;0,(S21*R117)/R39,0)</f>
        <v>0</v>
      </c>
      <c r="T39" s="127">
        <f t="shared" si="1"/>
        <v>0</v>
      </c>
      <c r="U39" s="128"/>
      <c r="V39" s="26"/>
      <c r="W39" s="148" t="s">
        <v>118</v>
      </c>
      <c r="X39" s="124" t="s">
        <v>103</v>
      </c>
      <c r="Y39" s="125">
        <v>1847</v>
      </c>
      <c r="Z39" s="606">
        <v>350</v>
      </c>
      <c r="AA39" s="607">
        <f>+Y39*Z39</f>
        <v>646450</v>
      </c>
      <c r="AB39" s="608">
        <f t="shared" si="9"/>
        <v>1292900</v>
      </c>
      <c r="AC39" s="129" t="s">
        <v>116</v>
      </c>
      <c r="AD39" s="124" t="s">
        <v>98</v>
      </c>
      <c r="AE39" s="125">
        <f>+IF(AG25&gt;0,(AE14+AE15)*AE16,0)</f>
        <v>0</v>
      </c>
      <c r="AF39" s="126">
        <f>+IF(AG25&gt;0,AF22/AE116,0)</f>
        <v>0</v>
      </c>
      <c r="AG39" s="127">
        <f t="shared" si="5"/>
        <v>0</v>
      </c>
      <c r="AH39" s="128"/>
      <c r="AI39" s="26"/>
      <c r="AJ39" s="149" t="s">
        <v>120</v>
      </c>
      <c r="AK39" s="150">
        <f>SUM(AK33:AK38)</f>
        <v>43</v>
      </c>
      <c r="AL39" s="151"/>
      <c r="AM39" s="152">
        <f>SUM(AM33:AM38)</f>
        <v>2284074</v>
      </c>
      <c r="AN39" s="153">
        <f>SUM(AN33:AN38)</f>
        <v>2284.0740000000001</v>
      </c>
      <c r="AO39" s="154"/>
      <c r="AP39" s="153">
        <f>+AM39*AN27</f>
        <v>0</v>
      </c>
      <c r="AR39" s="149" t="s">
        <v>120</v>
      </c>
      <c r="AS39" s="150">
        <f>SUM(AS33:AS38)</f>
        <v>0</v>
      </c>
      <c r="AT39" s="151"/>
      <c r="AU39" s="152">
        <f>SUM(AU33:AU38)</f>
        <v>0</v>
      </c>
      <c r="AV39" s="153">
        <f>SUM(AV33:AV38)</f>
        <v>0</v>
      </c>
      <c r="AW39" s="154"/>
      <c r="AX39" s="154">
        <f>+AU39*AV27</f>
        <v>0</v>
      </c>
      <c r="BC39" s="589"/>
    </row>
    <row r="40" spans="1:55" ht="15.75" thickBot="1">
      <c r="A40" s="23"/>
      <c r="B40" s="155" t="s">
        <v>120</v>
      </c>
      <c r="C40" s="156"/>
      <c r="D40" s="157"/>
      <c r="E40" s="158"/>
      <c r="F40" s="158">
        <f>SUM(F30:F39)</f>
        <v>0</v>
      </c>
      <c r="G40" s="159">
        <f>+F40*F24</f>
        <v>0</v>
      </c>
      <c r="H40" s="26"/>
      <c r="I40" s="129" t="s">
        <v>116</v>
      </c>
      <c r="J40" s="124" t="s">
        <v>98</v>
      </c>
      <c r="K40" s="125">
        <f>+IF(M26&gt;0,(K14+K15+K16)*K17,0)</f>
        <v>0</v>
      </c>
      <c r="L40" s="126">
        <f>+IF(M26&gt;0,L23/K116,0)</f>
        <v>0</v>
      </c>
      <c r="M40" s="127">
        <f t="shared" si="7"/>
        <v>0</v>
      </c>
      <c r="N40" s="128"/>
      <c r="O40" s="26"/>
      <c r="P40" s="155" t="s">
        <v>120</v>
      </c>
      <c r="Q40" s="156"/>
      <c r="R40" s="157"/>
      <c r="S40" s="158"/>
      <c r="T40" s="158">
        <f>SUM(T30:T39)</f>
        <v>0</v>
      </c>
      <c r="U40" s="159">
        <f>+T40*T24</f>
        <v>0</v>
      </c>
      <c r="V40" s="26"/>
      <c r="W40" s="155" t="s">
        <v>120</v>
      </c>
      <c r="X40" s="156"/>
      <c r="Y40" s="157"/>
      <c r="Z40" s="609"/>
      <c r="AA40" s="609">
        <f>SUM(AA30:AA39)</f>
        <v>7352850</v>
      </c>
      <c r="AB40" s="610">
        <f>AA40*AA24</f>
        <v>14705700</v>
      </c>
      <c r="AC40" s="148" t="s">
        <v>118</v>
      </c>
      <c r="AD40" s="124" t="s">
        <v>103</v>
      </c>
      <c r="AE40" s="125">
        <f>+IF($AG$25&gt;0,$AE$14+$AE$15,0)</f>
        <v>0</v>
      </c>
      <c r="AF40" s="126">
        <f>IF(AE40&gt;0,(AF22*AE117)/AE40,0)</f>
        <v>0</v>
      </c>
      <c r="AG40" s="127">
        <f t="shared" si="5"/>
        <v>0</v>
      </c>
      <c r="AH40" s="128"/>
      <c r="AI40" s="26"/>
      <c r="AJ40" s="137" t="s">
        <v>121</v>
      </c>
      <c r="AK40" s="138"/>
      <c r="AL40" s="138"/>
      <c r="AM40" s="138"/>
      <c r="AN40" s="138"/>
      <c r="AO40" s="138"/>
      <c r="AP40" s="139"/>
      <c r="AR40" s="137" t="s">
        <v>121</v>
      </c>
      <c r="AS40" s="138"/>
      <c r="AT40" s="138"/>
      <c r="AU40" s="138"/>
      <c r="AV40" s="138"/>
      <c r="AW40" s="138"/>
      <c r="AX40" s="139"/>
    </row>
    <row r="41" spans="1:55" ht="15.75" thickBot="1">
      <c r="A41" s="23"/>
      <c r="B41" s="1007" t="s">
        <v>122</v>
      </c>
      <c r="C41" s="1008"/>
      <c r="D41" s="1008"/>
      <c r="E41" s="1008"/>
      <c r="F41" s="1008"/>
      <c r="G41" s="1009"/>
      <c r="H41" s="26"/>
      <c r="I41" s="148" t="s">
        <v>118</v>
      </c>
      <c r="J41" s="124" t="s">
        <v>103</v>
      </c>
      <c r="K41" s="125">
        <f>+IF(M26&gt;0,K14+K15+K16,0)</f>
        <v>0</v>
      </c>
      <c r="L41" s="126">
        <f>IF(K41&gt;0,(L23*K117)/K41,0)</f>
        <v>0</v>
      </c>
      <c r="M41" s="127">
        <f t="shared" si="7"/>
        <v>0</v>
      </c>
      <c r="N41" s="128"/>
      <c r="O41" s="26"/>
      <c r="P41" s="1007" t="s">
        <v>122</v>
      </c>
      <c r="Q41" s="1008"/>
      <c r="R41" s="1008"/>
      <c r="S41" s="1008"/>
      <c r="T41" s="1008"/>
      <c r="U41" s="1009"/>
      <c r="V41" s="26"/>
      <c r="W41" s="1007" t="s">
        <v>122</v>
      </c>
      <c r="X41" s="1008"/>
      <c r="Y41" s="1008"/>
      <c r="Z41" s="1008"/>
      <c r="AA41" s="1008"/>
      <c r="AB41" s="1009"/>
      <c r="AC41" s="155" t="s">
        <v>120</v>
      </c>
      <c r="AD41" s="156"/>
      <c r="AE41" s="157"/>
      <c r="AF41" s="158"/>
      <c r="AG41" s="158">
        <f>SUM(AG31:AG40)</f>
        <v>0</v>
      </c>
      <c r="AH41" s="159">
        <f>+AG41*AG25</f>
        <v>0</v>
      </c>
      <c r="AI41" s="26"/>
      <c r="AJ41" s="160" t="s">
        <v>123</v>
      </c>
      <c r="AK41" s="161">
        <f>+AL18</f>
        <v>9</v>
      </c>
      <c r="AL41" s="162">
        <f>+AM18</f>
        <v>150000</v>
      </c>
      <c r="AM41" s="163">
        <f t="shared" ref="AM41:AM47" si="18">+AK41*AL41</f>
        <v>1350000</v>
      </c>
      <c r="AN41" s="164">
        <f t="shared" ref="AN41:AN47" si="19">+AM41/1000</f>
        <v>1350</v>
      </c>
      <c r="AO41" s="165"/>
      <c r="AP41" s="165">
        <f>+AM41*$AN$27</f>
        <v>0</v>
      </c>
      <c r="AR41" s="166" t="s">
        <v>123</v>
      </c>
      <c r="AS41" s="167">
        <f>+AT18</f>
        <v>0</v>
      </c>
      <c r="AT41" s="168">
        <f>+AU18</f>
        <v>0</v>
      </c>
      <c r="AU41" s="142">
        <f t="shared" ref="AU41:AU47" si="20">+AS41*AT41</f>
        <v>0</v>
      </c>
      <c r="AV41" s="143">
        <f t="shared" ref="AV41:AV47" si="21">+AU41/1000</f>
        <v>0</v>
      </c>
      <c r="AW41" s="144"/>
      <c r="AX41" s="144">
        <f>+AU41*$AN$27</f>
        <v>0</v>
      </c>
    </row>
    <row r="42" spans="1:55" ht="15.75" thickBot="1">
      <c r="A42" s="23"/>
      <c r="B42" s="169" t="s">
        <v>124</v>
      </c>
      <c r="C42" s="170" t="s">
        <v>125</v>
      </c>
      <c r="D42" s="171">
        <f>+D14*D15+D14</f>
        <v>1222.2222222222222</v>
      </c>
      <c r="E42" s="172">
        <f>+E14</f>
        <v>2300</v>
      </c>
      <c r="F42" s="127">
        <f t="shared" ref="F42:F47" si="22">+D42*E42</f>
        <v>2811111.111111111</v>
      </c>
      <c r="G42" s="173">
        <f>+F42*F24</f>
        <v>0</v>
      </c>
      <c r="H42" s="174"/>
      <c r="I42" s="155" t="s">
        <v>120</v>
      </c>
      <c r="J42" s="156"/>
      <c r="K42" s="157"/>
      <c r="L42" s="158"/>
      <c r="M42" s="158">
        <f>SUM(M32:M41)</f>
        <v>0</v>
      </c>
      <c r="N42" s="159">
        <f>+M42*M26</f>
        <v>0</v>
      </c>
      <c r="O42" s="26"/>
      <c r="P42" s="169" t="s">
        <v>124</v>
      </c>
      <c r="Q42" s="170" t="s">
        <v>125</v>
      </c>
      <c r="R42" s="171">
        <f>+R14*R15+R14</f>
        <v>0</v>
      </c>
      <c r="S42" s="172">
        <f>+S14</f>
        <v>0</v>
      </c>
      <c r="T42" s="127">
        <f t="shared" ref="T42:T47" si="23">+R42*S42</f>
        <v>0</v>
      </c>
      <c r="U42" s="173">
        <f>+T42*T24</f>
        <v>0</v>
      </c>
      <c r="V42" s="174"/>
      <c r="W42" s="169" t="s">
        <v>124</v>
      </c>
      <c r="X42" s="170" t="s">
        <v>125</v>
      </c>
      <c r="Y42" s="171">
        <v>2032</v>
      </c>
      <c r="Z42" s="611">
        <v>15850</v>
      </c>
      <c r="AA42" s="607">
        <f>+Y42*Z42</f>
        <v>32207200</v>
      </c>
      <c r="AB42" s="612">
        <f>+AA42*AA24</f>
        <v>64414400</v>
      </c>
      <c r="AC42" s="175" t="s">
        <v>122</v>
      </c>
      <c r="AD42" s="176"/>
      <c r="AE42" s="176"/>
      <c r="AF42" s="176"/>
      <c r="AG42" s="176"/>
      <c r="AH42" s="177"/>
      <c r="AI42" s="174"/>
      <c r="AJ42" s="146" t="s">
        <v>126</v>
      </c>
      <c r="AK42" s="178">
        <f>+AL16</f>
        <v>333.33333333333331</v>
      </c>
      <c r="AL42" s="162">
        <f>+AM16</f>
        <v>15000</v>
      </c>
      <c r="AM42" s="179">
        <f t="shared" si="18"/>
        <v>5000000</v>
      </c>
      <c r="AN42" s="180">
        <f t="shared" si="19"/>
        <v>5000</v>
      </c>
      <c r="AO42" s="181"/>
      <c r="AP42" s="165">
        <f t="shared" ref="AP42:AP47" si="24">+AM42*$AN$27</f>
        <v>0</v>
      </c>
      <c r="AR42" s="140" t="s">
        <v>126</v>
      </c>
      <c r="AS42" s="182">
        <f>+AT16</f>
        <v>0</v>
      </c>
      <c r="AT42" s="168">
        <f>+AU16</f>
        <v>0</v>
      </c>
      <c r="AU42" s="183">
        <f t="shared" si="20"/>
        <v>0</v>
      </c>
      <c r="AV42" s="184">
        <f t="shared" si="21"/>
        <v>0</v>
      </c>
      <c r="AW42" s="185"/>
      <c r="AX42" s="144">
        <f t="shared" ref="AX42:AX47" si="25">+AU42*$AN$27</f>
        <v>0</v>
      </c>
      <c r="AY42" s="447">
        <f>+AA42*1100</f>
        <v>35427920000</v>
      </c>
      <c r="AZ42" s="445">
        <f>AZ38</f>
        <v>0</v>
      </c>
      <c r="BA42" s="448">
        <f>+AY42*AZ42</f>
        <v>0</v>
      </c>
      <c r="BB42" s="446">
        <f>+AY42+BA42</f>
        <v>35427920000</v>
      </c>
    </row>
    <row r="43" spans="1:55" ht="15.75" thickBot="1">
      <c r="A43" s="23"/>
      <c r="B43" s="186" t="s">
        <v>127</v>
      </c>
      <c r="C43" s="187" t="s">
        <v>128</v>
      </c>
      <c r="D43" s="188">
        <f>+D16*D14/1000</f>
        <v>88.888888888888886</v>
      </c>
      <c r="E43" s="188">
        <f>+E16</f>
        <v>2000</v>
      </c>
      <c r="F43" s="127">
        <f t="shared" si="22"/>
        <v>177777.77777777778</v>
      </c>
      <c r="G43" s="128">
        <f>+F43*F24</f>
        <v>0</v>
      </c>
      <c r="H43" s="174"/>
      <c r="I43" s="1007" t="s">
        <v>122</v>
      </c>
      <c r="J43" s="1008"/>
      <c r="K43" s="1008"/>
      <c r="L43" s="1008"/>
      <c r="M43" s="1008"/>
      <c r="N43" s="1009"/>
      <c r="O43" s="174"/>
      <c r="P43" s="186" t="s">
        <v>127</v>
      </c>
      <c r="Q43" s="187" t="s">
        <v>128</v>
      </c>
      <c r="R43" s="188">
        <f>+R16*R14/1000</f>
        <v>0</v>
      </c>
      <c r="S43" s="188">
        <f>+S16</f>
        <v>0</v>
      </c>
      <c r="T43" s="127">
        <f t="shared" si="23"/>
        <v>0</v>
      </c>
      <c r="U43" s="128">
        <f>+T43*T24</f>
        <v>0</v>
      </c>
      <c r="V43" s="174"/>
      <c r="W43" s="186" t="s">
        <v>127</v>
      </c>
      <c r="X43" s="187" t="s">
        <v>128</v>
      </c>
      <c r="Y43" s="188">
        <f>+Y16*Y14/1000</f>
        <v>92.35</v>
      </c>
      <c r="Z43" s="613">
        <v>2700</v>
      </c>
      <c r="AA43" s="607">
        <f t="shared" ref="AA43:AA47" si="26">+Y43*Z43</f>
        <v>249344.99999999997</v>
      </c>
      <c r="AB43" s="608">
        <f>+AA43*AA24</f>
        <v>498689.99999999994</v>
      </c>
      <c r="AC43" s="169" t="s">
        <v>124</v>
      </c>
      <c r="AD43" s="170" t="s">
        <v>125</v>
      </c>
      <c r="AE43" s="171">
        <f>+(AE14+AE15)*AE16+(AE14+AE15)</f>
        <v>0</v>
      </c>
      <c r="AF43" s="172"/>
      <c r="AG43" s="127">
        <f>AG14+AG15+((AG14+AG15)*AE16)</f>
        <v>0</v>
      </c>
      <c r="AH43" s="173">
        <f>+AG43*AG25</f>
        <v>0</v>
      </c>
      <c r="AI43" s="174"/>
      <c r="AJ43" s="146" t="s">
        <v>129</v>
      </c>
      <c r="AK43" s="178">
        <f>+AL17</f>
        <v>33.333333333333336</v>
      </c>
      <c r="AL43" s="162">
        <f>+AM17</f>
        <v>15000</v>
      </c>
      <c r="AM43" s="179">
        <f t="shared" si="18"/>
        <v>500000.00000000006</v>
      </c>
      <c r="AN43" s="180">
        <f t="shared" si="19"/>
        <v>500.00000000000006</v>
      </c>
      <c r="AO43" s="181"/>
      <c r="AP43" s="165">
        <f t="shared" si="24"/>
        <v>0</v>
      </c>
      <c r="AR43" s="140" t="s">
        <v>129</v>
      </c>
      <c r="AS43" s="182">
        <f>+AT17</f>
        <v>0</v>
      </c>
      <c r="AT43" s="168">
        <f>+AU17</f>
        <v>0</v>
      </c>
      <c r="AU43" s="183">
        <f t="shared" si="20"/>
        <v>0</v>
      </c>
      <c r="AV43" s="184">
        <f t="shared" si="21"/>
        <v>0</v>
      </c>
      <c r="AW43" s="185"/>
      <c r="AX43" s="144">
        <f t="shared" si="25"/>
        <v>0</v>
      </c>
      <c r="AY43" s="447">
        <f t="shared" ref="AY43:AY47" si="27">+AA43*1100</f>
        <v>274279499.99999994</v>
      </c>
      <c r="AZ43" s="445">
        <f>AZ42</f>
        <v>0</v>
      </c>
      <c r="BA43" s="448">
        <f t="shared" ref="BA43:BA47" si="28">+AY43*AZ43</f>
        <v>0</v>
      </c>
      <c r="BB43" s="446">
        <f t="shared" ref="BB43:BB47" si="29">+AY43+BA43</f>
        <v>274279499.99999994</v>
      </c>
    </row>
    <row r="44" spans="1:55" ht="15" customHeight="1">
      <c r="A44" s="23"/>
      <c r="B44" s="186" t="s">
        <v>130</v>
      </c>
      <c r="C44" s="187" t="s">
        <v>128</v>
      </c>
      <c r="D44" s="188">
        <f>+D17*D14/1000</f>
        <v>0</v>
      </c>
      <c r="E44" s="188">
        <f>+E17</f>
        <v>0</v>
      </c>
      <c r="F44" s="127">
        <f t="shared" si="22"/>
        <v>0</v>
      </c>
      <c r="G44" s="128">
        <f>+F44*F24</f>
        <v>0</v>
      </c>
      <c r="H44" s="174"/>
      <c r="I44" s="169" t="s">
        <v>124</v>
      </c>
      <c r="J44" s="170" t="s">
        <v>125</v>
      </c>
      <c r="K44" s="171">
        <f>((K14+K15+K16)*K17)+(K14+K15+K16)</f>
        <v>1222.0999999999999</v>
      </c>
      <c r="L44" s="172"/>
      <c r="M44" s="127">
        <f>M14+M15+M16+((M14+M15+M16)*K17)</f>
        <v>2586100</v>
      </c>
      <c r="N44" s="173">
        <f>+M44*M26</f>
        <v>0</v>
      </c>
      <c r="O44" s="174"/>
      <c r="P44" s="186" t="s">
        <v>130</v>
      </c>
      <c r="Q44" s="187" t="s">
        <v>128</v>
      </c>
      <c r="R44" s="188">
        <f>+R17*R14/1000</f>
        <v>0</v>
      </c>
      <c r="S44" s="188">
        <f>+S17</f>
        <v>0</v>
      </c>
      <c r="T44" s="127">
        <f t="shared" si="23"/>
        <v>0</v>
      </c>
      <c r="U44" s="128">
        <f>+T44*T24</f>
        <v>0</v>
      </c>
      <c r="V44" s="174"/>
      <c r="W44" s="186" t="s">
        <v>130</v>
      </c>
      <c r="X44" s="187" t="s">
        <v>128</v>
      </c>
      <c r="Y44" s="188">
        <f>+Y17*Y14/1000</f>
        <v>0</v>
      </c>
      <c r="Z44" s="613"/>
      <c r="AA44" s="607">
        <f>+Y44*Z44</f>
        <v>0</v>
      </c>
      <c r="AB44" s="608">
        <f>+AA44*AA24</f>
        <v>0</v>
      </c>
      <c r="AC44" s="186" t="s">
        <v>127</v>
      </c>
      <c r="AD44" s="187" t="s">
        <v>128</v>
      </c>
      <c r="AE44" s="188">
        <f>+AE17*(AE14+AE15)/1000</f>
        <v>0</v>
      </c>
      <c r="AF44" s="188">
        <f>+AF17</f>
        <v>0</v>
      </c>
      <c r="AG44" s="127">
        <f>+AE44*AF44</f>
        <v>0</v>
      </c>
      <c r="AH44" s="128">
        <f>+AG44*AG25</f>
        <v>0</v>
      </c>
      <c r="AI44" s="174"/>
      <c r="AJ44" s="160" t="s">
        <v>131</v>
      </c>
      <c r="AK44" s="161">
        <f>+AL19</f>
        <v>7</v>
      </c>
      <c r="AL44" s="162">
        <f>+AM19</f>
        <v>8000</v>
      </c>
      <c r="AM44" s="163">
        <f t="shared" si="18"/>
        <v>56000</v>
      </c>
      <c r="AN44" s="164">
        <f t="shared" si="19"/>
        <v>56</v>
      </c>
      <c r="AO44" s="165"/>
      <c r="AP44" s="165">
        <f t="shared" si="24"/>
        <v>0</v>
      </c>
      <c r="AR44" s="166" t="s">
        <v>131</v>
      </c>
      <c r="AS44" s="167">
        <f>+AT19</f>
        <v>0</v>
      </c>
      <c r="AT44" s="168">
        <f>+AU19</f>
        <v>0</v>
      </c>
      <c r="AU44" s="142">
        <f t="shared" si="20"/>
        <v>0</v>
      </c>
      <c r="AV44" s="143">
        <f t="shared" si="21"/>
        <v>0</v>
      </c>
      <c r="AW44" s="144"/>
      <c r="AX44" s="144">
        <f t="shared" si="25"/>
        <v>0</v>
      </c>
      <c r="AY44" s="447">
        <f t="shared" si="27"/>
        <v>0</v>
      </c>
      <c r="AZ44" s="445">
        <f t="shared" ref="AZ44:AZ45" si="30">AZ43</f>
        <v>0</v>
      </c>
      <c r="BA44" s="448">
        <f t="shared" si="28"/>
        <v>0</v>
      </c>
      <c r="BB44" s="446">
        <f t="shared" si="29"/>
        <v>0</v>
      </c>
    </row>
    <row r="45" spans="1:55">
      <c r="A45" s="23"/>
      <c r="B45" s="186" t="s">
        <v>132</v>
      </c>
      <c r="C45" s="187" t="s">
        <v>128</v>
      </c>
      <c r="D45" s="188">
        <f>+D18*D14/1000</f>
        <v>166.66666666666666</v>
      </c>
      <c r="E45" s="188">
        <f>+E18</f>
        <v>300</v>
      </c>
      <c r="F45" s="127">
        <f t="shared" si="22"/>
        <v>50000</v>
      </c>
      <c r="G45" s="128">
        <f>+F45*F24</f>
        <v>0</v>
      </c>
      <c r="H45" s="174"/>
      <c r="I45" s="186" t="s">
        <v>127</v>
      </c>
      <c r="J45" s="187" t="s">
        <v>128</v>
      </c>
      <c r="K45" s="188">
        <f>+K18*(K14+K15)/1000</f>
        <v>80</v>
      </c>
      <c r="L45" s="188">
        <f>+L18</f>
        <v>2000</v>
      </c>
      <c r="M45" s="127">
        <f>+K45*L45</f>
        <v>160000</v>
      </c>
      <c r="N45" s="128">
        <f>+M45*M26</f>
        <v>0</v>
      </c>
      <c r="O45" s="174"/>
      <c r="P45" s="186" t="s">
        <v>132</v>
      </c>
      <c r="Q45" s="187" t="s">
        <v>128</v>
      </c>
      <c r="R45" s="188">
        <f>+R18*R14/1000</f>
        <v>0</v>
      </c>
      <c r="S45" s="188">
        <f>+S18</f>
        <v>0</v>
      </c>
      <c r="T45" s="127">
        <f t="shared" si="23"/>
        <v>0</v>
      </c>
      <c r="U45" s="128">
        <f>+T45*T24</f>
        <v>0</v>
      </c>
      <c r="V45" s="174"/>
      <c r="W45" s="186" t="s">
        <v>132</v>
      </c>
      <c r="X45" s="187" t="s">
        <v>128</v>
      </c>
      <c r="Y45" s="188">
        <f>+Y18*Y14/1000</f>
        <v>369.4</v>
      </c>
      <c r="Z45" s="613">
        <v>260</v>
      </c>
      <c r="AA45" s="607">
        <f t="shared" si="26"/>
        <v>96044</v>
      </c>
      <c r="AB45" s="608">
        <f>+AA45*AA24</f>
        <v>192088</v>
      </c>
      <c r="AC45" s="186" t="s">
        <v>130</v>
      </c>
      <c r="AD45" s="187" t="s">
        <v>128</v>
      </c>
      <c r="AE45" s="188">
        <f>+AE18*(AE14+AE15)/1000</f>
        <v>0</v>
      </c>
      <c r="AF45" s="188">
        <f>+AF18</f>
        <v>0</v>
      </c>
      <c r="AG45" s="127">
        <f>+AE45*AF45</f>
        <v>0</v>
      </c>
      <c r="AH45" s="128">
        <f>+AG45*AG25</f>
        <v>0</v>
      </c>
      <c r="AI45" s="174"/>
      <c r="AJ45" s="160" t="s">
        <v>133</v>
      </c>
      <c r="AK45" s="161">
        <f>+AL20</f>
        <v>366.66666666666663</v>
      </c>
      <c r="AL45" s="162">
        <f>+AM20</f>
        <v>0</v>
      </c>
      <c r="AM45" s="163">
        <f t="shared" si="18"/>
        <v>0</v>
      </c>
      <c r="AN45" s="164">
        <f t="shared" si="19"/>
        <v>0</v>
      </c>
      <c r="AO45" s="165"/>
      <c r="AP45" s="165">
        <f t="shared" si="24"/>
        <v>0</v>
      </c>
      <c r="AR45" s="166" t="s">
        <v>133</v>
      </c>
      <c r="AS45" s="167">
        <f>+AT20</f>
        <v>0</v>
      </c>
      <c r="AT45" s="168">
        <f>+AU20</f>
        <v>0</v>
      </c>
      <c r="AU45" s="142">
        <f t="shared" si="20"/>
        <v>0</v>
      </c>
      <c r="AV45" s="143">
        <f t="shared" si="21"/>
        <v>0</v>
      </c>
      <c r="AW45" s="144"/>
      <c r="AX45" s="144">
        <f t="shared" si="25"/>
        <v>0</v>
      </c>
      <c r="AY45" s="447">
        <f t="shared" si="27"/>
        <v>105648400</v>
      </c>
      <c r="AZ45" s="445">
        <f t="shared" si="30"/>
        <v>0</v>
      </c>
      <c r="BA45" s="448">
        <f t="shared" si="28"/>
        <v>0</v>
      </c>
      <c r="BB45" s="446">
        <f t="shared" si="29"/>
        <v>105648400</v>
      </c>
    </row>
    <row r="46" spans="1:55">
      <c r="A46" s="23"/>
      <c r="B46" s="186" t="s">
        <v>134</v>
      </c>
      <c r="C46" s="187" t="s">
        <v>128</v>
      </c>
      <c r="D46" s="188">
        <f>+D19*D14/1000</f>
        <v>3.333333333333333</v>
      </c>
      <c r="E46" s="188">
        <f>+E19</f>
        <v>30000</v>
      </c>
      <c r="F46" s="127">
        <f t="shared" si="22"/>
        <v>99999.999999999985</v>
      </c>
      <c r="G46" s="128">
        <f>+F46*F24</f>
        <v>0</v>
      </c>
      <c r="H46" s="174"/>
      <c r="I46" s="186" t="s">
        <v>130</v>
      </c>
      <c r="J46" s="187" t="s">
        <v>128</v>
      </c>
      <c r="K46" s="188">
        <f>+K19*(K14+K15)/1000</f>
        <v>0</v>
      </c>
      <c r="L46" s="188">
        <f>+L19</f>
        <v>0</v>
      </c>
      <c r="M46" s="127">
        <f>+K46*L46</f>
        <v>0</v>
      </c>
      <c r="N46" s="128">
        <f>+M46*M26</f>
        <v>0</v>
      </c>
      <c r="O46" s="174"/>
      <c r="P46" s="186" t="s">
        <v>135</v>
      </c>
      <c r="Q46" s="187" t="s">
        <v>128</v>
      </c>
      <c r="R46" s="188">
        <f>+R19*R14/1000</f>
        <v>0</v>
      </c>
      <c r="S46" s="188">
        <f>+S19</f>
        <v>0</v>
      </c>
      <c r="T46" s="127">
        <f t="shared" si="23"/>
        <v>0</v>
      </c>
      <c r="U46" s="128">
        <f>+T46*T24</f>
        <v>0</v>
      </c>
      <c r="V46" s="174"/>
      <c r="W46" s="186" t="s">
        <v>134</v>
      </c>
      <c r="X46" s="187" t="s">
        <v>128</v>
      </c>
      <c r="Y46" s="188">
        <f>+Y19*Y14/1000</f>
        <v>9.2349999999999994</v>
      </c>
      <c r="Z46" s="613">
        <v>1740</v>
      </c>
      <c r="AA46" s="607">
        <f t="shared" si="26"/>
        <v>16068.9</v>
      </c>
      <c r="AB46" s="608">
        <f>+AA46*AA24</f>
        <v>32137.8</v>
      </c>
      <c r="AC46" s="186" t="s">
        <v>132</v>
      </c>
      <c r="AD46" s="187" t="s">
        <v>128</v>
      </c>
      <c r="AE46" s="188">
        <f>+AE19*(AE14+AE15)/1000</f>
        <v>0</v>
      </c>
      <c r="AF46" s="188">
        <f>+AF19</f>
        <v>0</v>
      </c>
      <c r="AG46" s="127">
        <f>+AE46*AF46</f>
        <v>0</v>
      </c>
      <c r="AH46" s="128">
        <f>+AG46*AG25</f>
        <v>0</v>
      </c>
      <c r="AI46" s="174"/>
      <c r="AJ46" s="160" t="str">
        <f>+AK21</f>
        <v>15-15-15</v>
      </c>
      <c r="AK46" s="161">
        <f>+AL20*AL21/1000</f>
        <v>0</v>
      </c>
      <c r="AL46" s="162">
        <f>+AM21</f>
        <v>2000</v>
      </c>
      <c r="AM46" s="163">
        <f t="shared" si="18"/>
        <v>0</v>
      </c>
      <c r="AN46" s="164">
        <f t="shared" si="19"/>
        <v>0</v>
      </c>
      <c r="AO46" s="165"/>
      <c r="AP46" s="165">
        <f t="shared" si="24"/>
        <v>0</v>
      </c>
      <c r="AR46" s="166">
        <f>+AS21</f>
        <v>0</v>
      </c>
      <c r="AS46" s="167">
        <f>+AT20*AT21/1000</f>
        <v>0</v>
      </c>
      <c r="AT46" s="168">
        <f>+AU21</f>
        <v>0</v>
      </c>
      <c r="AU46" s="142">
        <f t="shared" si="20"/>
        <v>0</v>
      </c>
      <c r="AV46" s="143">
        <f t="shared" si="21"/>
        <v>0</v>
      </c>
      <c r="AW46" s="144"/>
      <c r="AX46" s="144">
        <f t="shared" si="25"/>
        <v>0</v>
      </c>
      <c r="AY46" s="447">
        <f t="shared" si="27"/>
        <v>17675790</v>
      </c>
      <c r="AZ46" s="445">
        <f t="shared" ref="AZ46:AZ47" si="31">AZ42</f>
        <v>0</v>
      </c>
      <c r="BA46" s="448">
        <f t="shared" si="28"/>
        <v>0</v>
      </c>
      <c r="BB46" s="446">
        <f t="shared" si="29"/>
        <v>17675790</v>
      </c>
    </row>
    <row r="47" spans="1:55" ht="15.75" thickBot="1">
      <c r="A47" s="23"/>
      <c r="B47" s="189" t="s">
        <v>136</v>
      </c>
      <c r="C47" s="190" t="s">
        <v>137</v>
      </c>
      <c r="D47" s="188">
        <f>+D20</f>
        <v>2</v>
      </c>
      <c r="E47" s="188">
        <f>+E20</f>
        <v>8000</v>
      </c>
      <c r="F47" s="127">
        <f t="shared" si="22"/>
        <v>16000</v>
      </c>
      <c r="G47" s="191">
        <f>+F47*F24</f>
        <v>0</v>
      </c>
      <c r="H47" s="174"/>
      <c r="I47" s="186" t="s">
        <v>132</v>
      </c>
      <c r="J47" s="187" t="s">
        <v>128</v>
      </c>
      <c r="K47" s="188">
        <f>+K20*(K14+K15)/1000</f>
        <v>150</v>
      </c>
      <c r="L47" s="188">
        <f>+L20</f>
        <v>300</v>
      </c>
      <c r="M47" s="127">
        <f>+K47*L47</f>
        <v>45000</v>
      </c>
      <c r="N47" s="128">
        <f>+M47*M26</f>
        <v>0</v>
      </c>
      <c r="O47" s="174"/>
      <c r="P47" s="189" t="s">
        <v>136</v>
      </c>
      <c r="Q47" s="190" t="s">
        <v>137</v>
      </c>
      <c r="R47" s="188">
        <f>+R20</f>
        <v>0</v>
      </c>
      <c r="S47" s="188">
        <f>+S20</f>
        <v>0</v>
      </c>
      <c r="T47" s="127">
        <f t="shared" si="23"/>
        <v>0</v>
      </c>
      <c r="U47" s="191">
        <f>+T47*T24</f>
        <v>0</v>
      </c>
      <c r="V47" s="174"/>
      <c r="W47" s="189" t="s">
        <v>136</v>
      </c>
      <c r="X47" s="190" t="s">
        <v>137</v>
      </c>
      <c r="Y47" s="188">
        <f>+Y20</f>
        <v>2</v>
      </c>
      <c r="Z47" s="613">
        <v>50000</v>
      </c>
      <c r="AA47" s="607">
        <f t="shared" si="26"/>
        <v>100000</v>
      </c>
      <c r="AB47" s="614">
        <f>+AA47*AA24</f>
        <v>200000</v>
      </c>
      <c r="AC47" s="186" t="s">
        <v>134</v>
      </c>
      <c r="AD47" s="187" t="s">
        <v>128</v>
      </c>
      <c r="AE47" s="188">
        <f>+AE20*(AE14+AE15)/1000</f>
        <v>0</v>
      </c>
      <c r="AF47" s="188">
        <f>+AF20</f>
        <v>0</v>
      </c>
      <c r="AG47" s="127">
        <f>+AE47*AF47</f>
        <v>0</v>
      </c>
      <c r="AH47" s="128">
        <f>+AG47*AG25</f>
        <v>0</v>
      </c>
      <c r="AI47" s="174"/>
      <c r="AJ47" s="160" t="str">
        <f>+AK22</f>
        <v>Boro natural</v>
      </c>
      <c r="AK47" s="161">
        <f>+AL20*AL22/1000</f>
        <v>0</v>
      </c>
      <c r="AL47" s="162">
        <f>+AM22</f>
        <v>30000</v>
      </c>
      <c r="AM47" s="163">
        <f t="shared" si="18"/>
        <v>0</v>
      </c>
      <c r="AN47" s="164">
        <f t="shared" si="19"/>
        <v>0</v>
      </c>
      <c r="AO47" s="165"/>
      <c r="AP47" s="165">
        <f t="shared" si="24"/>
        <v>0</v>
      </c>
      <c r="AR47" s="166">
        <f>+AS22</f>
        <v>0</v>
      </c>
      <c r="AS47" s="167">
        <f>+AT20*AT22/1000</f>
        <v>0</v>
      </c>
      <c r="AT47" s="168">
        <f>+AU22</f>
        <v>0</v>
      </c>
      <c r="AU47" s="142">
        <f t="shared" si="20"/>
        <v>0</v>
      </c>
      <c r="AV47" s="143">
        <f t="shared" si="21"/>
        <v>0</v>
      </c>
      <c r="AW47" s="144"/>
      <c r="AX47" s="144">
        <f t="shared" si="25"/>
        <v>0</v>
      </c>
      <c r="AY47" s="447">
        <f t="shared" si="27"/>
        <v>110000000</v>
      </c>
      <c r="AZ47" s="445">
        <f t="shared" si="31"/>
        <v>0</v>
      </c>
      <c r="BA47" s="448">
        <f t="shared" si="28"/>
        <v>0</v>
      </c>
      <c r="BB47" s="446">
        <f t="shared" si="29"/>
        <v>110000000</v>
      </c>
    </row>
    <row r="48" spans="1:55" ht="15.75" thickBot="1">
      <c r="A48" s="23"/>
      <c r="B48" s="192" t="s">
        <v>138</v>
      </c>
      <c r="C48" s="193"/>
      <c r="D48" s="194"/>
      <c r="E48" s="194"/>
      <c r="F48" s="195">
        <f>SUM(F42:F47)</f>
        <v>3154888.888888889</v>
      </c>
      <c r="G48" s="196">
        <f>SUM(G42:G47)</f>
        <v>0</v>
      </c>
      <c r="H48" s="26"/>
      <c r="I48" s="186" t="s">
        <v>134</v>
      </c>
      <c r="J48" s="187" t="s">
        <v>128</v>
      </c>
      <c r="K48" s="188">
        <f>+K21*(K14+K15)/1000</f>
        <v>3</v>
      </c>
      <c r="L48" s="188">
        <f>+L21</f>
        <v>30000</v>
      </c>
      <c r="M48" s="127">
        <f>+K48*L48</f>
        <v>90000</v>
      </c>
      <c r="N48" s="128">
        <f>+M48*M26</f>
        <v>0</v>
      </c>
      <c r="O48" s="26"/>
      <c r="P48" s="192" t="s">
        <v>138</v>
      </c>
      <c r="Q48" s="193"/>
      <c r="R48" s="194"/>
      <c r="S48" s="194"/>
      <c r="T48" s="195">
        <f>SUM(T42:T47)</f>
        <v>0</v>
      </c>
      <c r="U48" s="196">
        <f>SUM(U42:U47)</f>
        <v>0</v>
      </c>
      <c r="V48" s="26"/>
      <c r="W48" s="192" t="s">
        <v>138</v>
      </c>
      <c r="X48" s="193"/>
      <c r="Y48" s="194"/>
      <c r="Z48" s="615"/>
      <c r="AA48" s="616">
        <f>SUM(AA42:AA47)</f>
        <v>32668657.899999999</v>
      </c>
      <c r="AB48" s="617">
        <f>SUM(AB42:AB47)</f>
        <v>65337315.799999997</v>
      </c>
      <c r="AC48" s="189" t="s">
        <v>136</v>
      </c>
      <c r="AD48" s="190" t="s">
        <v>137</v>
      </c>
      <c r="AE48" s="188">
        <f>+AE21</f>
        <v>0</v>
      </c>
      <c r="AF48" s="188">
        <f>+AF21</f>
        <v>0</v>
      </c>
      <c r="AG48" s="127">
        <f>+AE48*AF48</f>
        <v>0</v>
      </c>
      <c r="AH48" s="191">
        <f>+AG48*AG25</f>
        <v>0</v>
      </c>
      <c r="AI48" s="26"/>
      <c r="AJ48" s="149" t="s">
        <v>138</v>
      </c>
      <c r="AK48" s="197"/>
      <c r="AL48" s="198"/>
      <c r="AM48" s="199">
        <f>SUM(AM41:AM47)</f>
        <v>6906000</v>
      </c>
      <c r="AN48" s="200">
        <f>SUM(AN41:AN47)</f>
        <v>6906</v>
      </c>
      <c r="AO48" s="201"/>
      <c r="AP48" s="201">
        <f>+AM48*AN27</f>
        <v>0</v>
      </c>
      <c r="AQ48" s="202"/>
      <c r="AR48" s="149" t="s">
        <v>138</v>
      </c>
      <c r="AS48" s="197"/>
      <c r="AT48" s="198"/>
      <c r="AU48" s="199">
        <f>SUM(AU41:AU47)</f>
        <v>0</v>
      </c>
      <c r="AV48" s="200">
        <f>SUM(AV41:AV47)</f>
        <v>0</v>
      </c>
      <c r="AW48" s="201"/>
      <c r="AX48" s="201">
        <f>+AU48*AV27</f>
        <v>0</v>
      </c>
      <c r="AY48" s="446"/>
      <c r="BA48" s="448"/>
    </row>
    <row r="49" spans="1:55" ht="15.75" thickBot="1">
      <c r="A49" s="23"/>
      <c r="B49" s="203" t="s">
        <v>139</v>
      </c>
      <c r="C49" s="204"/>
      <c r="D49" s="205"/>
      <c r="E49" s="205"/>
      <c r="F49" s="206">
        <f>+F40+F48</f>
        <v>3154888.888888889</v>
      </c>
      <c r="G49" s="207">
        <f>+G40+G48</f>
        <v>0</v>
      </c>
      <c r="H49" s="26"/>
      <c r="I49" s="189" t="s">
        <v>136</v>
      </c>
      <c r="J49" s="190" t="s">
        <v>137</v>
      </c>
      <c r="K49" s="188">
        <f>+K22</f>
        <v>2</v>
      </c>
      <c r="L49" s="188">
        <f>+L22</f>
        <v>8000</v>
      </c>
      <c r="M49" s="127">
        <f>+K49*L49</f>
        <v>16000</v>
      </c>
      <c r="N49" s="191">
        <f>+M49*M26</f>
        <v>0</v>
      </c>
      <c r="O49" s="26"/>
      <c r="P49" s="203" t="s">
        <v>139</v>
      </c>
      <c r="Q49" s="204"/>
      <c r="R49" s="205"/>
      <c r="S49" s="205"/>
      <c r="T49" s="206">
        <f>+T40+T48</f>
        <v>0</v>
      </c>
      <c r="U49" s="207">
        <f>+U40+U48</f>
        <v>0</v>
      </c>
      <c r="V49" s="26"/>
      <c r="W49" s="203" t="s">
        <v>139</v>
      </c>
      <c r="X49" s="204"/>
      <c r="Y49" s="205"/>
      <c r="Z49" s="618"/>
      <c r="AA49" s="619">
        <f>+AA40+AA48</f>
        <v>40021507.899999999</v>
      </c>
      <c r="AB49" s="620">
        <f>+AB40+AB48</f>
        <v>80043015.799999997</v>
      </c>
      <c r="AC49" s="192" t="s">
        <v>138</v>
      </c>
      <c r="AD49" s="193"/>
      <c r="AE49" s="194"/>
      <c r="AF49" s="194"/>
      <c r="AG49" s="195">
        <f>SUM(AG43:AG48)</f>
        <v>0</v>
      </c>
      <c r="AH49" s="196">
        <f>SUM(AH43:AH48)</f>
        <v>0</v>
      </c>
      <c r="AI49" s="26"/>
      <c r="AJ49" s="208" t="s">
        <v>140</v>
      </c>
      <c r="AK49" s="209"/>
      <c r="AL49" s="210"/>
      <c r="AM49" s="211">
        <f>+AM48*AL24</f>
        <v>690600</v>
      </c>
      <c r="AN49" s="212">
        <f>+AM49/1000</f>
        <v>690.6</v>
      </c>
      <c r="AO49" s="213"/>
      <c r="AP49" s="213">
        <f>+AM49*AN27</f>
        <v>0</v>
      </c>
      <c r="AR49" s="214" t="s">
        <v>140</v>
      </c>
      <c r="AS49" s="215"/>
      <c r="AT49" s="216"/>
      <c r="AU49" s="217">
        <f>+AU48*AT24</f>
        <v>0</v>
      </c>
      <c r="AV49" s="218">
        <f>+AU49/1000</f>
        <v>0</v>
      </c>
      <c r="AW49" s="219"/>
      <c r="AX49" s="219">
        <f>+AU49*AV27</f>
        <v>0</v>
      </c>
      <c r="AY49" s="446"/>
      <c r="BA49" s="448"/>
    </row>
    <row r="50" spans="1:55" ht="15.75" thickBot="1">
      <c r="A50" s="23"/>
      <c r="B50" s="987" t="s">
        <v>141</v>
      </c>
      <c r="C50" s="988"/>
      <c r="D50" s="988"/>
      <c r="E50" s="988"/>
      <c r="F50" s="988"/>
      <c r="G50" s="989"/>
      <c r="H50" s="26"/>
      <c r="I50" s="192" t="s">
        <v>138</v>
      </c>
      <c r="J50" s="193"/>
      <c r="K50" s="194"/>
      <c r="L50" s="194"/>
      <c r="M50" s="195">
        <f>SUM(M44:M49)</f>
        <v>2897100</v>
      </c>
      <c r="N50" s="196">
        <f>SUM(N44:N49)</f>
        <v>0</v>
      </c>
      <c r="O50" s="26"/>
      <c r="P50" s="987" t="s">
        <v>141</v>
      </c>
      <c r="Q50" s="988"/>
      <c r="R50" s="988"/>
      <c r="S50" s="988"/>
      <c r="T50" s="988"/>
      <c r="U50" s="989"/>
      <c r="V50" s="26"/>
      <c r="W50" s="987" t="s">
        <v>141</v>
      </c>
      <c r="X50" s="988"/>
      <c r="Y50" s="988"/>
      <c r="Z50" s="988"/>
      <c r="AA50" s="988"/>
      <c r="AB50" s="989"/>
      <c r="AC50" s="203" t="s">
        <v>139</v>
      </c>
      <c r="AD50" s="204"/>
      <c r="AE50" s="205"/>
      <c r="AF50" s="205"/>
      <c r="AG50" s="206">
        <f>+AG41+AG49</f>
        <v>0</v>
      </c>
      <c r="AH50" s="207">
        <f>+AH41+AH49</f>
        <v>0</v>
      </c>
      <c r="AI50" s="26"/>
      <c r="AJ50" s="220" t="s">
        <v>142</v>
      </c>
      <c r="AK50" s="221"/>
      <c r="AL50" s="222"/>
      <c r="AM50" s="223">
        <f>+AM39*AL25</f>
        <v>45681.48</v>
      </c>
      <c r="AN50" s="224">
        <f>+AM50/1000</f>
        <v>45.681480000000001</v>
      </c>
      <c r="AO50" s="225"/>
      <c r="AP50" s="225">
        <f>+AM50*AN27</f>
        <v>0</v>
      </c>
      <c r="AR50" s="226" t="s">
        <v>142</v>
      </c>
      <c r="AS50" s="227"/>
      <c r="AT50" s="228"/>
      <c r="AU50" s="229">
        <f>+AU39*AT25</f>
        <v>0</v>
      </c>
      <c r="AV50" s="230">
        <f>+AU50/1000</f>
        <v>0</v>
      </c>
      <c r="AW50" s="231"/>
      <c r="AX50" s="231">
        <f>+AU50*AV27</f>
        <v>0</v>
      </c>
      <c r="AY50" s="446"/>
      <c r="BA50" s="448"/>
    </row>
    <row r="51" spans="1:55" ht="15.75" thickBot="1">
      <c r="A51" s="23"/>
      <c r="B51" s="232" t="s">
        <v>142</v>
      </c>
      <c r="C51" s="233"/>
      <c r="D51" s="172"/>
      <c r="E51" s="172"/>
      <c r="F51" s="234">
        <f>+F40*D22</f>
        <v>0</v>
      </c>
      <c r="G51" s="173">
        <f>+F51*F24</f>
        <v>0</v>
      </c>
      <c r="H51" s="26"/>
      <c r="I51" s="203" t="s">
        <v>139</v>
      </c>
      <c r="J51" s="204"/>
      <c r="K51" s="205"/>
      <c r="L51" s="205"/>
      <c r="M51" s="206">
        <f>+M42+M50</f>
        <v>2897100</v>
      </c>
      <c r="N51" s="207">
        <f>+N42+N50</f>
        <v>0</v>
      </c>
      <c r="O51" s="26"/>
      <c r="P51" s="232" t="s">
        <v>142</v>
      </c>
      <c r="Q51" s="233"/>
      <c r="R51" s="172"/>
      <c r="S51" s="172"/>
      <c r="T51" s="234">
        <f>+T40*R22</f>
        <v>0</v>
      </c>
      <c r="U51" s="173">
        <f>+T51*T24</f>
        <v>0</v>
      </c>
      <c r="V51" s="26"/>
      <c r="W51" s="232" t="s">
        <v>142</v>
      </c>
      <c r="X51" s="233"/>
      <c r="Y51" s="172"/>
      <c r="Z51" s="172"/>
      <c r="AA51" s="621">
        <f>+AA40*Y22</f>
        <v>367642.5</v>
      </c>
      <c r="AB51" s="612">
        <f>+AA51*AA24</f>
        <v>735285</v>
      </c>
      <c r="AC51" s="118" t="s">
        <v>141</v>
      </c>
      <c r="AD51" s="119"/>
      <c r="AE51" s="119"/>
      <c r="AF51" s="119"/>
      <c r="AG51" s="119"/>
      <c r="AH51" s="120"/>
      <c r="AI51" s="26"/>
      <c r="AJ51" s="235" t="str">
        <f>+B53</f>
        <v>IPC proyectado 2021</v>
      </c>
      <c r="AK51" s="236"/>
      <c r="AL51" s="237"/>
      <c r="AM51" s="238">
        <f>+(AM39+AM48)*$AL$26</f>
        <v>0</v>
      </c>
      <c r="AN51" s="239">
        <f>+(AN39+AN48)*$AL$26</f>
        <v>0</v>
      </c>
      <c r="AO51" s="238"/>
      <c r="AP51" s="240">
        <f>+(AP39+AP48)*AL26</f>
        <v>0</v>
      </c>
      <c r="AR51" s="149">
        <f>+J53</f>
        <v>0</v>
      </c>
      <c r="AS51" s="241"/>
      <c r="AT51" s="242"/>
      <c r="AU51" s="199">
        <f>+(AU39+AU48)*$AL$26</f>
        <v>0</v>
      </c>
      <c r="AV51" s="243">
        <f>+(AV39+AV48)*$AL$26</f>
        <v>0</v>
      </c>
      <c r="AW51" s="199"/>
      <c r="AX51" s="201">
        <f>+(AX39+AX48)*AT26</f>
        <v>0</v>
      </c>
      <c r="AY51" s="447">
        <f t="shared" ref="AY51:AY52" si="32">+AA51*1100</f>
        <v>404406750</v>
      </c>
      <c r="AZ51" s="445">
        <f>AZ47</f>
        <v>0</v>
      </c>
      <c r="BA51" s="448">
        <f t="shared" ref="BA51:BA52" si="33">+AY51*AZ51</f>
        <v>0</v>
      </c>
      <c r="BB51" s="446">
        <f t="shared" ref="BB51:BB52" si="34">+AY51+BA51</f>
        <v>404406750</v>
      </c>
    </row>
    <row r="52" spans="1:55" ht="12.75" customHeight="1" thickBot="1">
      <c r="A52" s="23"/>
      <c r="B52" s="244" t="s">
        <v>143</v>
      </c>
      <c r="C52" s="245"/>
      <c r="D52" s="188"/>
      <c r="E52" s="188"/>
      <c r="F52" s="246">
        <f>+F48*D23</f>
        <v>315488.88888888893</v>
      </c>
      <c r="G52" s="128">
        <f>+F52*F24</f>
        <v>0</v>
      </c>
      <c r="H52" s="26"/>
      <c r="I52" s="118" t="s">
        <v>141</v>
      </c>
      <c r="J52" s="119"/>
      <c r="K52" s="119"/>
      <c r="L52" s="119"/>
      <c r="M52" s="119"/>
      <c r="N52" s="120"/>
      <c r="O52" s="26"/>
      <c r="P52" s="244" t="s">
        <v>143</v>
      </c>
      <c r="Q52" s="245"/>
      <c r="R52" s="188"/>
      <c r="S52" s="188"/>
      <c r="T52" s="246">
        <f>+T48*R23</f>
        <v>0</v>
      </c>
      <c r="U52" s="128">
        <f>+T52*T24</f>
        <v>0</v>
      </c>
      <c r="V52" s="26"/>
      <c r="W52" s="244" t="s">
        <v>143</v>
      </c>
      <c r="X52" s="245"/>
      <c r="Y52" s="188"/>
      <c r="Z52" s="188"/>
      <c r="AA52" s="622">
        <f>+AA48*Y23</f>
        <v>4900298.6849999996</v>
      </c>
      <c r="AB52" s="608">
        <f>+AA52*AA24</f>
        <v>9800597.3699999992</v>
      </c>
      <c r="AC52" s="232" t="s">
        <v>142</v>
      </c>
      <c r="AD52" s="233"/>
      <c r="AE52" s="172"/>
      <c r="AF52" s="172"/>
      <c r="AG52" s="234">
        <f>+AG41*AE23</f>
        <v>0</v>
      </c>
      <c r="AH52" s="173">
        <f>+AG52*AG25</f>
        <v>0</v>
      </c>
      <c r="AI52" s="26"/>
      <c r="AJ52" s="247" t="s">
        <v>144</v>
      </c>
      <c r="AK52" s="248"/>
      <c r="AL52" s="249"/>
      <c r="AM52" s="250">
        <f>+AM39+AM48+AM49+AM50+AM51</f>
        <v>9926355.4800000004</v>
      </c>
      <c r="AN52" s="251">
        <f>+AN39+AN48+AN49+AN50+AN51</f>
        <v>9926.3554800000002</v>
      </c>
      <c r="AO52" s="252"/>
      <c r="AP52" s="252">
        <f>+AP39+AP48+AP49+AP50+AP51</f>
        <v>0</v>
      </c>
      <c r="AR52" s="247" t="s">
        <v>144</v>
      </c>
      <c r="AS52" s="248"/>
      <c r="AT52" s="249"/>
      <c r="AU52" s="250">
        <f>+AU39+AU48+AU49+AU50+AU51</f>
        <v>0</v>
      </c>
      <c r="AV52" s="251">
        <f>+AV39+AV48+AV49+AV50+AV51</f>
        <v>0</v>
      </c>
      <c r="AW52" s="252"/>
      <c r="AX52" s="252">
        <f>+AX39+AX48+AX49+AX50+AX51</f>
        <v>0</v>
      </c>
      <c r="AY52" s="447">
        <f t="shared" si="32"/>
        <v>5390328553.5</v>
      </c>
      <c r="AZ52" s="445">
        <f>+AZ47</f>
        <v>0</v>
      </c>
      <c r="BA52" s="448">
        <f t="shared" si="33"/>
        <v>0</v>
      </c>
      <c r="BB52" s="446">
        <f t="shared" si="34"/>
        <v>5390328553.5</v>
      </c>
    </row>
    <row r="53" spans="1:55" ht="15" customHeight="1" thickBot="1">
      <c r="A53" s="253" t="s">
        <v>145</v>
      </c>
      <c r="B53" s="254" t="str">
        <f>CONCATENATE(A53," ",C26)</f>
        <v>IPC proyectado 2021</v>
      </c>
      <c r="C53" s="255"/>
      <c r="D53" s="256"/>
      <c r="E53" s="256"/>
      <c r="F53" s="257">
        <f>+F49*D24</f>
        <v>0</v>
      </c>
      <c r="G53" s="191">
        <f>+F53*F24</f>
        <v>0</v>
      </c>
      <c r="H53" s="26"/>
      <c r="I53" s="232" t="s">
        <v>142</v>
      </c>
      <c r="J53" s="233"/>
      <c r="K53" s="172"/>
      <c r="L53" s="172"/>
      <c r="M53" s="234">
        <f>+M42*K24</f>
        <v>0</v>
      </c>
      <c r="N53" s="173">
        <f>+M53*M26</f>
        <v>0</v>
      </c>
      <c r="O53" s="26"/>
      <c r="P53" s="254" t="str">
        <f>+B53</f>
        <v>IPC proyectado 2021</v>
      </c>
      <c r="Q53" s="255"/>
      <c r="R53" s="256"/>
      <c r="S53" s="256"/>
      <c r="T53" s="257">
        <f>+T49*R24</f>
        <v>0</v>
      </c>
      <c r="U53" s="191">
        <f>+T53*T24</f>
        <v>0</v>
      </c>
      <c r="V53" s="26"/>
      <c r="W53" s="254" t="s">
        <v>534</v>
      </c>
      <c r="X53" s="255"/>
      <c r="Y53" s="256"/>
      <c r="Z53" s="256"/>
      <c r="AA53" s="623">
        <f>+AA49*Y24</f>
        <v>2141150.6726500001</v>
      </c>
      <c r="AB53" s="614">
        <f>+AA53*AA24</f>
        <v>4282301.3453000002</v>
      </c>
      <c r="AC53" s="244" t="s">
        <v>143</v>
      </c>
      <c r="AD53" s="245"/>
      <c r="AE53" s="188"/>
      <c r="AF53" s="188"/>
      <c r="AG53" s="246">
        <f>+AG49*AE24</f>
        <v>0</v>
      </c>
      <c r="AH53" s="128">
        <f>+AG53*AG25</f>
        <v>0</v>
      </c>
      <c r="AI53" s="26"/>
      <c r="AJ53" s="258"/>
      <c r="AK53" s="259"/>
      <c r="AL53" s="260"/>
      <c r="AM53" s="260"/>
      <c r="AN53" s="260"/>
      <c r="AO53" s="260"/>
      <c r="AP53" s="261"/>
      <c r="AR53" s="258"/>
      <c r="AS53" s="259"/>
      <c r="AT53" s="260"/>
      <c r="AU53" s="260"/>
      <c r="AV53" s="260"/>
      <c r="AW53" s="260"/>
      <c r="AX53" s="261"/>
      <c r="BC53" s="589"/>
    </row>
    <row r="54" spans="1:55" ht="15" customHeight="1" thickBot="1">
      <c r="A54" s="23"/>
      <c r="B54" s="262" t="s">
        <v>146</v>
      </c>
      <c r="C54" s="263"/>
      <c r="D54" s="264"/>
      <c r="E54" s="264"/>
      <c r="F54" s="265">
        <f>SUM(F51:F53)</f>
        <v>315488.88888888893</v>
      </c>
      <c r="G54" s="207">
        <f>SUM(G51:G53)</f>
        <v>0</v>
      </c>
      <c r="H54" s="26"/>
      <c r="I54" s="244" t="s">
        <v>143</v>
      </c>
      <c r="J54" s="245"/>
      <c r="K54" s="188"/>
      <c r="L54" s="188"/>
      <c r="M54" s="246">
        <f>+M50*K25</f>
        <v>289710</v>
      </c>
      <c r="N54" s="128">
        <f>+M54*M26</f>
        <v>0</v>
      </c>
      <c r="O54" s="26"/>
      <c r="P54" s="262" t="s">
        <v>147</v>
      </c>
      <c r="Q54" s="263"/>
      <c r="R54" s="264"/>
      <c r="S54" s="264"/>
      <c r="T54" s="265">
        <f>SUM(T51:T53)</f>
        <v>0</v>
      </c>
      <c r="U54" s="207">
        <f>SUM(U51:U53)</f>
        <v>0</v>
      </c>
      <c r="V54" s="26"/>
      <c r="W54" s="262" t="s">
        <v>147</v>
      </c>
      <c r="X54" s="263"/>
      <c r="Y54" s="264"/>
      <c r="Z54" s="264"/>
      <c r="AA54" s="624">
        <f>SUM(AA51:AA53)</f>
        <v>7409091.8576499997</v>
      </c>
      <c r="AB54" s="620">
        <f>SUM(AB51:AB53)</f>
        <v>14818183.715299999</v>
      </c>
      <c r="AC54" s="254" t="e">
        <f>+#REF!</f>
        <v>#REF!</v>
      </c>
      <c r="AD54" s="255"/>
      <c r="AE54" s="256"/>
      <c r="AF54" s="256"/>
      <c r="AG54" s="257">
        <f>+AG50*AE25</f>
        <v>0</v>
      </c>
      <c r="AH54" s="191">
        <f>+AG54*AG25</f>
        <v>0</v>
      </c>
      <c r="AI54" s="26"/>
      <c r="AJ54" s="266" t="s">
        <v>148</v>
      </c>
      <c r="AK54" s="267" t="s">
        <v>149</v>
      </c>
      <c r="AL54" s="260"/>
      <c r="AM54" s="1028" t="s">
        <v>150</v>
      </c>
      <c r="AN54" s="1029"/>
      <c r="AP54" s="269">
        <f>+AL15</f>
        <v>3</v>
      </c>
      <c r="AR54" s="266" t="s">
        <v>148</v>
      </c>
      <c r="AS54" s="267" t="s">
        <v>149</v>
      </c>
      <c r="AT54" s="260"/>
      <c r="AU54" s="1028" t="s">
        <v>150</v>
      </c>
      <c r="AV54" s="1029"/>
      <c r="AX54" s="269">
        <f>+AT15</f>
        <v>0</v>
      </c>
    </row>
    <row r="55" spans="1:55" ht="18.75" customHeight="1" thickBot="1">
      <c r="A55" s="23"/>
      <c r="B55" s="1022" t="s">
        <v>151</v>
      </c>
      <c r="C55" s="1023"/>
      <c r="D55" s="1023"/>
      <c r="E55" s="1024"/>
      <c r="F55" s="206">
        <f>+F49+F54</f>
        <v>3470377.777777778</v>
      </c>
      <c r="G55" s="207">
        <f>+G49+G54</f>
        <v>0</v>
      </c>
      <c r="H55" s="26"/>
      <c r="I55" s="254" t="str">
        <f>+B53</f>
        <v>IPC proyectado 2021</v>
      </c>
      <c r="J55" s="255"/>
      <c r="K55" s="256"/>
      <c r="L55" s="256"/>
      <c r="M55" s="257">
        <f>+M51*K26</f>
        <v>0</v>
      </c>
      <c r="N55" s="191">
        <f>+M55*M26</f>
        <v>0</v>
      </c>
      <c r="O55" s="26"/>
      <c r="P55" s="1032" t="str">
        <f>+I57</f>
        <v xml:space="preserve">COSTO ESTABLECIMIENTO </v>
      </c>
      <c r="Q55" s="1033"/>
      <c r="R55" s="1033"/>
      <c r="S55" s="1033"/>
      <c r="T55" s="206">
        <f>+T49+T54</f>
        <v>0</v>
      </c>
      <c r="U55" s="207">
        <f>+U49+U54</f>
        <v>0</v>
      </c>
      <c r="V55" s="26"/>
      <c r="W55" s="1032" t="str">
        <f>+P55</f>
        <v xml:space="preserve">COSTO ESTABLECIMIENTO </v>
      </c>
      <c r="X55" s="1033"/>
      <c r="Y55" s="1033"/>
      <c r="Z55" s="1033"/>
      <c r="AA55" s="619">
        <f>+AA49+AA54</f>
        <v>47430599.757649995</v>
      </c>
      <c r="AB55" s="620">
        <f>+AB49+AB54</f>
        <v>94861199.515299991</v>
      </c>
      <c r="AC55" s="262" t="s">
        <v>147</v>
      </c>
      <c r="AD55" s="263"/>
      <c r="AE55" s="264"/>
      <c r="AF55" s="264"/>
      <c r="AG55" s="265">
        <f>SUM(AG52:AG54)</f>
        <v>0</v>
      </c>
      <c r="AH55" s="207">
        <f>SUM(AH52:AH54)</f>
        <v>0</v>
      </c>
      <c r="AI55" s="26"/>
      <c r="AJ55" s="270" t="s">
        <v>152</v>
      </c>
      <c r="AK55" s="271" t="s">
        <v>153</v>
      </c>
      <c r="AL55" s="260"/>
      <c r="AM55" s="1028" t="s">
        <v>154</v>
      </c>
      <c r="AN55" s="1029"/>
      <c r="AP55" s="272" t="s">
        <v>155</v>
      </c>
      <c r="AR55" s="270" t="s">
        <v>152</v>
      </c>
      <c r="AS55" s="271" t="s">
        <v>153</v>
      </c>
      <c r="AT55" s="260"/>
      <c r="AU55" s="1028" t="s">
        <v>154</v>
      </c>
      <c r="AV55" s="1029"/>
      <c r="AX55" s="272" t="s">
        <v>155</v>
      </c>
    </row>
    <row r="56" spans="1:55" s="12" customFormat="1" ht="15.75" thickBot="1">
      <c r="A56" s="23"/>
      <c r="C56" s="273"/>
      <c r="F56" s="274"/>
      <c r="G56" s="274"/>
      <c r="I56" s="262" t="s">
        <v>147</v>
      </c>
      <c r="J56" s="263"/>
      <c r="K56" s="264"/>
      <c r="L56" s="264"/>
      <c r="M56" s="265">
        <f>SUM(M53:M55)</f>
        <v>289710</v>
      </c>
      <c r="N56" s="207">
        <f>SUM(N53:N55)</f>
        <v>0</v>
      </c>
      <c r="AC56" s="203" t="e">
        <f>+#REF!</f>
        <v>#REF!</v>
      </c>
      <c r="AD56" s="276"/>
      <c r="AE56" s="276"/>
      <c r="AF56" s="276"/>
      <c r="AG56" s="206">
        <f>+AG50+AG55</f>
        <v>0</v>
      </c>
      <c r="AH56" s="207">
        <f>+AH50+AH55</f>
        <v>0</v>
      </c>
      <c r="AJ56" s="270" t="s">
        <v>156</v>
      </c>
      <c r="AK56" s="271" t="s">
        <v>157</v>
      </c>
      <c r="AL56" s="260"/>
      <c r="AM56" s="1028" t="s">
        <v>158</v>
      </c>
      <c r="AN56" s="1029"/>
      <c r="AO56" s="268"/>
      <c r="AP56" s="272">
        <v>350</v>
      </c>
      <c r="AR56" s="270" t="s">
        <v>156</v>
      </c>
      <c r="AS56" s="271" t="s">
        <v>157</v>
      </c>
      <c r="AT56" s="260"/>
      <c r="AU56" s="1028" t="s">
        <v>158</v>
      </c>
      <c r="AV56" s="1029"/>
      <c r="AW56" s="268"/>
      <c r="AX56" s="272">
        <v>350</v>
      </c>
    </row>
    <row r="57" spans="1:55" s="12" customFormat="1" ht="16.5" hidden="1" customHeight="1" thickBot="1">
      <c r="A57" s="23"/>
      <c r="C57" s="1016" t="s">
        <v>159</v>
      </c>
      <c r="D57" s="1017"/>
      <c r="E57" s="106" t="s">
        <v>160</v>
      </c>
      <c r="F57" s="277" t="s">
        <v>161</v>
      </c>
      <c r="G57" s="106" t="s">
        <v>162</v>
      </c>
      <c r="I57" s="203" t="str">
        <f>+B55</f>
        <v xml:space="preserve">COSTO ESTABLECIMIENTO </v>
      </c>
      <c r="J57" s="276"/>
      <c r="K57" s="276"/>
      <c r="L57" s="276"/>
      <c r="M57" s="206">
        <f>+M51+M56</f>
        <v>3186810</v>
      </c>
      <c r="N57" s="207">
        <f>+N51+N56</f>
        <v>0</v>
      </c>
      <c r="X57" s="1016" t="s">
        <v>159</v>
      </c>
      <c r="Y57" s="1017"/>
      <c r="Z57" s="106" t="s">
        <v>160</v>
      </c>
      <c r="AA57" s="277" t="s">
        <v>161</v>
      </c>
      <c r="AB57" s="106" t="s">
        <v>162</v>
      </c>
      <c r="AJ57" s="266" t="s">
        <v>163</v>
      </c>
      <c r="AK57" s="269">
        <f>+AL13</f>
        <v>3</v>
      </c>
      <c r="AL57" s="260"/>
      <c r="AM57" s="1028" t="s">
        <v>164</v>
      </c>
      <c r="AN57" s="1029"/>
      <c r="AO57" s="268"/>
      <c r="AP57" s="278" t="s">
        <v>165</v>
      </c>
      <c r="AR57" s="266" t="s">
        <v>163</v>
      </c>
      <c r="AS57" s="269">
        <f>+AT13</f>
        <v>0</v>
      </c>
      <c r="AT57" s="260"/>
      <c r="AU57" s="1028" t="s">
        <v>164</v>
      </c>
      <c r="AV57" s="1029"/>
      <c r="AW57" s="268"/>
      <c r="AX57" s="278" t="s">
        <v>165</v>
      </c>
      <c r="AY57" s="12">
        <f>+AB61/AB55</f>
        <v>0</v>
      </c>
    </row>
    <row r="58" spans="1:55" s="12" customFormat="1" ht="15" hidden="1" customHeight="1">
      <c r="A58" s="23"/>
      <c r="C58" s="1014" t="s">
        <v>166</v>
      </c>
      <c r="D58" s="1015"/>
      <c r="E58" s="279">
        <v>0.12</v>
      </c>
      <c r="F58" s="280">
        <f>+F55*E58</f>
        <v>416445.33333333331</v>
      </c>
      <c r="G58" s="280">
        <f>+G55*E58</f>
        <v>0</v>
      </c>
      <c r="J58" s="275"/>
      <c r="M58" s="274"/>
      <c r="X58" s="1021" t="s">
        <v>166</v>
      </c>
      <c r="Y58" s="1021"/>
      <c r="Z58" s="279">
        <v>0</v>
      </c>
      <c r="AA58" s="280">
        <f>+AA55*Z58</f>
        <v>0</v>
      </c>
      <c r="AB58" s="280">
        <f>+AB55*Z58</f>
        <v>0</v>
      </c>
      <c r="AJ58" s="266" t="s">
        <v>167</v>
      </c>
      <c r="AK58" s="269">
        <f>+AL14</f>
        <v>30</v>
      </c>
      <c r="AL58" s="260"/>
      <c r="AM58" s="1028" t="s">
        <v>168</v>
      </c>
      <c r="AN58" s="1029"/>
      <c r="AO58" s="268"/>
      <c r="AP58" s="278">
        <v>150</v>
      </c>
      <c r="AR58" s="266" t="s">
        <v>167</v>
      </c>
      <c r="AS58" s="269">
        <f>+AT14</f>
        <v>0</v>
      </c>
      <c r="AT58" s="260"/>
      <c r="AU58" s="1028" t="s">
        <v>168</v>
      </c>
      <c r="AV58" s="1029"/>
      <c r="AW58" s="268"/>
      <c r="AX58" s="278">
        <v>150</v>
      </c>
      <c r="AY58" s="445">
        <f>+Z58+Z59+Z60</f>
        <v>0</v>
      </c>
    </row>
    <row r="59" spans="1:55" s="12" customFormat="1" hidden="1">
      <c r="A59" s="23"/>
      <c r="C59" s="1014" t="s">
        <v>169</v>
      </c>
      <c r="D59" s="1015"/>
      <c r="E59" s="279">
        <v>0.03</v>
      </c>
      <c r="F59" s="281">
        <f>+F55*E59</f>
        <v>104111.33333333333</v>
      </c>
      <c r="G59" s="280">
        <f>+G55*E59</f>
        <v>0</v>
      </c>
      <c r="J59" s="1016" t="s">
        <v>159</v>
      </c>
      <c r="K59" s="1017"/>
      <c r="L59" s="106" t="s">
        <v>160</v>
      </c>
      <c r="M59" s="277" t="s">
        <v>161</v>
      </c>
      <c r="N59" s="106" t="s">
        <v>162</v>
      </c>
      <c r="P59" s="23"/>
      <c r="Q59" s="282"/>
      <c r="R59" s="283"/>
      <c r="S59" s="283"/>
      <c r="T59" s="283"/>
      <c r="U59" s="23"/>
      <c r="X59" s="1021" t="s">
        <v>169</v>
      </c>
      <c r="Y59" s="1021"/>
      <c r="Z59" s="279">
        <v>0</v>
      </c>
      <c r="AA59" s="281">
        <f>+AA55*Z59</f>
        <v>0</v>
      </c>
      <c r="AB59" s="280">
        <f>+AB55*Z59</f>
        <v>0</v>
      </c>
      <c r="AC59" s="23"/>
      <c r="AD59" s="282"/>
      <c r="AE59" s="283"/>
      <c r="AF59" s="283"/>
      <c r="AG59" s="283"/>
      <c r="AH59" s="23"/>
      <c r="AJ59" s="266" t="s">
        <v>170</v>
      </c>
      <c r="AK59" s="284">
        <v>12.5</v>
      </c>
      <c r="AL59" s="260"/>
      <c r="AM59" s="1028" t="s">
        <v>171</v>
      </c>
      <c r="AN59" s="1029"/>
      <c r="AO59" s="268"/>
      <c r="AP59" s="285">
        <f>+AL16+AL17</f>
        <v>366.66666666666663</v>
      </c>
      <c r="AR59" s="266" t="s">
        <v>170</v>
      </c>
      <c r="AS59" s="284">
        <v>12.5</v>
      </c>
      <c r="AT59" s="260"/>
      <c r="AU59" s="1028" t="s">
        <v>171</v>
      </c>
      <c r="AV59" s="1029"/>
      <c r="AW59" s="268"/>
      <c r="AX59" s="285">
        <f>+AT16+AT17</f>
        <v>0</v>
      </c>
      <c r="AY59" s="445">
        <f>+AY57+AY58</f>
        <v>0</v>
      </c>
    </row>
    <row r="60" spans="1:55" s="12" customFormat="1" hidden="1">
      <c r="C60" s="1014" t="s">
        <v>172</v>
      </c>
      <c r="D60" s="1015"/>
      <c r="E60" s="279">
        <v>0.05</v>
      </c>
      <c r="F60" s="280">
        <f>+F55*E60</f>
        <v>173518.88888888891</v>
      </c>
      <c r="G60" s="280">
        <f>+G55*E60</f>
        <v>0</v>
      </c>
      <c r="I60" s="275"/>
      <c r="J60" s="1014" t="s">
        <v>166</v>
      </c>
      <c r="K60" s="1015"/>
      <c r="L60" s="279">
        <v>0.12</v>
      </c>
      <c r="M60" s="280">
        <f>+M57*L60</f>
        <v>382417.2</v>
      </c>
      <c r="N60" s="280">
        <f>+N57*L60</f>
        <v>0</v>
      </c>
      <c r="X60" s="1021" t="s">
        <v>172</v>
      </c>
      <c r="Y60" s="1021"/>
      <c r="Z60" s="279">
        <v>0</v>
      </c>
      <c r="AA60" s="280">
        <f>+AA55*Z60</f>
        <v>0</v>
      </c>
      <c r="AB60" s="280">
        <f>+AB55*Z60</f>
        <v>0</v>
      </c>
      <c r="AJ60" s="266" t="s">
        <v>173</v>
      </c>
      <c r="AK60" s="269">
        <f>+AL18</f>
        <v>9</v>
      </c>
      <c r="AL60" s="34"/>
      <c r="AM60" s="1028" t="s">
        <v>174</v>
      </c>
      <c r="AN60" s="1029"/>
      <c r="AP60" s="286">
        <f>+AL19</f>
        <v>7</v>
      </c>
      <c r="AR60" s="266" t="s">
        <v>173</v>
      </c>
      <c r="AS60" s="269">
        <f>+AT18</f>
        <v>0</v>
      </c>
      <c r="AT60" s="34"/>
      <c r="AU60" s="1028" t="s">
        <v>174</v>
      </c>
      <c r="AV60" s="1029"/>
      <c r="AX60" s="286">
        <f>+AT19</f>
        <v>0</v>
      </c>
    </row>
    <row r="61" spans="1:55" s="12" customFormat="1" ht="15" hidden="1" customHeight="1">
      <c r="C61" s="1014" t="s">
        <v>175</v>
      </c>
      <c r="D61" s="1015"/>
      <c r="E61" s="279">
        <v>0.19</v>
      </c>
      <c r="F61" s="280">
        <f>+F60*E61</f>
        <v>32968.588888888895</v>
      </c>
      <c r="G61" s="280">
        <f>+G60*E61</f>
        <v>0</v>
      </c>
      <c r="I61" s="275"/>
      <c r="J61" s="1014" t="s">
        <v>169</v>
      </c>
      <c r="K61" s="1015"/>
      <c r="L61" s="279">
        <v>0.03</v>
      </c>
      <c r="M61" s="281">
        <f>+M57*L61</f>
        <v>95604.3</v>
      </c>
      <c r="N61" s="280">
        <f>+N57*L61</f>
        <v>0</v>
      </c>
      <c r="X61" s="1021" t="s">
        <v>175</v>
      </c>
      <c r="Y61" s="1021"/>
      <c r="Z61" s="279">
        <v>0</v>
      </c>
      <c r="AA61" s="280">
        <f>+AA60*Z61</f>
        <v>0</v>
      </c>
      <c r="AB61" s="280">
        <f>+AB60*Z61</f>
        <v>0</v>
      </c>
      <c r="AJ61" s="266" t="s">
        <v>176</v>
      </c>
      <c r="AK61" s="269">
        <f>+AL13</f>
        <v>3</v>
      </c>
      <c r="AL61" s="287"/>
      <c r="AM61" s="1030" t="s">
        <v>177</v>
      </c>
      <c r="AN61" s="1031"/>
      <c r="AO61" s="287"/>
      <c r="AP61" s="288">
        <v>0.1</v>
      </c>
      <c r="AR61" s="266" t="s">
        <v>176</v>
      </c>
      <c r="AS61" s="269">
        <f>+AT13</f>
        <v>0</v>
      </c>
      <c r="AT61" s="287"/>
      <c r="AU61" s="1030" t="s">
        <v>177</v>
      </c>
      <c r="AV61" s="1031"/>
      <c r="AW61" s="287"/>
      <c r="AX61" s="288">
        <v>0.1</v>
      </c>
    </row>
    <row r="62" spans="1:55" s="12" customFormat="1" ht="15.75" thickBot="1">
      <c r="C62" s="1027" t="s">
        <v>178</v>
      </c>
      <c r="D62" s="1027"/>
      <c r="E62" s="1027"/>
      <c r="F62" s="1027"/>
      <c r="G62" s="289">
        <f>SUM(G58:G61)</f>
        <v>0</v>
      </c>
      <c r="I62" s="275"/>
      <c r="J62" s="1014" t="s">
        <v>172</v>
      </c>
      <c r="K62" s="1015"/>
      <c r="L62" s="279">
        <v>0.05</v>
      </c>
      <c r="M62" s="280">
        <f>+M57*L62</f>
        <v>159340.5</v>
      </c>
      <c r="N62" s="280">
        <f>+N57*L62</f>
        <v>0</v>
      </c>
      <c r="X62" s="1027" t="s">
        <v>178</v>
      </c>
      <c r="Y62" s="1027"/>
      <c r="Z62" s="1027"/>
      <c r="AA62" s="1027"/>
      <c r="AB62" s="289">
        <f>SUM(AB58:AB61)</f>
        <v>0</v>
      </c>
      <c r="AJ62" s="266" t="s">
        <v>179</v>
      </c>
      <c r="AK62" s="284" t="s">
        <v>180</v>
      </c>
      <c r="AL62" s="290"/>
      <c r="AM62" s="1030"/>
      <c r="AN62" s="1031"/>
      <c r="AO62" s="290"/>
      <c r="AP62" s="291"/>
      <c r="AR62" s="266" t="s">
        <v>179</v>
      </c>
      <c r="AS62" s="284" t="s">
        <v>180</v>
      </c>
      <c r="AT62" s="290"/>
      <c r="AU62" s="1030"/>
      <c r="AV62" s="1031"/>
      <c r="AW62" s="290"/>
      <c r="AX62" s="291"/>
    </row>
    <row r="63" spans="1:55" s="12" customFormat="1">
      <c r="B63" s="292"/>
      <c r="C63" s="1018" t="s">
        <v>181</v>
      </c>
      <c r="D63" s="1019"/>
      <c r="E63" s="1020"/>
      <c r="F63" s="293">
        <f>SUM(F58:F61)+F55</f>
        <v>4197421.9222222222</v>
      </c>
      <c r="G63" s="293">
        <f>SUM(G58:G61)+G55</f>
        <v>0</v>
      </c>
      <c r="J63" s="1014" t="s">
        <v>175</v>
      </c>
      <c r="K63" s="1015"/>
      <c r="L63" s="279">
        <v>0.19</v>
      </c>
      <c r="M63" s="280">
        <f>+M62*L63</f>
        <v>30274.695</v>
      </c>
      <c r="N63" s="280">
        <f>+N62*L63</f>
        <v>0</v>
      </c>
      <c r="X63" s="1026" t="s">
        <v>181</v>
      </c>
      <c r="Y63" s="1026"/>
      <c r="Z63" s="1026"/>
      <c r="AA63" s="293">
        <f>SUM(AA58:AA61)+AA55</f>
        <v>47430599.757649995</v>
      </c>
      <c r="AB63" s="293">
        <f>SUM(AB58:AB61)+AB55</f>
        <v>94861199.515299991</v>
      </c>
    </row>
    <row r="64" spans="1:55" s="12" customFormat="1" hidden="1">
      <c r="G64" s="292"/>
      <c r="J64" s="1027" t="s">
        <v>178</v>
      </c>
      <c r="K64" s="1027"/>
      <c r="L64" s="1027"/>
      <c r="M64" s="1027"/>
      <c r="N64" s="289">
        <f>SUM(N60:N63)</f>
        <v>0</v>
      </c>
      <c r="AB64" s="292"/>
      <c r="AK64" s="1016" t="s">
        <v>159</v>
      </c>
      <c r="AL64" s="1017"/>
      <c r="AM64" s="106" t="s">
        <v>160</v>
      </c>
      <c r="AN64" s="277" t="s">
        <v>182</v>
      </c>
      <c r="AO64" s="106" t="s">
        <v>162</v>
      </c>
      <c r="AP64" s="106" t="s">
        <v>162</v>
      </c>
      <c r="AR64" s="294" t="s">
        <v>183</v>
      </c>
      <c r="AS64" s="295">
        <f>+C56</f>
        <v>0</v>
      </c>
      <c r="AT64" s="294"/>
      <c r="AU64" s="294"/>
      <c r="AV64" s="296">
        <f>+AU52*AS64</f>
        <v>0</v>
      </c>
    </row>
    <row r="65" spans="1:48" s="12" customFormat="1" hidden="1">
      <c r="J65" s="1018" t="s">
        <v>181</v>
      </c>
      <c r="K65" s="1019"/>
      <c r="L65" s="1020"/>
      <c r="M65" s="293">
        <f>SUM(M60:M63)+M57</f>
        <v>3854446.6949999998</v>
      </c>
      <c r="N65" s="293">
        <f>SUM(N60:N63)+N57</f>
        <v>0</v>
      </c>
      <c r="AK65" s="1021" t="s">
        <v>166</v>
      </c>
      <c r="AL65" s="1021"/>
      <c r="AM65" s="279">
        <v>0.12</v>
      </c>
      <c r="AN65" s="280">
        <f>+AM52*AM65</f>
        <v>1191162.6576</v>
      </c>
      <c r="AO65" s="280">
        <f>+AO62*AM65</f>
        <v>0</v>
      </c>
      <c r="AP65" s="280">
        <f>+AP52*AM65</f>
        <v>0</v>
      </c>
      <c r="AR65" s="294" t="s">
        <v>184</v>
      </c>
      <c r="AS65" s="295" t="str">
        <f>+C57</f>
        <v>ítem</v>
      </c>
      <c r="AT65" s="294"/>
      <c r="AU65" s="294"/>
      <c r="AV65" s="296" t="e">
        <f>+AU52*AS65</f>
        <v>#VALUE!</v>
      </c>
    </row>
    <row r="66" spans="1:48" s="12" customFormat="1" hidden="1">
      <c r="N66" s="292"/>
      <c r="AJ66" s="11"/>
      <c r="AK66" s="1021" t="s">
        <v>169</v>
      </c>
      <c r="AL66" s="1021"/>
      <c r="AM66" s="279">
        <v>0.03</v>
      </c>
      <c r="AN66" s="281">
        <f>+AM52*AM66</f>
        <v>297790.66440000001</v>
      </c>
      <c r="AO66" s="280">
        <f>+AO62*AM66</f>
        <v>0</v>
      </c>
      <c r="AP66" s="280">
        <f>+AP52*AM66</f>
        <v>0</v>
      </c>
      <c r="AR66" s="297" t="s">
        <v>185</v>
      </c>
      <c r="AS66" s="295">
        <f>+E58</f>
        <v>0.12</v>
      </c>
      <c r="AT66" s="294"/>
      <c r="AU66" s="294"/>
      <c r="AV66" s="296">
        <f>+AU52*AS66</f>
        <v>0</v>
      </c>
    </row>
    <row r="67" spans="1:48" s="12" customFormat="1" hidden="1">
      <c r="AJ67" s="23"/>
      <c r="AK67" s="1021" t="s">
        <v>172</v>
      </c>
      <c r="AL67" s="1021"/>
      <c r="AM67" s="279">
        <v>0.05</v>
      </c>
      <c r="AN67" s="280">
        <f>+AM52*AM67</f>
        <v>496317.77400000003</v>
      </c>
      <c r="AO67" s="280">
        <f>+AO62*AM67</f>
        <v>0</v>
      </c>
      <c r="AP67" s="280">
        <f>+AP52*AM67</f>
        <v>0</v>
      </c>
      <c r="AR67" s="298" t="s">
        <v>186</v>
      </c>
      <c r="AS67" s="295">
        <f>+E59</f>
        <v>0.03</v>
      </c>
      <c r="AT67" s="299"/>
      <c r="AU67" s="299"/>
      <c r="AV67" s="300">
        <f>+AV66*AS67</f>
        <v>0</v>
      </c>
    </row>
    <row r="68" spans="1:48" s="12" customFormat="1" hidden="1">
      <c r="AJ68" s="23"/>
      <c r="AK68" s="1021" t="s">
        <v>175</v>
      </c>
      <c r="AL68" s="1021"/>
      <c r="AM68" s="279">
        <v>0.19</v>
      </c>
      <c r="AN68" s="280">
        <f>+AN67*AM68</f>
        <v>94300.377060000013</v>
      </c>
      <c r="AO68" s="280">
        <f>+AO67*AM68</f>
        <v>0</v>
      </c>
      <c r="AP68" s="280">
        <f>+AP67*AM68</f>
        <v>0</v>
      </c>
      <c r="AR68" s="1025" t="s">
        <v>187</v>
      </c>
      <c r="AS68" s="1025"/>
      <c r="AT68" s="1025"/>
      <c r="AU68" s="1025"/>
      <c r="AV68" s="301" t="e">
        <f>+AU52+AV64+AV65+AV66+AV67</f>
        <v>#VALUE!</v>
      </c>
    </row>
    <row r="69" spans="1:48" s="12" customFormat="1" hidden="1">
      <c r="AK69" s="1027" t="s">
        <v>178</v>
      </c>
      <c r="AL69" s="1027"/>
      <c r="AM69" s="1027"/>
      <c r="AN69" s="1027"/>
      <c r="AO69" s="302">
        <f>SUM(AO65:AO68)</f>
        <v>0</v>
      </c>
      <c r="AP69" s="289">
        <f>SUM(AP65:AP68)</f>
        <v>0</v>
      </c>
    </row>
    <row r="70" spans="1:48" s="12" customFormat="1" hidden="1">
      <c r="AK70" s="1026" t="s">
        <v>188</v>
      </c>
      <c r="AL70" s="1026"/>
      <c r="AM70" s="1026"/>
      <c r="AN70" s="293">
        <f>SUM(AN65:AN68)+AM52</f>
        <v>12005926.953060001</v>
      </c>
      <c r="AO70" s="293">
        <f>SUM(AO65:AO68)+AO62</f>
        <v>0</v>
      </c>
      <c r="AP70" s="293">
        <f>SUM(AP65:AP68)+AP52</f>
        <v>0</v>
      </c>
    </row>
    <row r="71" spans="1:48" s="12" customFormat="1" hidden="1">
      <c r="A71" s="303"/>
      <c r="B71" s="303"/>
      <c r="C71" s="1013" t="s">
        <v>189</v>
      </c>
      <c r="D71" s="1013"/>
      <c r="E71" s="1013"/>
      <c r="AP71" s="292"/>
    </row>
    <row r="72" spans="1:48" s="12" customFormat="1" hidden="1">
      <c r="A72" s="270">
        <v>1</v>
      </c>
      <c r="B72" s="304" t="s">
        <v>190</v>
      </c>
      <c r="C72" s="270">
        <v>1</v>
      </c>
      <c r="D72" s="305" t="s">
        <v>191</v>
      </c>
      <c r="E72" s="306"/>
      <c r="F72" s="304" t="s">
        <v>192</v>
      </c>
    </row>
    <row r="73" spans="1:48" s="12" customFormat="1" hidden="1">
      <c r="A73" s="270">
        <v>2</v>
      </c>
      <c r="B73" s="307" t="s">
        <v>193</v>
      </c>
      <c r="C73" s="270">
        <v>2</v>
      </c>
      <c r="D73" s="305" t="s">
        <v>194</v>
      </c>
      <c r="E73" s="306"/>
      <c r="F73" s="304" t="s">
        <v>195</v>
      </c>
    </row>
    <row r="74" spans="1:48" s="12" customFormat="1" hidden="1">
      <c r="A74" s="270">
        <v>3</v>
      </c>
      <c r="B74" s="307" t="s">
        <v>196</v>
      </c>
      <c r="C74" s="270">
        <v>3</v>
      </c>
      <c r="D74" s="305" t="s">
        <v>197</v>
      </c>
      <c r="E74" s="306"/>
      <c r="F74" s="307" t="s">
        <v>198</v>
      </c>
    </row>
    <row r="75" spans="1:48" s="12" customFormat="1" hidden="1">
      <c r="A75" s="270">
        <v>4</v>
      </c>
      <c r="B75" s="307" t="s">
        <v>40</v>
      </c>
      <c r="C75" s="270">
        <v>4</v>
      </c>
      <c r="D75" s="305" t="s">
        <v>199</v>
      </c>
      <c r="E75" s="306"/>
      <c r="F75" s="307" t="s">
        <v>200</v>
      </c>
    </row>
    <row r="76" spans="1:48" s="12" customFormat="1" hidden="1">
      <c r="A76" s="270">
        <v>5</v>
      </c>
      <c r="B76" s="307" t="s">
        <v>201</v>
      </c>
      <c r="C76" s="270">
        <v>5</v>
      </c>
      <c r="D76" s="305" t="s">
        <v>202</v>
      </c>
      <c r="E76" s="306"/>
      <c r="F76" s="304" t="s">
        <v>203</v>
      </c>
    </row>
    <row r="77" spans="1:48" s="12" customFormat="1" hidden="1">
      <c r="A77" s="270">
        <v>6</v>
      </c>
      <c r="B77" s="307" t="s">
        <v>204</v>
      </c>
      <c r="C77" s="270">
        <v>6</v>
      </c>
      <c r="D77" s="305" t="s">
        <v>205</v>
      </c>
      <c r="E77" s="306"/>
      <c r="F77" s="304" t="s">
        <v>206</v>
      </c>
    </row>
    <row r="78" spans="1:48" s="12" customFormat="1" hidden="1">
      <c r="A78" s="270">
        <v>7</v>
      </c>
      <c r="B78" s="304" t="s">
        <v>192</v>
      </c>
      <c r="C78" s="270">
        <v>7</v>
      </c>
      <c r="D78" s="305" t="s">
        <v>207</v>
      </c>
      <c r="E78" s="306"/>
      <c r="F78" s="304" t="s">
        <v>54</v>
      </c>
    </row>
    <row r="79" spans="1:48" s="12" customFormat="1" hidden="1">
      <c r="A79" s="270">
        <v>8</v>
      </c>
      <c r="B79" s="304" t="s">
        <v>195</v>
      </c>
      <c r="C79" s="270">
        <v>8</v>
      </c>
      <c r="D79" s="305" t="s">
        <v>208</v>
      </c>
      <c r="E79" s="306"/>
    </row>
    <row r="80" spans="1:48" s="12" customFormat="1" hidden="1">
      <c r="A80" s="270">
        <v>9</v>
      </c>
      <c r="B80" s="307" t="s">
        <v>198</v>
      </c>
      <c r="C80" s="270">
        <v>9</v>
      </c>
      <c r="D80" s="305" t="s">
        <v>209</v>
      </c>
      <c r="E80" s="306"/>
    </row>
    <row r="81" spans="1:34" s="12" customFormat="1" hidden="1">
      <c r="A81" s="270">
        <v>10</v>
      </c>
      <c r="B81" s="307" t="s">
        <v>200</v>
      </c>
      <c r="C81" s="270">
        <v>10</v>
      </c>
      <c r="D81" s="305" t="s">
        <v>210</v>
      </c>
      <c r="E81" s="306"/>
    </row>
    <row r="82" spans="1:34" s="12" customFormat="1" hidden="1">
      <c r="A82" s="270">
        <v>11</v>
      </c>
      <c r="B82" s="307" t="s">
        <v>211</v>
      </c>
      <c r="C82" s="270">
        <v>11</v>
      </c>
      <c r="D82" s="305" t="s">
        <v>58</v>
      </c>
      <c r="E82" s="306"/>
    </row>
    <row r="83" spans="1:34" s="12" customFormat="1" hidden="1">
      <c r="A83" s="270">
        <v>12</v>
      </c>
      <c r="B83" s="304" t="s">
        <v>212</v>
      </c>
      <c r="C83" s="270">
        <v>12</v>
      </c>
      <c r="D83" s="305" t="s">
        <v>213</v>
      </c>
      <c r="E83" s="306"/>
    </row>
    <row r="84" spans="1:34" s="12" customFormat="1" hidden="1">
      <c r="A84" s="270">
        <v>13</v>
      </c>
      <c r="B84" s="304" t="s">
        <v>203</v>
      </c>
      <c r="C84" s="270">
        <v>13</v>
      </c>
      <c r="D84" s="305" t="s">
        <v>214</v>
      </c>
      <c r="E84" s="306"/>
    </row>
    <row r="85" spans="1:34" s="12" customFormat="1" hidden="1">
      <c r="A85" s="270">
        <v>14</v>
      </c>
      <c r="B85" s="304" t="s">
        <v>206</v>
      </c>
      <c r="C85" s="270">
        <v>14</v>
      </c>
      <c r="D85" s="305" t="s">
        <v>215</v>
      </c>
      <c r="E85" s="306"/>
    </row>
    <row r="86" spans="1:34" s="12" customFormat="1" hidden="1">
      <c r="A86" s="270">
        <v>15</v>
      </c>
      <c r="B86" s="307" t="s">
        <v>216</v>
      </c>
      <c r="C86" s="270">
        <v>15</v>
      </c>
      <c r="D86" s="305" t="s">
        <v>217</v>
      </c>
      <c r="E86" s="306"/>
    </row>
    <row r="87" spans="1:34" s="12" customFormat="1" hidden="1">
      <c r="A87" s="270">
        <v>16</v>
      </c>
      <c r="B87" s="304" t="s">
        <v>218</v>
      </c>
      <c r="C87" s="270">
        <v>16</v>
      </c>
      <c r="D87" s="305" t="s">
        <v>219</v>
      </c>
      <c r="E87" s="306"/>
    </row>
    <row r="88" spans="1:34" s="12" customFormat="1" hidden="1">
      <c r="A88" s="270">
        <v>17</v>
      </c>
      <c r="B88" s="307" t="s">
        <v>220</v>
      </c>
      <c r="C88" s="270">
        <v>17</v>
      </c>
      <c r="D88" s="305" t="s">
        <v>221</v>
      </c>
      <c r="E88" s="306"/>
    </row>
    <row r="89" spans="1:34" s="12" customFormat="1" hidden="1">
      <c r="A89" s="270">
        <v>18</v>
      </c>
      <c r="B89" s="307" t="s">
        <v>54</v>
      </c>
      <c r="C89" s="270">
        <v>18</v>
      </c>
      <c r="D89" s="305" t="s">
        <v>54</v>
      </c>
      <c r="E89" s="306"/>
    </row>
    <row r="90" spans="1:34" s="12" customFormat="1" hidden="1">
      <c r="A90" s="270">
        <v>19</v>
      </c>
      <c r="B90" s="307" t="s">
        <v>52</v>
      </c>
      <c r="C90" s="303"/>
      <c r="D90" s="303"/>
      <c r="E90" s="303"/>
    </row>
    <row r="91" spans="1:34" s="12" customFormat="1" hidden="1">
      <c r="A91" s="270">
        <v>20</v>
      </c>
      <c r="B91" s="307" t="s">
        <v>222</v>
      </c>
      <c r="C91" s="303"/>
      <c r="D91" s="303"/>
      <c r="E91" s="303"/>
    </row>
    <row r="92" spans="1:34" hidden="1">
      <c r="A92" s="270">
        <v>21</v>
      </c>
      <c r="B92" s="304" t="s">
        <v>223</v>
      </c>
      <c r="C92" s="303"/>
      <c r="D92" s="303"/>
      <c r="E92" s="303"/>
      <c r="F92" s="12"/>
      <c r="G92" s="12"/>
      <c r="I92" s="12"/>
      <c r="J92" s="12"/>
      <c r="K92" s="12"/>
      <c r="L92" s="12"/>
      <c r="M92" s="12"/>
      <c r="N92" s="12"/>
      <c r="P92" s="12"/>
      <c r="Q92" s="12"/>
      <c r="R92" s="12"/>
      <c r="S92" s="12"/>
      <c r="T92" s="12"/>
      <c r="U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</row>
    <row r="93" spans="1:34" hidden="1">
      <c r="A93" s="270">
        <v>22</v>
      </c>
      <c r="B93" s="307" t="s">
        <v>54</v>
      </c>
      <c r="C93" s="303"/>
      <c r="D93" s="303"/>
      <c r="E93" s="303"/>
      <c r="F93" s="12"/>
      <c r="G93" s="12"/>
      <c r="I93" s="12"/>
      <c r="J93" s="12"/>
      <c r="K93" s="12"/>
      <c r="L93" s="12"/>
      <c r="M93" s="12"/>
      <c r="N93" s="12"/>
      <c r="P93" s="12"/>
      <c r="Q93" s="12"/>
      <c r="R93" s="12"/>
      <c r="S93" s="12"/>
      <c r="T93" s="12"/>
      <c r="U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</row>
    <row r="94" spans="1:34" hidden="1">
      <c r="A94" s="270">
        <v>23</v>
      </c>
      <c r="B94" s="307" t="s">
        <v>48</v>
      </c>
      <c r="C94" s="303"/>
      <c r="D94" s="303"/>
      <c r="E94" s="303"/>
      <c r="F94" s="12"/>
      <c r="G94" s="12"/>
      <c r="I94" s="12"/>
      <c r="J94" s="12"/>
      <c r="K94" s="12"/>
      <c r="L94" s="12"/>
      <c r="M94" s="12"/>
      <c r="N94" s="12"/>
      <c r="P94" s="12"/>
      <c r="Q94" s="12"/>
      <c r="R94" s="12"/>
      <c r="S94" s="12"/>
      <c r="T94" s="12"/>
      <c r="U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</row>
    <row r="95" spans="1:34" hidden="1">
      <c r="A95" s="270">
        <v>24</v>
      </c>
      <c r="B95" s="304" t="s">
        <v>224</v>
      </c>
      <c r="C95" s="303"/>
      <c r="D95" s="303"/>
      <c r="E95" s="303"/>
      <c r="F95" s="12"/>
      <c r="G95" s="12"/>
      <c r="I95" s="12"/>
      <c r="J95" s="12"/>
      <c r="K95" s="12"/>
      <c r="L95" s="12"/>
      <c r="M95" s="12"/>
      <c r="N95" s="12"/>
      <c r="P95" s="12"/>
      <c r="Q95" s="12"/>
      <c r="R95" s="12"/>
      <c r="S95" s="12"/>
      <c r="T95" s="12"/>
      <c r="U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</row>
    <row r="96" spans="1:34" hidden="1">
      <c r="A96" s="270">
        <v>25</v>
      </c>
      <c r="B96" s="307" t="s">
        <v>225</v>
      </c>
      <c r="C96" s="303"/>
      <c r="D96" s="303"/>
      <c r="E96" s="303"/>
      <c r="F96" s="12"/>
      <c r="G96" s="12"/>
      <c r="I96" s="12"/>
      <c r="J96" s="12"/>
      <c r="K96" s="12"/>
      <c r="L96" s="12"/>
      <c r="M96" s="12"/>
      <c r="N96" s="12"/>
      <c r="P96" s="12"/>
      <c r="Q96" s="12"/>
      <c r="R96" s="12"/>
      <c r="S96" s="12"/>
      <c r="T96" s="12"/>
      <c r="U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</row>
    <row r="97" spans="1:34">
      <c r="A97" s="270"/>
      <c r="B97" s="307"/>
      <c r="C97" s="303"/>
      <c r="D97" s="303"/>
      <c r="E97" s="303"/>
      <c r="F97" s="12"/>
      <c r="G97" s="12"/>
      <c r="I97" s="12"/>
      <c r="J97" s="12"/>
      <c r="K97" s="12"/>
      <c r="L97" s="12"/>
      <c r="M97" s="12"/>
      <c r="N97" s="12"/>
      <c r="P97" s="12"/>
      <c r="Q97" s="12"/>
      <c r="R97" s="12"/>
      <c r="S97" s="12"/>
      <c r="T97" s="12"/>
      <c r="U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</row>
    <row r="98" spans="1:34">
      <c r="A98" s="270"/>
      <c r="B98" s="307"/>
      <c r="C98" s="303"/>
      <c r="D98" s="303"/>
      <c r="E98" s="303"/>
      <c r="F98" s="12"/>
      <c r="G98" s="12"/>
      <c r="I98" s="12"/>
      <c r="J98" s="12"/>
      <c r="K98" s="12"/>
      <c r="L98" s="12"/>
      <c r="M98" s="12"/>
      <c r="N98" s="12"/>
      <c r="P98" s="12"/>
      <c r="Q98" s="12"/>
      <c r="R98" s="12"/>
      <c r="S98" s="12"/>
      <c r="T98" s="12"/>
      <c r="U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</row>
    <row r="99" spans="1:34">
      <c r="A99" s="270"/>
      <c r="B99" s="307"/>
      <c r="C99" s="303"/>
      <c r="D99" s="303"/>
      <c r="E99" s="303"/>
      <c r="F99" s="12"/>
      <c r="G99" s="12"/>
      <c r="I99" s="12"/>
      <c r="J99" s="12"/>
      <c r="K99" s="12"/>
      <c r="L99" s="12"/>
      <c r="M99" s="12"/>
      <c r="N99" s="12"/>
      <c r="P99" s="12"/>
      <c r="Q99" s="12"/>
      <c r="R99" s="12"/>
      <c r="S99" s="12"/>
      <c r="T99" s="12"/>
      <c r="U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</row>
    <row r="100" spans="1:34">
      <c r="A100" s="270"/>
      <c r="B100" s="307"/>
      <c r="C100" s="303"/>
      <c r="D100" s="303"/>
      <c r="E100" s="303"/>
      <c r="F100" s="12"/>
      <c r="G100" s="12"/>
      <c r="I100" s="12"/>
      <c r="J100" s="12"/>
      <c r="K100" s="12"/>
      <c r="L100" s="12"/>
      <c r="M100" s="12"/>
      <c r="N100" s="12"/>
      <c r="P100" s="12"/>
      <c r="Q100" s="12"/>
      <c r="R100" s="12"/>
      <c r="S100" s="12"/>
      <c r="T100" s="12"/>
      <c r="U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</row>
    <row r="101" spans="1:34">
      <c r="A101" s="270">
        <v>26</v>
      </c>
      <c r="B101" s="307" t="s">
        <v>54</v>
      </c>
      <c r="C101" s="303"/>
      <c r="D101" s="303"/>
      <c r="E101" s="303"/>
      <c r="F101" s="12"/>
      <c r="G101" s="12"/>
      <c r="I101" s="12"/>
      <c r="J101" s="12"/>
      <c r="K101" s="12"/>
      <c r="L101" s="12"/>
      <c r="M101" s="12"/>
      <c r="N101" s="12"/>
      <c r="P101" s="12"/>
      <c r="Q101" s="12"/>
      <c r="R101" s="12"/>
      <c r="S101" s="12"/>
      <c r="T101" s="12"/>
      <c r="U101" s="12"/>
      <c r="W101" s="467" t="s">
        <v>648</v>
      </c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</row>
    <row r="102" spans="1:34">
      <c r="A102" s="270"/>
      <c r="B102" s="304" t="s">
        <v>130</v>
      </c>
      <c r="C102" s="303"/>
      <c r="D102" s="303"/>
      <c r="E102" s="303"/>
      <c r="F102" s="12"/>
      <c r="G102" s="12"/>
      <c r="I102" s="12"/>
      <c r="J102" s="12"/>
      <c r="K102" s="12"/>
      <c r="L102" s="12"/>
      <c r="M102" s="12"/>
      <c r="N102" s="12"/>
      <c r="P102" s="12"/>
      <c r="Q102" s="12"/>
      <c r="R102" s="12"/>
      <c r="S102" s="12"/>
      <c r="T102" s="12"/>
      <c r="U102" s="12"/>
      <c r="W102" s="2" t="s">
        <v>649</v>
      </c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</row>
    <row r="103" spans="1:34">
      <c r="A103" s="303"/>
      <c r="B103" s="303"/>
      <c r="C103" s="303"/>
      <c r="D103" s="303"/>
      <c r="E103" s="303"/>
      <c r="F103" s="12"/>
      <c r="G103" s="12"/>
      <c r="I103" s="12"/>
      <c r="J103" s="12"/>
      <c r="K103" s="12"/>
      <c r="L103" s="12"/>
      <c r="M103" s="12"/>
      <c r="N103" s="12"/>
      <c r="P103" s="12"/>
      <c r="Q103" s="12"/>
      <c r="R103" s="12"/>
      <c r="S103" s="12"/>
      <c r="T103" s="12"/>
      <c r="U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</row>
    <row r="104" spans="1:34">
      <c r="A104" s="303"/>
      <c r="B104" s="308" t="s">
        <v>226</v>
      </c>
      <c r="C104" s="308"/>
      <c r="D104" s="308"/>
      <c r="E104" s="309"/>
      <c r="F104" s="12"/>
      <c r="G104" s="12"/>
      <c r="I104" s="308" t="s">
        <v>226</v>
      </c>
      <c r="J104" s="308"/>
      <c r="K104" s="308"/>
      <c r="L104" s="12"/>
      <c r="M104" s="12"/>
      <c r="N104" s="12"/>
      <c r="P104" s="308" t="s">
        <v>226</v>
      </c>
      <c r="Q104" s="308"/>
      <c r="R104" s="308"/>
      <c r="S104" s="12"/>
      <c r="T104" s="12"/>
      <c r="U104" s="12"/>
      <c r="W104" s="308" t="s">
        <v>226</v>
      </c>
      <c r="X104" s="308"/>
      <c r="Y104" s="308"/>
      <c r="Z104" s="12"/>
      <c r="AA104" s="12"/>
      <c r="AB104" s="12"/>
      <c r="AC104" s="308" t="s">
        <v>226</v>
      </c>
      <c r="AD104" s="308"/>
      <c r="AE104" s="308"/>
      <c r="AF104" s="12"/>
      <c r="AG104" s="12"/>
      <c r="AH104" s="12"/>
    </row>
    <row r="105" spans="1:34">
      <c r="A105" s="303"/>
      <c r="B105" s="309" t="s">
        <v>227</v>
      </c>
      <c r="C105" s="310" t="s">
        <v>228</v>
      </c>
      <c r="D105" s="310">
        <f>+ IF(D108&gt;0,10000,0)</f>
        <v>0</v>
      </c>
      <c r="E105" s="303"/>
      <c r="I105" s="309" t="s">
        <v>227</v>
      </c>
      <c r="J105" s="310" t="s">
        <v>228</v>
      </c>
      <c r="K105" s="310">
        <f>+ IF(K108&gt;0,10000,0)</f>
        <v>0</v>
      </c>
      <c r="P105" s="309" t="s">
        <v>227</v>
      </c>
      <c r="Q105" s="310" t="s">
        <v>228</v>
      </c>
      <c r="R105" s="310">
        <f>+ IF(R108&gt;0,10000,0)</f>
        <v>0</v>
      </c>
      <c r="W105" s="309" t="s">
        <v>227</v>
      </c>
      <c r="X105" s="310" t="s">
        <v>228</v>
      </c>
      <c r="Y105" s="310">
        <f>+ IF(Y108&gt;0,10000,0)</f>
        <v>10000</v>
      </c>
      <c r="AC105" s="309" t="s">
        <v>227</v>
      </c>
      <c r="AD105" s="310" t="s">
        <v>228</v>
      </c>
      <c r="AE105" s="310">
        <f>+ IF(AE108&gt;0,10000,0)</f>
        <v>0</v>
      </c>
    </row>
    <row r="106" spans="1:34">
      <c r="A106" s="303"/>
      <c r="B106" s="303"/>
      <c r="C106" s="303"/>
      <c r="D106" s="303"/>
      <c r="E106" s="303"/>
      <c r="I106" s="303"/>
      <c r="J106" s="303"/>
      <c r="K106" s="303"/>
      <c r="P106" s="303"/>
      <c r="Q106" s="303"/>
      <c r="R106" s="303"/>
      <c r="W106" s="303"/>
      <c r="X106" s="303"/>
      <c r="Y106" s="303"/>
      <c r="AC106" s="303"/>
      <c r="AD106" s="303"/>
      <c r="AE106" s="303"/>
    </row>
    <row r="107" spans="1:34">
      <c r="A107" s="303"/>
      <c r="B107" s="310" t="s">
        <v>229</v>
      </c>
      <c r="C107" s="310" t="s">
        <v>230</v>
      </c>
      <c r="D107" s="311" t="s">
        <v>231</v>
      </c>
      <c r="E107" s="303"/>
      <c r="I107" s="310" t="s">
        <v>229</v>
      </c>
      <c r="J107" s="310" t="s">
        <v>230</v>
      </c>
      <c r="K107" s="311" t="s">
        <v>232</v>
      </c>
      <c r="P107" s="310" t="s">
        <v>229</v>
      </c>
      <c r="Q107" s="310" t="s">
        <v>230</v>
      </c>
      <c r="R107" s="311" t="s">
        <v>233</v>
      </c>
      <c r="W107" s="310" t="s">
        <v>229</v>
      </c>
      <c r="X107" s="310" t="s">
        <v>230</v>
      </c>
      <c r="Y107" s="311" t="s">
        <v>234</v>
      </c>
      <c r="AC107" s="310" t="s">
        <v>229</v>
      </c>
      <c r="AD107" s="310" t="s">
        <v>230</v>
      </c>
      <c r="AE107" s="311" t="s">
        <v>236</v>
      </c>
    </row>
    <row r="108" spans="1:34">
      <c r="A108" s="303"/>
      <c r="B108" s="303" t="s">
        <v>237</v>
      </c>
      <c r="C108" s="312" t="s">
        <v>238</v>
      </c>
      <c r="D108" s="313">
        <f>+IF(F24&gt;0,5,0)</f>
        <v>0</v>
      </c>
      <c r="E108" s="303"/>
      <c r="I108" s="303" t="s">
        <v>237</v>
      </c>
      <c r="J108" s="312" t="s">
        <v>238</v>
      </c>
      <c r="K108" s="313">
        <f>+IF(M26&gt;0,5,0)</f>
        <v>0</v>
      </c>
      <c r="P108" s="303" t="s">
        <v>237</v>
      </c>
      <c r="Q108" s="312" t="s">
        <v>238</v>
      </c>
      <c r="R108" s="313">
        <f>+IF(T24&gt;0,10,0)</f>
        <v>0</v>
      </c>
      <c r="W108" s="303" t="s">
        <v>237</v>
      </c>
      <c r="X108" s="312" t="s">
        <v>238</v>
      </c>
      <c r="Y108" s="314">
        <f>+IF(AA24&gt;0,7,0)</f>
        <v>7</v>
      </c>
      <c r="AC108" s="303" t="s">
        <v>237</v>
      </c>
      <c r="AD108" s="312" t="s">
        <v>238</v>
      </c>
      <c r="AE108" s="313"/>
    </row>
    <row r="109" spans="1:34">
      <c r="A109" s="303"/>
      <c r="B109" s="303" t="s">
        <v>97</v>
      </c>
      <c r="C109" s="303" t="s">
        <v>238</v>
      </c>
      <c r="D109" s="315">
        <f>IF(F24&gt;0,5*D14/1111,0)</f>
        <v>0</v>
      </c>
      <c r="E109" s="303"/>
      <c r="I109" s="303" t="s">
        <v>97</v>
      </c>
      <c r="J109" s="303" t="s">
        <v>238</v>
      </c>
      <c r="K109" s="315">
        <f>IF(M26&gt;0,5*(K14+K15+K16)/1111,0)</f>
        <v>0</v>
      </c>
      <c r="P109" s="303" t="s">
        <v>97</v>
      </c>
      <c r="Q109" s="303" t="s">
        <v>238</v>
      </c>
      <c r="R109" s="315">
        <f>IF(T24&gt;0,5*R14/1111,0)</f>
        <v>0</v>
      </c>
      <c r="W109" s="303" t="s">
        <v>97</v>
      </c>
      <c r="X109" s="303" t="s">
        <v>238</v>
      </c>
      <c r="Y109" s="316">
        <f>IF(AA24&gt;0,4,0)</f>
        <v>4</v>
      </c>
      <c r="AC109" s="303" t="s">
        <v>97</v>
      </c>
      <c r="AD109" s="303" t="s">
        <v>238</v>
      </c>
      <c r="AE109" s="316">
        <f>IF(AG25&gt;0,5*(AE14+AE15)/1111,0)</f>
        <v>0</v>
      </c>
    </row>
    <row r="110" spans="1:34">
      <c r="A110" s="303"/>
      <c r="B110" s="303" t="s">
        <v>239</v>
      </c>
      <c r="C110" s="303" t="s">
        <v>109</v>
      </c>
      <c r="D110" s="317">
        <f>+IF(F24&gt;0,93,0)</f>
        <v>0</v>
      </c>
      <c r="E110" s="303"/>
      <c r="I110" s="303" t="s">
        <v>239</v>
      </c>
      <c r="J110" s="303" t="s">
        <v>109</v>
      </c>
      <c r="K110" s="317">
        <f>+IF(M26&gt;0,93,0)</f>
        <v>0</v>
      </c>
      <c r="P110" s="303" t="s">
        <v>239</v>
      </c>
      <c r="Q110" s="303" t="s">
        <v>109</v>
      </c>
      <c r="R110" s="317">
        <f>+IF(T24&gt;0,80,0)</f>
        <v>0</v>
      </c>
      <c r="W110" s="303" t="s">
        <v>239</v>
      </c>
      <c r="X110" s="303" t="s">
        <v>238</v>
      </c>
      <c r="Y110" s="316">
        <v>7</v>
      </c>
      <c r="AC110" s="303" t="s">
        <v>239</v>
      </c>
      <c r="AD110" s="303" t="s">
        <v>109</v>
      </c>
      <c r="AE110" s="317">
        <f>+IF(AG25&gt;0,80,0)</f>
        <v>0</v>
      </c>
    </row>
    <row r="111" spans="1:34" s="12" customFormat="1">
      <c r="A111" s="303"/>
      <c r="B111" s="303" t="s">
        <v>240</v>
      </c>
      <c r="C111" s="303" t="s">
        <v>107</v>
      </c>
      <c r="D111" s="317">
        <f>+IF(F24&gt;0,79,0)</f>
        <v>0</v>
      </c>
      <c r="E111" s="303"/>
      <c r="F111" s="26"/>
      <c r="G111" s="26"/>
      <c r="I111" s="303" t="s">
        <v>240</v>
      </c>
      <c r="J111" s="303" t="s">
        <v>107</v>
      </c>
      <c r="K111" s="317">
        <f>+IF(M26&gt;0,79,0)</f>
        <v>0</v>
      </c>
      <c r="L111" s="26"/>
      <c r="M111" s="26"/>
      <c r="N111" s="26"/>
      <c r="P111" s="303" t="s">
        <v>240</v>
      </c>
      <c r="Q111" s="303" t="s">
        <v>107</v>
      </c>
      <c r="R111" s="317">
        <f>+IF(T24&gt;0,90,0)</f>
        <v>0</v>
      </c>
      <c r="S111" s="26"/>
      <c r="T111" s="26"/>
      <c r="U111" s="26"/>
      <c r="W111" s="303" t="s">
        <v>240</v>
      </c>
      <c r="X111" s="303" t="s">
        <v>107</v>
      </c>
      <c r="Y111" s="316">
        <v>8</v>
      </c>
      <c r="Z111" s="26"/>
      <c r="AA111" s="26"/>
      <c r="AB111" s="26"/>
      <c r="AC111" s="303" t="s">
        <v>240</v>
      </c>
      <c r="AD111" s="303" t="s">
        <v>107</v>
      </c>
      <c r="AE111" s="317">
        <f>+IF(AG25&gt;0,90,0)</f>
        <v>0</v>
      </c>
      <c r="AF111" s="26"/>
      <c r="AG111" s="26"/>
      <c r="AH111" s="26"/>
    </row>
    <row r="112" spans="1:34" s="12" customFormat="1">
      <c r="A112" s="303"/>
      <c r="B112" s="303" t="s">
        <v>241</v>
      </c>
      <c r="C112" s="303" t="s">
        <v>238</v>
      </c>
      <c r="D112" s="315">
        <f>IF(F24&gt;0,2*D14/1111,0)</f>
        <v>0</v>
      </c>
      <c r="E112" s="303"/>
      <c r="F112" s="26"/>
      <c r="G112" s="26"/>
      <c r="I112" s="303" t="s">
        <v>241</v>
      </c>
      <c r="J112" s="303" t="s">
        <v>238</v>
      </c>
      <c r="K112" s="315">
        <f>IF(M26&gt;0,2*(K14+K15+K16)/1111,0)</f>
        <v>0</v>
      </c>
      <c r="L112" s="26"/>
      <c r="M112" s="26"/>
      <c r="N112" s="26"/>
      <c r="P112" s="303" t="s">
        <v>241</v>
      </c>
      <c r="Q112" s="303" t="s">
        <v>238</v>
      </c>
      <c r="R112" s="315">
        <f>IF(T24&gt;0,2*R14/1111,0)</f>
        <v>0</v>
      </c>
      <c r="S112" s="26"/>
      <c r="T112" s="26"/>
      <c r="U112" s="26"/>
      <c r="W112" s="303" t="s">
        <v>241</v>
      </c>
      <c r="X112" s="303" t="s">
        <v>238</v>
      </c>
      <c r="Y112" s="316">
        <f>IF(AA24&gt;0,2*Y14/625,0)</f>
        <v>5.9104000000000001</v>
      </c>
      <c r="Z112" s="26"/>
      <c r="AA112" s="26"/>
      <c r="AB112" s="26"/>
      <c r="AC112" s="303" t="s">
        <v>241</v>
      </c>
      <c r="AD112" s="303" t="s">
        <v>238</v>
      </c>
      <c r="AE112" s="315">
        <f>IF(AG25&gt;0,2*(AE14+AE15)/1111,0)</f>
        <v>0</v>
      </c>
      <c r="AF112" s="26"/>
      <c r="AG112" s="26"/>
      <c r="AH112" s="26"/>
    </row>
    <row r="113" spans="1:34" s="12" customFormat="1">
      <c r="A113" s="303"/>
      <c r="B113" s="303" t="s">
        <v>242</v>
      </c>
      <c r="C113" s="303" t="s">
        <v>238</v>
      </c>
      <c r="D113" s="315">
        <f>IF(F24&gt;0,3*D14/1111,0)</f>
        <v>0</v>
      </c>
      <c r="E113" s="303"/>
      <c r="F113" s="26"/>
      <c r="G113" s="26"/>
      <c r="I113" s="303" t="s">
        <v>242</v>
      </c>
      <c r="J113" s="303" t="s">
        <v>238</v>
      </c>
      <c r="K113" s="315">
        <f>IF(M26&gt;0,3*(K14+K15+K16)/1111,0)</f>
        <v>0</v>
      </c>
      <c r="L113" s="26"/>
      <c r="M113" s="26"/>
      <c r="N113" s="26"/>
      <c r="P113" s="303" t="s">
        <v>242</v>
      </c>
      <c r="Q113" s="303" t="s">
        <v>238</v>
      </c>
      <c r="R113" s="315">
        <f>IF(T24&gt;0,3*R14/1111,0)</f>
        <v>0</v>
      </c>
      <c r="S113" s="26"/>
      <c r="T113" s="26"/>
      <c r="U113" s="26"/>
      <c r="W113" s="303" t="s">
        <v>242</v>
      </c>
      <c r="X113" s="303" t="s">
        <v>238</v>
      </c>
      <c r="Y113" s="316">
        <f>IF(AA24&gt;0,2*Y14/625,0)</f>
        <v>5.9104000000000001</v>
      </c>
      <c r="Z113" s="26"/>
      <c r="AA113" s="26"/>
      <c r="AB113" s="26"/>
      <c r="AC113" s="303" t="s">
        <v>242</v>
      </c>
      <c r="AD113" s="303" t="s">
        <v>238</v>
      </c>
      <c r="AE113" s="315">
        <f>IF(AG25&gt;0,3*(AE14+AE15)/1111,0)</f>
        <v>0</v>
      </c>
      <c r="AF113" s="26"/>
      <c r="AG113" s="26"/>
      <c r="AH113" s="26"/>
    </row>
    <row r="114" spans="1:34" s="12" customFormat="1">
      <c r="A114" s="303"/>
      <c r="B114" s="303" t="s">
        <v>243</v>
      </c>
      <c r="C114" s="303" t="s">
        <v>98</v>
      </c>
      <c r="D114" s="317">
        <f>+IF(F24&gt;0,222,0)</f>
        <v>0</v>
      </c>
      <c r="E114" s="303"/>
      <c r="F114" s="26"/>
      <c r="G114" s="26"/>
      <c r="I114" s="303" t="s">
        <v>243</v>
      </c>
      <c r="J114" s="303" t="s">
        <v>98</v>
      </c>
      <c r="K114" s="317">
        <f>+IF(M26&gt;0,222,0)</f>
        <v>0</v>
      </c>
      <c r="L114" s="26"/>
      <c r="M114" s="26"/>
      <c r="N114" s="26"/>
      <c r="P114" s="303" t="s">
        <v>243</v>
      </c>
      <c r="Q114" s="303" t="s">
        <v>98</v>
      </c>
      <c r="R114" s="317">
        <f>+IF(T24&gt;0,250,0)</f>
        <v>0</v>
      </c>
      <c r="S114" s="26"/>
      <c r="T114" s="26"/>
      <c r="U114" s="26"/>
      <c r="W114" s="303" t="s">
        <v>243</v>
      </c>
      <c r="X114" s="303" t="s">
        <v>98</v>
      </c>
      <c r="Y114" s="316">
        <f>+IF(AA24&gt;0,7,0)</f>
        <v>7</v>
      </c>
      <c r="Z114" s="26"/>
      <c r="AA114" s="26"/>
      <c r="AB114" s="26"/>
      <c r="AC114" s="303" t="s">
        <v>243</v>
      </c>
      <c r="AD114" s="303" t="s">
        <v>98</v>
      </c>
      <c r="AE114" s="317">
        <f>+IF(AG25&gt;0,250,0)</f>
        <v>0</v>
      </c>
      <c r="AF114" s="26"/>
      <c r="AG114" s="26"/>
      <c r="AH114" s="26"/>
    </row>
    <row r="115" spans="1:34" s="12" customFormat="1">
      <c r="A115" s="303"/>
      <c r="B115" s="303" t="s">
        <v>244</v>
      </c>
      <c r="C115" s="303" t="s">
        <v>238</v>
      </c>
      <c r="D115" s="315">
        <f>IF(F24&gt;0,2*D14/1111,0)</f>
        <v>0</v>
      </c>
      <c r="E115" s="303"/>
      <c r="F115" s="26"/>
      <c r="G115" s="26"/>
      <c r="I115" s="303" t="s">
        <v>244</v>
      </c>
      <c r="J115" s="303" t="s">
        <v>238</v>
      </c>
      <c r="K115" s="315">
        <f>IF(M26&gt;0,2*(K14+K15+K16)/1111,0)</f>
        <v>0</v>
      </c>
      <c r="L115" s="26"/>
      <c r="M115" s="26"/>
      <c r="N115" s="26"/>
      <c r="P115" s="303" t="s">
        <v>244</v>
      </c>
      <c r="Q115" s="303" t="s">
        <v>238</v>
      </c>
      <c r="R115" s="315">
        <f>IF(T24&gt;0,2*R14/1111,0)</f>
        <v>0</v>
      </c>
      <c r="S115" s="26"/>
      <c r="T115" s="26"/>
      <c r="U115" s="26"/>
      <c r="W115" s="303" t="s">
        <v>244</v>
      </c>
      <c r="X115" s="303" t="s">
        <v>238</v>
      </c>
      <c r="Y115" s="316">
        <f>IF(AA24&gt;0,2,0)</f>
        <v>2</v>
      </c>
      <c r="Z115" s="26"/>
      <c r="AA115" s="26"/>
      <c r="AB115" s="26"/>
      <c r="AC115" s="303" t="s">
        <v>244</v>
      </c>
      <c r="AD115" s="303" t="s">
        <v>238</v>
      </c>
      <c r="AE115" s="315">
        <f>IF(AG25&gt;0,2*(AE14+AE15)/1111,0)</f>
        <v>0</v>
      </c>
      <c r="AF115" s="26"/>
      <c r="AG115" s="26"/>
      <c r="AH115" s="26"/>
    </row>
    <row r="116" spans="1:34" s="12" customFormat="1">
      <c r="A116" s="303"/>
      <c r="B116" s="303" t="s">
        <v>245</v>
      </c>
      <c r="C116" s="303" t="str">
        <f>+C114</f>
        <v>Arboles</v>
      </c>
      <c r="D116" s="317">
        <f>+IF(F24&gt;0,D114,0)</f>
        <v>0</v>
      </c>
      <c r="E116" s="303"/>
      <c r="F116" s="26"/>
      <c r="G116" s="26"/>
      <c r="I116" s="303" t="s">
        <v>245</v>
      </c>
      <c r="J116" s="303" t="str">
        <f>+J114</f>
        <v>Arboles</v>
      </c>
      <c r="K116" s="317">
        <f>+IF(M26&gt;0,K114,0)</f>
        <v>0</v>
      </c>
      <c r="L116" s="26"/>
      <c r="M116" s="26"/>
      <c r="N116" s="26"/>
      <c r="P116" s="303" t="s">
        <v>245</v>
      </c>
      <c r="Q116" s="303" t="str">
        <f>+Q114</f>
        <v>Arboles</v>
      </c>
      <c r="R116" s="317">
        <f>+IF(T24&gt;0,R114,0)</f>
        <v>0</v>
      </c>
      <c r="S116" s="26"/>
      <c r="T116" s="26"/>
      <c r="U116" s="26"/>
      <c r="W116" s="303" t="s">
        <v>245</v>
      </c>
      <c r="X116" s="303" t="str">
        <f>+X114</f>
        <v>Arboles</v>
      </c>
      <c r="Y116" s="316">
        <f>+IF(AA24&gt;0,3,0)</f>
        <v>3</v>
      </c>
      <c r="Z116" s="26"/>
      <c r="AA116" s="26"/>
      <c r="AB116" s="26"/>
      <c r="AC116" s="303" t="s">
        <v>245</v>
      </c>
      <c r="AD116" s="303" t="str">
        <f>+AD114</f>
        <v>Arboles</v>
      </c>
      <c r="AE116" s="317">
        <f>+IF(AG25&gt;0,AE114,0)</f>
        <v>0</v>
      </c>
      <c r="AF116" s="26"/>
      <c r="AG116" s="26"/>
      <c r="AH116" s="26"/>
    </row>
    <row r="117" spans="1:34" s="12" customFormat="1">
      <c r="A117" s="303"/>
      <c r="B117" s="303" t="s">
        <v>119</v>
      </c>
      <c r="C117" s="303" t="s">
        <v>238</v>
      </c>
      <c r="D117" s="313">
        <f>IF(F24&gt;0,0*D14/1111,0)</f>
        <v>0</v>
      </c>
      <c r="E117" s="303"/>
      <c r="F117" s="26"/>
      <c r="G117" s="26"/>
      <c r="I117" s="303" t="s">
        <v>119</v>
      </c>
      <c r="J117" s="303" t="s">
        <v>238</v>
      </c>
      <c r="K117" s="313">
        <f>IF(M26&gt;0,0*(K14+K15+K16)/1111,0)</f>
        <v>0</v>
      </c>
      <c r="L117" s="26"/>
      <c r="M117" s="26"/>
      <c r="N117" s="26"/>
      <c r="P117" s="303" t="s">
        <v>119</v>
      </c>
      <c r="Q117" s="303" t="s">
        <v>238</v>
      </c>
      <c r="R117" s="313">
        <f>IF(T24&gt;0,8*R14/1111,0)</f>
        <v>0</v>
      </c>
      <c r="S117" s="26"/>
      <c r="T117" s="26"/>
      <c r="U117" s="26"/>
      <c r="W117" s="303" t="s">
        <v>119</v>
      </c>
      <c r="X117" s="303" t="s">
        <v>238</v>
      </c>
      <c r="Y117" s="314">
        <f>IF(AA24&gt;0,3,0)</f>
        <v>3</v>
      </c>
      <c r="Z117" s="26"/>
      <c r="AA117" s="26"/>
      <c r="AB117" s="26"/>
      <c r="AC117" s="303" t="s">
        <v>119</v>
      </c>
      <c r="AD117" s="303" t="s">
        <v>238</v>
      </c>
      <c r="AE117" s="313">
        <f>IF(AG25&gt;0,8*(AE14+AE15)/1111,0)</f>
        <v>0</v>
      </c>
      <c r="AF117" s="26"/>
      <c r="AG117" s="26"/>
      <c r="AH117" s="26"/>
    </row>
    <row r="118" spans="1:34" s="12" customFormat="1">
      <c r="B118" s="26"/>
      <c r="C118" s="26"/>
      <c r="D118" s="26"/>
      <c r="E118" s="26"/>
      <c r="F118" s="26"/>
      <c r="G118" s="26"/>
      <c r="I118" s="26"/>
      <c r="J118" s="26"/>
      <c r="K118" s="26"/>
      <c r="L118" s="26"/>
      <c r="M118" s="26"/>
      <c r="N118" s="26"/>
      <c r="P118" s="26"/>
      <c r="Q118" s="26"/>
      <c r="R118" s="26"/>
      <c r="S118" s="26"/>
      <c r="T118" s="26"/>
      <c r="U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</row>
    <row r="119" spans="1:34" s="12" customFormat="1">
      <c r="B119" s="26"/>
      <c r="C119" s="26"/>
      <c r="D119" s="26"/>
      <c r="E119" s="26"/>
      <c r="F119" s="26"/>
      <c r="G119" s="26"/>
      <c r="I119" s="26"/>
      <c r="J119" s="26"/>
      <c r="K119" s="26"/>
      <c r="L119" s="26"/>
      <c r="M119" s="26"/>
      <c r="N119" s="26"/>
      <c r="P119" s="26"/>
      <c r="Q119" s="26"/>
      <c r="R119" s="26"/>
      <c r="S119" s="26"/>
      <c r="T119" s="26"/>
      <c r="U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</row>
    <row r="120" spans="1:34" s="12" customFormat="1"/>
    <row r="121" spans="1:34" s="12" customFormat="1"/>
    <row r="122" spans="1:34" s="12" customFormat="1"/>
    <row r="123" spans="1:34" s="12" customFormat="1"/>
    <row r="124" spans="1:34" s="12" customFormat="1"/>
    <row r="125" spans="1:34" s="12" customFormat="1"/>
    <row r="126" spans="1:34" s="12" customFormat="1"/>
    <row r="127" spans="1:34" s="12" customFormat="1"/>
    <row r="128" spans="1:34" s="12" customFormat="1"/>
    <row r="129" s="12" customFormat="1"/>
    <row r="130" s="12" customFormat="1"/>
    <row r="131" s="12" customFormat="1"/>
    <row r="132" s="12" customFormat="1"/>
    <row r="133" s="12" customFormat="1"/>
    <row r="134" s="12" customFormat="1"/>
    <row r="135" s="12" customFormat="1"/>
    <row r="136" s="12" customFormat="1"/>
    <row r="137" s="12" customFormat="1"/>
    <row r="138" s="12" customFormat="1"/>
    <row r="139" s="12" customFormat="1"/>
    <row r="140" s="12" customFormat="1"/>
    <row r="141" s="12" customFormat="1"/>
    <row r="142" s="12" customFormat="1"/>
    <row r="143" s="12" customFormat="1"/>
    <row r="144" s="12" customFormat="1"/>
    <row r="145" s="12" customFormat="1"/>
    <row r="146" s="12" customFormat="1"/>
    <row r="147" s="12" customFormat="1"/>
    <row r="148" s="12" customFormat="1"/>
    <row r="149" s="12" customFormat="1"/>
    <row r="150" s="12" customFormat="1"/>
    <row r="151" s="12" customFormat="1"/>
    <row r="152" s="12" customFormat="1"/>
    <row r="153" s="12" customFormat="1"/>
    <row r="154" s="12" customFormat="1"/>
    <row r="155" s="12" customFormat="1"/>
    <row r="156" s="12" customFormat="1"/>
    <row r="157" s="12" customFormat="1"/>
    <row r="158" s="12" customFormat="1"/>
    <row r="159" s="12" customFormat="1"/>
    <row r="160" s="12" customFormat="1"/>
    <row r="161" s="12" customFormat="1"/>
    <row r="162" s="12" customFormat="1"/>
    <row r="163" s="12" customFormat="1"/>
    <row r="164" s="12" customFormat="1"/>
    <row r="165" s="12" customFormat="1"/>
    <row r="166" s="12" customFormat="1"/>
    <row r="167" s="12" customFormat="1"/>
    <row r="168" s="12" customFormat="1"/>
    <row r="169" s="12" customFormat="1"/>
    <row r="170" s="12" customFormat="1"/>
    <row r="171" s="12" customFormat="1"/>
    <row r="172" s="12" customFormat="1"/>
    <row r="173" s="12" customFormat="1"/>
    <row r="174" s="12" customFormat="1"/>
    <row r="175" s="12" customFormat="1"/>
    <row r="176" s="12" customFormat="1"/>
    <row r="177" s="12" customFormat="1"/>
    <row r="178" s="12" customFormat="1"/>
    <row r="179" s="12" customFormat="1"/>
    <row r="180" s="12" customFormat="1"/>
    <row r="181" s="12" customFormat="1"/>
    <row r="182" s="12" customFormat="1"/>
    <row r="183" s="12" customFormat="1"/>
    <row r="184" s="12" customFormat="1"/>
    <row r="185" s="12" customFormat="1"/>
    <row r="186" s="12" customFormat="1"/>
    <row r="187" s="12" customFormat="1"/>
    <row r="188" s="12" customFormat="1"/>
    <row r="189" s="12" customFormat="1"/>
    <row r="190" s="12" customFormat="1"/>
    <row r="191" s="12" customFormat="1"/>
    <row r="192" s="12" customFormat="1"/>
    <row r="193" s="12" customFormat="1"/>
    <row r="194" s="12" customFormat="1"/>
    <row r="195" s="12" customFormat="1"/>
    <row r="196" s="12" customFormat="1"/>
    <row r="197" s="12" customFormat="1"/>
    <row r="198" s="12" customFormat="1"/>
    <row r="199" s="12" customFormat="1"/>
    <row r="200" s="12" customFormat="1"/>
    <row r="201" s="12" customFormat="1"/>
    <row r="202" s="12" customFormat="1"/>
    <row r="203" s="12" customFormat="1"/>
    <row r="204" s="12" customFormat="1"/>
    <row r="205" s="12" customFormat="1"/>
    <row r="206" s="12" customFormat="1"/>
    <row r="207" s="12" customFormat="1"/>
    <row r="208" s="12" customFormat="1"/>
    <row r="209" s="12" customFormat="1"/>
    <row r="210" s="12" customFormat="1"/>
    <row r="211" s="12" customFormat="1"/>
    <row r="212" s="12" customFormat="1"/>
    <row r="213" s="12" customFormat="1"/>
    <row r="214" s="12" customFormat="1"/>
    <row r="215" s="12" customFormat="1"/>
    <row r="216" s="12" customFormat="1"/>
    <row r="217" s="12" customFormat="1"/>
    <row r="218" s="12" customFormat="1"/>
    <row r="219" s="12" customFormat="1"/>
    <row r="220" s="12" customFormat="1"/>
    <row r="221" s="12" customFormat="1"/>
    <row r="222" s="12" customFormat="1"/>
    <row r="223" s="12" customFormat="1"/>
    <row r="224" s="12" customFormat="1"/>
    <row r="225" s="12" customFormat="1"/>
    <row r="226" s="12" customFormat="1"/>
    <row r="227" s="12" customFormat="1"/>
    <row r="228" s="12" customFormat="1"/>
    <row r="229" s="12" customFormat="1"/>
    <row r="230" s="12" customFormat="1"/>
    <row r="231" s="12" customFormat="1"/>
    <row r="232" s="12" customFormat="1"/>
    <row r="233" s="12" customFormat="1"/>
    <row r="234" s="12" customFormat="1"/>
    <row r="235" s="12" customFormat="1"/>
    <row r="236" s="12" customFormat="1"/>
    <row r="237" s="12" customFormat="1"/>
    <row r="238" s="12" customFormat="1"/>
    <row r="239" s="12" customFormat="1"/>
    <row r="240" s="12" customFormat="1"/>
    <row r="241" s="12" customFormat="1"/>
    <row r="242" s="12" customFormat="1"/>
    <row r="243" s="12" customFormat="1"/>
    <row r="244" s="12" customFormat="1"/>
    <row r="245" s="12" customFormat="1"/>
    <row r="246" s="12" customFormat="1"/>
    <row r="247" s="12" customFormat="1"/>
    <row r="248" s="12" customFormat="1"/>
    <row r="249" s="12" customFormat="1"/>
    <row r="250" s="12" customFormat="1"/>
    <row r="251" s="12" customFormat="1"/>
    <row r="252" s="12" customFormat="1"/>
    <row r="253" s="12" customFormat="1"/>
    <row r="254" s="12" customFormat="1"/>
    <row r="255" s="12" customFormat="1"/>
    <row r="256" s="12" customFormat="1"/>
    <row r="257" s="12" customFormat="1"/>
    <row r="258" s="12" customFormat="1"/>
    <row r="259" s="12" customFormat="1"/>
    <row r="260" s="12" customFormat="1"/>
    <row r="261" s="12" customFormat="1"/>
    <row r="262" s="12" customFormat="1"/>
    <row r="263" s="12" customFormat="1"/>
    <row r="264" s="12" customFormat="1"/>
    <row r="265" s="12" customFormat="1"/>
    <row r="266" s="12" customFormat="1"/>
    <row r="267" s="12" customFormat="1"/>
    <row r="268" s="12" customFormat="1"/>
    <row r="269" s="12" customFormat="1"/>
    <row r="270" s="12" customFormat="1"/>
    <row r="271" s="12" customFormat="1"/>
    <row r="272" s="12" customFormat="1"/>
    <row r="273" s="12" customFormat="1"/>
    <row r="274" s="12" customFormat="1"/>
    <row r="275" s="12" customFormat="1"/>
    <row r="276" s="12" customFormat="1"/>
    <row r="277" s="12" customFormat="1"/>
    <row r="278" s="12" customFormat="1"/>
    <row r="279" s="12" customFormat="1"/>
    <row r="280" s="12" customFormat="1"/>
    <row r="281" s="12" customFormat="1"/>
    <row r="282" s="12" customFormat="1"/>
    <row r="283" s="12" customFormat="1"/>
    <row r="284" s="12" customFormat="1"/>
    <row r="285" s="12" customFormat="1"/>
    <row r="286" s="12" customFormat="1"/>
    <row r="287" s="12" customFormat="1"/>
    <row r="288" s="12" customFormat="1"/>
    <row r="289" s="12" customFormat="1"/>
    <row r="290" s="12" customFormat="1"/>
    <row r="291" s="12" customFormat="1"/>
    <row r="292" s="12" customFormat="1"/>
    <row r="293" s="12" customFormat="1"/>
    <row r="294" s="12" customFormat="1"/>
    <row r="295" s="12" customFormat="1"/>
    <row r="296" s="12" customFormat="1"/>
    <row r="297" s="12" customFormat="1"/>
    <row r="298" s="12" customFormat="1"/>
    <row r="299" s="12" customFormat="1"/>
    <row r="300" s="12" customFormat="1"/>
    <row r="301" s="12" customFormat="1"/>
    <row r="302" s="12" customFormat="1"/>
    <row r="303" s="12" customFormat="1"/>
    <row r="304" s="12" customFormat="1"/>
    <row r="305" s="12" customFormat="1"/>
    <row r="306" s="12" customFormat="1"/>
    <row r="307" s="12" customFormat="1"/>
    <row r="308" s="12" customFormat="1"/>
    <row r="309" s="12" customFormat="1"/>
    <row r="310" s="12" customFormat="1"/>
    <row r="311" s="12" customFormat="1"/>
    <row r="312" s="12" customFormat="1"/>
    <row r="313" s="12" customFormat="1"/>
    <row r="314" s="12" customFormat="1"/>
    <row r="315" s="12" customFormat="1"/>
    <row r="316" s="12" customFormat="1"/>
    <row r="317" s="12" customFormat="1"/>
    <row r="318" s="12" customFormat="1"/>
    <row r="319" s="12" customFormat="1"/>
    <row r="320" s="12" customFormat="1"/>
    <row r="321" s="12" customFormat="1"/>
    <row r="322" s="12" customFormat="1"/>
    <row r="323" s="12" customFormat="1"/>
    <row r="324" s="12" customFormat="1"/>
    <row r="325" s="12" customFormat="1"/>
    <row r="326" s="12" customFormat="1"/>
    <row r="327" s="12" customFormat="1"/>
    <row r="328" s="12" customFormat="1"/>
    <row r="329" s="12" customFormat="1"/>
    <row r="330" s="12" customFormat="1"/>
    <row r="331" s="12" customFormat="1"/>
    <row r="332" s="12" customFormat="1"/>
    <row r="333" s="12" customFormat="1"/>
    <row r="334" s="12" customFormat="1"/>
    <row r="335" s="12" customFormat="1"/>
    <row r="336" s="12" customFormat="1"/>
    <row r="337" s="12" customFormat="1"/>
    <row r="338" s="12" customFormat="1"/>
    <row r="339" s="12" customFormat="1"/>
    <row r="340" s="12" customFormat="1"/>
    <row r="341" s="12" customFormat="1"/>
    <row r="342" s="12" customFormat="1"/>
    <row r="343" s="12" customFormat="1"/>
    <row r="344" s="12" customFormat="1"/>
    <row r="345" s="12" customFormat="1"/>
    <row r="346" s="12" customFormat="1"/>
    <row r="347" s="12" customFormat="1"/>
    <row r="348" s="12" customFormat="1"/>
    <row r="349" s="12" customFormat="1"/>
    <row r="350" s="12" customFormat="1"/>
    <row r="351" s="12" customFormat="1"/>
    <row r="352" s="12" customFormat="1"/>
    <row r="353" s="12" customFormat="1"/>
    <row r="354" s="12" customFormat="1"/>
    <row r="355" s="12" customFormat="1"/>
    <row r="356" s="12" customFormat="1"/>
    <row r="357" s="12" customFormat="1"/>
    <row r="358" s="12" customFormat="1"/>
    <row r="359" s="12" customFormat="1"/>
    <row r="360" s="12" customFormat="1"/>
    <row r="361" s="12" customFormat="1"/>
    <row r="362" s="12" customFormat="1"/>
    <row r="363" s="12" customFormat="1"/>
    <row r="364" s="12" customFormat="1"/>
    <row r="365" s="12" customFormat="1"/>
    <row r="366" s="12" customFormat="1"/>
    <row r="367" s="12" customFormat="1"/>
    <row r="368" s="12" customFormat="1"/>
    <row r="369" s="12" customFormat="1"/>
    <row r="370" s="12" customFormat="1"/>
    <row r="371" s="12" customFormat="1"/>
    <row r="372" s="12" customFormat="1"/>
    <row r="373" s="12" customFormat="1"/>
    <row r="374" s="12" customFormat="1"/>
    <row r="375" s="12" customFormat="1"/>
    <row r="376" s="12" customFormat="1"/>
    <row r="377" s="12" customFormat="1"/>
    <row r="378" s="12" customFormat="1"/>
    <row r="379" s="12" customFormat="1"/>
    <row r="380" s="12" customFormat="1"/>
    <row r="381" s="12" customFormat="1"/>
    <row r="382" s="12" customFormat="1"/>
    <row r="383" s="12" customFormat="1"/>
    <row r="384" s="12" customFormat="1"/>
    <row r="385" s="12" customFormat="1"/>
    <row r="386" s="12" customFormat="1"/>
    <row r="387" s="12" customFormat="1"/>
    <row r="388" s="12" customFormat="1"/>
    <row r="389" s="12" customFormat="1"/>
    <row r="390" s="12" customFormat="1"/>
    <row r="391" s="12" customFormat="1"/>
    <row r="392" s="12" customFormat="1"/>
    <row r="393" s="12" customFormat="1"/>
    <row r="394" s="12" customFormat="1"/>
    <row r="395" s="12" customFormat="1"/>
    <row r="396" s="12" customFormat="1"/>
    <row r="397" s="12" customFormat="1"/>
    <row r="398" s="12" customFormat="1"/>
    <row r="399" s="12" customFormat="1"/>
    <row r="400" s="12" customFormat="1"/>
    <row r="401" s="12" customFormat="1"/>
    <row r="402" s="12" customFormat="1"/>
    <row r="403" s="12" customFormat="1"/>
    <row r="404" s="12" customFormat="1"/>
    <row r="405" s="12" customFormat="1"/>
    <row r="406" s="12" customFormat="1"/>
    <row r="407" s="12" customFormat="1"/>
    <row r="408" s="12" customFormat="1"/>
    <row r="409" s="12" customFormat="1"/>
    <row r="410" s="12" customFormat="1"/>
    <row r="411" s="12" customFormat="1"/>
    <row r="412" s="12" customFormat="1"/>
    <row r="413" s="12" customFormat="1"/>
    <row r="414" s="12" customFormat="1"/>
    <row r="415" s="12" customFormat="1"/>
    <row r="416" s="12" customFormat="1"/>
    <row r="417" s="12" customFormat="1"/>
    <row r="418" s="12" customFormat="1"/>
    <row r="419" s="12" customFormat="1"/>
    <row r="420" s="12" customFormat="1"/>
    <row r="421" s="12" customFormat="1"/>
    <row r="422" s="12" customFormat="1"/>
    <row r="423" s="12" customFormat="1"/>
    <row r="424" s="12" customFormat="1"/>
    <row r="425" s="12" customFormat="1"/>
    <row r="426" s="12" customFormat="1"/>
    <row r="427" s="12" customFormat="1"/>
    <row r="428" s="12" customFormat="1"/>
    <row r="429" s="12" customFormat="1"/>
    <row r="430" s="12" customFormat="1"/>
    <row r="431" s="12" customFormat="1"/>
    <row r="432" s="12" customFormat="1"/>
    <row r="433" s="12" customFormat="1"/>
    <row r="434" s="12" customFormat="1"/>
    <row r="435" s="12" customFormat="1"/>
    <row r="436" s="12" customFormat="1"/>
    <row r="437" s="12" customFormat="1"/>
    <row r="438" s="12" customFormat="1"/>
    <row r="439" s="12" customFormat="1"/>
    <row r="440" s="12" customFormat="1"/>
    <row r="441" s="12" customFormat="1"/>
    <row r="442" s="12" customFormat="1"/>
    <row r="443" s="12" customFormat="1"/>
    <row r="444" s="12" customFormat="1"/>
    <row r="445" s="12" customFormat="1"/>
    <row r="446" s="12" customFormat="1"/>
    <row r="447" s="12" customFormat="1"/>
    <row r="448" s="12" customFormat="1"/>
    <row r="449" s="12" customFormat="1"/>
    <row r="450" s="12" customFormat="1"/>
    <row r="451" s="12" customFormat="1"/>
    <row r="452" s="12" customFormat="1"/>
    <row r="453" s="12" customFormat="1"/>
    <row r="454" s="12" customFormat="1"/>
    <row r="455" s="12" customFormat="1"/>
    <row r="456" s="12" customFormat="1"/>
    <row r="457" s="12" customFormat="1"/>
    <row r="458" s="12" customFormat="1"/>
    <row r="459" s="12" customFormat="1"/>
    <row r="460" s="12" customFormat="1"/>
    <row r="461" s="12" customFormat="1"/>
    <row r="462" s="12" customFormat="1"/>
    <row r="463" s="12" customFormat="1"/>
    <row r="464" s="12" customFormat="1"/>
    <row r="465" s="12" customFormat="1"/>
    <row r="466" s="12" customFormat="1"/>
    <row r="467" s="12" customFormat="1"/>
    <row r="468" s="12" customFormat="1"/>
    <row r="469" s="12" customFormat="1"/>
    <row r="470" s="12" customFormat="1"/>
    <row r="471" s="12" customFormat="1"/>
    <row r="472" s="12" customFormat="1"/>
    <row r="473" s="12" customFormat="1"/>
    <row r="474" s="12" customFormat="1"/>
    <row r="475" s="12" customFormat="1"/>
    <row r="476" s="12" customFormat="1"/>
    <row r="477" s="12" customFormat="1"/>
    <row r="478" s="12" customFormat="1"/>
    <row r="479" s="12" customFormat="1"/>
    <row r="480" s="12" customFormat="1"/>
    <row r="481" s="12" customFormat="1"/>
    <row r="482" s="12" customFormat="1"/>
    <row r="483" s="12" customFormat="1"/>
    <row r="484" s="12" customFormat="1"/>
    <row r="485" s="12" customFormat="1"/>
    <row r="486" s="12" customFormat="1"/>
    <row r="487" s="12" customFormat="1"/>
    <row r="488" s="12" customFormat="1"/>
    <row r="489" s="12" customFormat="1"/>
    <row r="490" s="12" customFormat="1"/>
    <row r="491" s="12" customFormat="1"/>
    <row r="492" s="12" customFormat="1"/>
    <row r="493" s="12" customFormat="1"/>
    <row r="494" s="12" customFormat="1"/>
    <row r="495" s="12" customFormat="1"/>
    <row r="496" s="12" customFormat="1"/>
    <row r="497" s="12" customFormat="1"/>
    <row r="498" s="12" customFormat="1"/>
    <row r="499" s="12" customFormat="1"/>
    <row r="500" s="12" customFormat="1"/>
    <row r="501" s="12" customFormat="1"/>
    <row r="502" s="12" customFormat="1"/>
    <row r="503" s="12" customFormat="1"/>
    <row r="504" s="12" customFormat="1"/>
    <row r="505" s="12" customFormat="1"/>
    <row r="506" s="12" customFormat="1"/>
    <row r="507" s="12" customFormat="1"/>
    <row r="508" s="12" customFormat="1"/>
    <row r="509" s="12" customFormat="1"/>
    <row r="510" s="12" customFormat="1"/>
    <row r="511" s="12" customFormat="1"/>
    <row r="512" s="12" customFormat="1"/>
    <row r="513" s="12" customFormat="1"/>
    <row r="514" s="12" customFormat="1"/>
    <row r="515" s="12" customFormat="1"/>
    <row r="516" s="12" customFormat="1"/>
    <row r="517" s="12" customFormat="1"/>
    <row r="518" s="12" customFormat="1"/>
    <row r="519" s="12" customFormat="1"/>
    <row r="520" s="12" customFormat="1"/>
    <row r="521" s="12" customFormat="1"/>
    <row r="522" s="12" customFormat="1"/>
    <row r="523" s="12" customFormat="1"/>
    <row r="524" s="12" customFormat="1"/>
    <row r="525" s="12" customFormat="1"/>
    <row r="526" s="12" customFormat="1"/>
    <row r="527" s="12" customFormat="1"/>
    <row r="528" s="12" customFormat="1"/>
    <row r="529" s="12" customFormat="1"/>
    <row r="530" s="12" customFormat="1"/>
    <row r="531" s="12" customFormat="1"/>
    <row r="532" s="12" customFormat="1"/>
    <row r="533" s="12" customFormat="1"/>
  </sheetData>
  <mergeCells count="165">
    <mergeCell ref="C2:E3"/>
    <mergeCell ref="F2:G3"/>
    <mergeCell ref="J2:L3"/>
    <mergeCell ref="M2:N3"/>
    <mergeCell ref="Q2:S5"/>
    <mergeCell ref="T2:U3"/>
    <mergeCell ref="P4:P5"/>
    <mergeCell ref="T4:U5"/>
    <mergeCell ref="AK2:AN3"/>
    <mergeCell ref="W4:W5"/>
    <mergeCell ref="AO2:AP3"/>
    <mergeCell ref="AS2:AV5"/>
    <mergeCell ref="AW2:AX3"/>
    <mergeCell ref="X2:Z3"/>
    <mergeCell ref="AA2:AB3"/>
    <mergeCell ref="AD2:AF5"/>
    <mergeCell ref="AG2:AH3"/>
    <mergeCell ref="AC4:AC5"/>
    <mergeCell ref="AG4:AH5"/>
    <mergeCell ref="AJ4:AJ5"/>
    <mergeCell ref="AK4:AN5"/>
    <mergeCell ref="AO4:AP5"/>
    <mergeCell ref="AR4:AR5"/>
    <mergeCell ref="AW4:AX5"/>
    <mergeCell ref="X4:Z5"/>
    <mergeCell ref="AA4:AB5"/>
    <mergeCell ref="AS8:AX8"/>
    <mergeCell ref="AC6:AH6"/>
    <mergeCell ref="AJ6:AP6"/>
    <mergeCell ref="AR6:AX6"/>
    <mergeCell ref="Q7:U7"/>
    <mergeCell ref="X7:AB7"/>
    <mergeCell ref="AD7:AH7"/>
    <mergeCell ref="AK7:AP7"/>
    <mergeCell ref="Q9:U9"/>
    <mergeCell ref="X9:AB9"/>
    <mergeCell ref="AD9:AH9"/>
    <mergeCell ref="AS7:AX7"/>
    <mergeCell ref="Q8:U8"/>
    <mergeCell ref="X8:AB8"/>
    <mergeCell ref="AD8:AH8"/>
    <mergeCell ref="AK8:AP8"/>
    <mergeCell ref="P6:U6"/>
    <mergeCell ref="W6:AB6"/>
    <mergeCell ref="AJ13:AK13"/>
    <mergeCell ref="AR13:AS13"/>
    <mergeCell ref="AJ14:AK14"/>
    <mergeCell ref="AR14:AS14"/>
    <mergeCell ref="AK9:AP9"/>
    <mergeCell ref="AS9:AX9"/>
    <mergeCell ref="AJ11:AL12"/>
    <mergeCell ref="AM11:AM12"/>
    <mergeCell ref="AR11:AT12"/>
    <mergeCell ref="AU11:AU12"/>
    <mergeCell ref="AJ20:AK20"/>
    <mergeCell ref="AR20:AS20"/>
    <mergeCell ref="AJ23:AK23"/>
    <mergeCell ref="AR23:AS23"/>
    <mergeCell ref="AJ24:AK24"/>
    <mergeCell ref="I15:J15"/>
    <mergeCell ref="AJ15:AK15"/>
    <mergeCell ref="AR15:AS15"/>
    <mergeCell ref="I16:J16"/>
    <mergeCell ref="AJ16:AK16"/>
    <mergeCell ref="AR16:AS16"/>
    <mergeCell ref="AR24:AS24"/>
    <mergeCell ref="AJ17:AK17"/>
    <mergeCell ref="AR17:AS17"/>
    <mergeCell ref="AJ18:AK18"/>
    <mergeCell ref="AR18:AS18"/>
    <mergeCell ref="AJ19:AK19"/>
    <mergeCell ref="AR19:AS19"/>
    <mergeCell ref="Q29:R29"/>
    <mergeCell ref="X29:Y29"/>
    <mergeCell ref="I30:N30"/>
    <mergeCell ref="AJ30:AJ31"/>
    <mergeCell ref="AJ25:AK25"/>
    <mergeCell ref="AX30:AX31"/>
    <mergeCell ref="P41:U41"/>
    <mergeCell ref="W41:AB41"/>
    <mergeCell ref="AK30:AM30"/>
    <mergeCell ref="AN30:AN31"/>
    <mergeCell ref="AP30:AP31"/>
    <mergeCell ref="AR30:AR31"/>
    <mergeCell ref="AS30:AU30"/>
    <mergeCell ref="AV30:AV31"/>
    <mergeCell ref="J31:K31"/>
    <mergeCell ref="AR25:AS25"/>
    <mergeCell ref="AN26:AP26"/>
    <mergeCell ref="AV26:AX26"/>
    <mergeCell ref="P28:U28"/>
    <mergeCell ref="W28:AB28"/>
    <mergeCell ref="AU54:AV54"/>
    <mergeCell ref="P55:S55"/>
    <mergeCell ref="W55:Z55"/>
    <mergeCell ref="AM55:AN55"/>
    <mergeCell ref="AU55:AV55"/>
    <mergeCell ref="I43:N43"/>
    <mergeCell ref="P50:U50"/>
    <mergeCell ref="W50:AB50"/>
    <mergeCell ref="AM54:AN54"/>
    <mergeCell ref="AM59:AN59"/>
    <mergeCell ref="AM56:AN56"/>
    <mergeCell ref="AU56:AV56"/>
    <mergeCell ref="X57:Y57"/>
    <mergeCell ref="AM57:AN57"/>
    <mergeCell ref="AU57:AV57"/>
    <mergeCell ref="AU59:AV59"/>
    <mergeCell ref="X60:Y60"/>
    <mergeCell ref="AM60:AN60"/>
    <mergeCell ref="AU60:AV60"/>
    <mergeCell ref="AR68:AU68"/>
    <mergeCell ref="C63:E63"/>
    <mergeCell ref="J63:K63"/>
    <mergeCell ref="X63:Z63"/>
    <mergeCell ref="J64:M64"/>
    <mergeCell ref="AK64:AL64"/>
    <mergeCell ref="AK69:AN69"/>
    <mergeCell ref="AK70:AM70"/>
    <mergeCell ref="C58:D58"/>
    <mergeCell ref="X58:Y58"/>
    <mergeCell ref="AM58:AN58"/>
    <mergeCell ref="AU58:AV58"/>
    <mergeCell ref="C59:D59"/>
    <mergeCell ref="J59:K59"/>
    <mergeCell ref="C62:F62"/>
    <mergeCell ref="J62:K62"/>
    <mergeCell ref="X62:AA62"/>
    <mergeCell ref="AM62:AN62"/>
    <mergeCell ref="AU62:AV62"/>
    <mergeCell ref="C61:D61"/>
    <mergeCell ref="J61:K61"/>
    <mergeCell ref="X61:Y61"/>
    <mergeCell ref="AM61:AN61"/>
    <mergeCell ref="AU61:AV61"/>
    <mergeCell ref="C71:E71"/>
    <mergeCell ref="J60:K60"/>
    <mergeCell ref="C57:D57"/>
    <mergeCell ref="C60:D60"/>
    <mergeCell ref="J65:L65"/>
    <mergeCell ref="AK65:AL65"/>
    <mergeCell ref="AK66:AL66"/>
    <mergeCell ref="AK67:AL67"/>
    <mergeCell ref="B55:E55"/>
    <mergeCell ref="AK68:AL68"/>
    <mergeCell ref="X59:Y59"/>
    <mergeCell ref="I14:J14"/>
    <mergeCell ref="J7:N7"/>
    <mergeCell ref="J8:N8"/>
    <mergeCell ref="C7:G7"/>
    <mergeCell ref="C8:G8"/>
    <mergeCell ref="B50:G50"/>
    <mergeCell ref="I6:N6"/>
    <mergeCell ref="B6:G6"/>
    <mergeCell ref="I4:I5"/>
    <mergeCell ref="B4:B5"/>
    <mergeCell ref="M4:N5"/>
    <mergeCell ref="J4:L5"/>
    <mergeCell ref="F4:G5"/>
    <mergeCell ref="C4:E5"/>
    <mergeCell ref="C29:D29"/>
    <mergeCell ref="B41:G41"/>
    <mergeCell ref="B28:G28"/>
    <mergeCell ref="C9:G9"/>
    <mergeCell ref="J9:N9"/>
  </mergeCells>
  <conditionalFormatting sqref="AL16:AL17 AK42:AK43 AM42:AO43 AM48:AP49 AM51:AP52">
    <cfRule type="cellIs" dxfId="6" priority="4" stopIfTrue="1" operator="greaterThan">
      <formula>0</formula>
    </cfRule>
  </conditionalFormatting>
  <conditionalFormatting sqref="AP59">
    <cfRule type="cellIs" dxfId="5" priority="3" stopIfTrue="1" operator="greaterThan">
      <formula>0</formula>
    </cfRule>
  </conditionalFormatting>
  <conditionalFormatting sqref="AT16:AT17 AS42:AS43 AU42:AW43 AU48:AX49 AU51:AX52">
    <cfRule type="cellIs" dxfId="4" priority="2" stopIfTrue="1" operator="greaterThan">
      <formula>0</formula>
    </cfRule>
  </conditionalFormatting>
  <conditionalFormatting sqref="AX59">
    <cfRule type="cellIs" dxfId="3" priority="1" stopIfTrue="1" operator="greaterThan">
      <formula>0</formula>
    </cfRule>
  </conditionalFormatting>
  <dataValidations count="5">
    <dataValidation type="list" allowBlank="1" showInputMessage="1" showErrorMessage="1" sqref="Q19" xr:uid="{00000000-0002-0000-0700-000000000000}">
      <formula1>$F$72:$F$78</formula1>
    </dataValidation>
    <dataValidation type="list" allowBlank="1" showInputMessage="1" showErrorMessage="1" sqref="C20 AD21 X20 Q20 J22" xr:uid="{00000000-0002-0000-0700-000001000000}">
      <formula1>$D$72:$D$89</formula1>
    </dataValidation>
    <dataValidation type="list" allowBlank="1" showInputMessage="1" showErrorMessage="1" sqref="C19 AD20 X19 AK22 J21 AS22" xr:uid="{00000000-0002-0000-0700-000002000000}">
      <formula1>$B$90:$B$93</formula1>
    </dataValidation>
    <dataValidation type="list" allowBlank="1" showInputMessage="1" showErrorMessage="1" sqref="C16 AD17 X16 Q16 J18 AK21 AS21" xr:uid="{00000000-0002-0000-0700-000004000000}">
      <formula1>$B$72:$B$89</formula1>
    </dataValidation>
    <dataValidation type="list" allowBlank="1" showInputMessage="1" showErrorMessage="1" sqref="C18 J20 Q18 X18 AD19" xr:uid="{00000000-0002-0000-0700-000003000000}">
      <formula1>$B$94:$B$101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65" orientation="portrait" r:id="rId1"/>
  <rowBreaks count="1" manualBreakCount="1">
    <brk id="63" max="41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G110"/>
  <sheetViews>
    <sheetView view="pageBreakPreview" topLeftCell="A2" zoomScale="88" zoomScaleNormal="100" zoomScaleSheetLayoutView="88" workbookViewId="0">
      <selection activeCell="H72" sqref="A1:H72"/>
    </sheetView>
  </sheetViews>
  <sheetFormatPr baseColWidth="10" defaultColWidth="11.42578125" defaultRowHeight="15"/>
  <cols>
    <col min="1" max="1" width="5.85546875" style="268" customWidth="1"/>
    <col min="2" max="2" width="27.28515625" style="26" customWidth="1"/>
    <col min="3" max="3" width="9.28515625" style="26" customWidth="1"/>
    <col min="4" max="4" width="9.42578125" style="26" customWidth="1"/>
    <col min="5" max="5" width="13.42578125" style="26" customWidth="1"/>
    <col min="6" max="6" width="15.7109375" style="26" customWidth="1"/>
    <col min="7" max="7" width="1.42578125" style="26" hidden="1" customWidth="1"/>
    <col min="8" max="8" width="14.28515625" style="26" customWidth="1"/>
    <col min="9" max="9" width="19.7109375" style="268" customWidth="1"/>
    <col min="10" max="10" width="16.28515625" style="268" customWidth="1"/>
    <col min="11" max="11" width="15.28515625" style="268" bestFit="1" customWidth="1"/>
    <col min="12" max="12" width="16.42578125" style="268" customWidth="1"/>
    <col min="13" max="26" width="11.42578125" style="268"/>
    <col min="27" max="32" width="11.42578125" style="26"/>
    <col min="33" max="33" width="11.42578125" style="26" hidden="1" customWidth="1"/>
    <col min="34" max="16384" width="11.42578125" style="26"/>
  </cols>
  <sheetData>
    <row r="1" spans="1:8" ht="15.75" hidden="1" thickBot="1">
      <c r="B1" s="268"/>
      <c r="C1" s="268"/>
      <c r="D1" s="268"/>
      <c r="E1" s="268"/>
      <c r="F1" s="268"/>
      <c r="G1" s="268"/>
      <c r="H1" s="268"/>
    </row>
    <row r="2" spans="1:8" ht="33.75" customHeight="1">
      <c r="B2" s="363"/>
      <c r="C2" s="1063" t="s">
        <v>297</v>
      </c>
      <c r="D2" s="1064"/>
      <c r="E2" s="1064"/>
      <c r="F2" s="1065"/>
      <c r="G2" s="1059" t="s">
        <v>573</v>
      </c>
      <c r="H2" s="1060"/>
    </row>
    <row r="3" spans="1:8" ht="25.5" customHeight="1">
      <c r="B3" s="364"/>
      <c r="C3" s="1066"/>
      <c r="D3" s="1067"/>
      <c r="E3" s="1067"/>
      <c r="F3" s="1068"/>
      <c r="G3" s="1061"/>
      <c r="H3" s="1062"/>
    </row>
    <row r="4" spans="1:8" ht="21.75" customHeight="1">
      <c r="B4" s="993"/>
      <c r="C4" s="1066"/>
      <c r="D4" s="1067"/>
      <c r="E4" s="1067"/>
      <c r="F4" s="1068"/>
      <c r="G4" s="995" t="s">
        <v>574</v>
      </c>
      <c r="H4" s="996"/>
    </row>
    <row r="5" spans="1:8" ht="8.25" customHeight="1" thickBot="1">
      <c r="A5" s="366"/>
      <c r="B5" s="994"/>
      <c r="C5" s="1069"/>
      <c r="D5" s="1070"/>
      <c r="E5" s="1070"/>
      <c r="F5" s="1071"/>
      <c r="G5" s="997"/>
      <c r="H5" s="998"/>
    </row>
    <row r="6" spans="1:8" ht="24.75" customHeight="1" thickBot="1">
      <c r="A6" s="366"/>
      <c r="B6" s="1099" t="s">
        <v>298</v>
      </c>
      <c r="C6" s="1100"/>
      <c r="D6" s="1101"/>
      <c r="E6" s="1101"/>
      <c r="F6" s="1101"/>
      <c r="G6" s="1101"/>
      <c r="H6" s="1102"/>
    </row>
    <row r="7" spans="1:8" ht="29.25" customHeight="1">
      <c r="A7" s="366"/>
      <c r="B7" s="367" t="s">
        <v>299</v>
      </c>
      <c r="C7" s="368" t="s">
        <v>575</v>
      </c>
      <c r="D7" s="368" t="s">
        <v>575</v>
      </c>
      <c r="E7" s="368" t="s">
        <v>575</v>
      </c>
      <c r="F7" s="368" t="s">
        <v>576</v>
      </c>
      <c r="H7" s="369" t="s">
        <v>575</v>
      </c>
    </row>
    <row r="8" spans="1:8" ht="19.5" customHeight="1">
      <c r="A8" s="366"/>
      <c r="B8" s="370" t="s">
        <v>437</v>
      </c>
      <c r="C8" s="1051" t="s">
        <v>543</v>
      </c>
      <c r="D8" s="1052"/>
      <c r="E8" s="1052"/>
      <c r="F8" s="1052"/>
      <c r="G8" s="1052"/>
      <c r="H8" s="1053"/>
    </row>
    <row r="9" spans="1:8" ht="39.75" customHeight="1">
      <c r="A9" s="366"/>
      <c r="B9" s="371" t="s">
        <v>19</v>
      </c>
      <c r="C9" s="1095" t="s">
        <v>650</v>
      </c>
      <c r="D9" s="1096"/>
      <c r="E9" s="1096"/>
      <c r="F9" s="1096"/>
      <c r="G9" s="1096"/>
      <c r="H9" s="1097"/>
    </row>
    <row r="10" spans="1:8" ht="8.25" customHeight="1">
      <c r="A10" s="366"/>
      <c r="B10" s="33"/>
      <c r="C10" s="34"/>
      <c r="D10" s="34"/>
      <c r="E10" s="34"/>
      <c r="F10" s="34"/>
      <c r="G10" s="35"/>
      <c r="H10" s="36"/>
    </row>
    <row r="11" spans="1:8" ht="25.5" customHeight="1">
      <c r="A11" s="372"/>
      <c r="B11" s="1098" t="s">
        <v>27</v>
      </c>
      <c r="C11" s="1098"/>
      <c r="D11" s="1098"/>
      <c r="E11" s="373" t="s">
        <v>28</v>
      </c>
      <c r="F11" s="34"/>
      <c r="G11" s="34"/>
      <c r="H11" s="44"/>
    </row>
    <row r="12" spans="1:8" ht="12.75" customHeight="1">
      <c r="A12" s="374"/>
      <c r="B12" s="1036" t="s">
        <v>30</v>
      </c>
      <c r="C12" s="1037"/>
      <c r="D12" s="52">
        <v>3</v>
      </c>
      <c r="E12" s="375"/>
      <c r="F12" s="34"/>
      <c r="G12" s="34"/>
      <c r="H12" s="44"/>
    </row>
    <row r="13" spans="1:8" ht="12.75" customHeight="1">
      <c r="A13" s="374"/>
      <c r="B13" s="1036" t="s">
        <v>34</v>
      </c>
      <c r="C13" s="1037"/>
      <c r="D13" s="52">
        <v>30</v>
      </c>
      <c r="E13" s="53"/>
      <c r="F13" s="34"/>
      <c r="G13" s="34"/>
      <c r="H13" s="44"/>
    </row>
    <row r="14" spans="1:8" ht="12.75" customHeight="1">
      <c r="A14" s="374"/>
      <c r="B14" s="1036" t="s">
        <v>38</v>
      </c>
      <c r="C14" s="1037"/>
      <c r="D14" s="59">
        <v>3</v>
      </c>
      <c r="E14" s="53"/>
      <c r="F14" s="34"/>
      <c r="G14" s="34"/>
      <c r="H14" s="44"/>
    </row>
    <row r="15" spans="1:8" ht="12.75" customHeight="1">
      <c r="A15" s="374"/>
      <c r="B15" s="1036" t="s">
        <v>43</v>
      </c>
      <c r="C15" s="1037"/>
      <c r="D15" s="69">
        <v>333</v>
      </c>
      <c r="E15" s="627">
        <v>6000</v>
      </c>
      <c r="F15" s="34"/>
      <c r="G15" s="34"/>
      <c r="H15" s="44"/>
    </row>
    <row r="16" spans="1:8">
      <c r="A16" s="374"/>
      <c r="B16" s="1036" t="s">
        <v>46</v>
      </c>
      <c r="C16" s="1037"/>
      <c r="D16" s="69">
        <v>33</v>
      </c>
      <c r="E16" s="627">
        <f>'COTIZACION 2'!M14</f>
        <v>6000</v>
      </c>
      <c r="F16" s="34"/>
      <c r="G16" s="34"/>
      <c r="H16" s="44"/>
    </row>
    <row r="17" spans="1:12">
      <c r="A17" s="68">
        <f>+(D14*400)/H48</f>
        <v>3.4285714285714284</v>
      </c>
      <c r="B17" s="1036" t="s">
        <v>50</v>
      </c>
      <c r="C17" s="1037"/>
      <c r="D17" s="376">
        <v>9</v>
      </c>
      <c r="E17" s="627">
        <v>220000</v>
      </c>
      <c r="F17" s="38"/>
      <c r="G17" s="377"/>
      <c r="H17" s="88"/>
    </row>
    <row r="18" spans="1:12">
      <c r="A18" s="68">
        <f>+(D15*D14)/H50</f>
        <v>6.66</v>
      </c>
      <c r="B18" s="1036" t="s">
        <v>56</v>
      </c>
      <c r="C18" s="1037"/>
      <c r="D18" s="69">
        <f>D17</f>
        <v>9</v>
      </c>
      <c r="E18" s="627">
        <v>12000</v>
      </c>
      <c r="F18" s="38"/>
      <c r="G18" s="38"/>
      <c r="H18" s="88"/>
    </row>
    <row r="19" spans="1:12">
      <c r="A19" s="374"/>
      <c r="B19" s="1036" t="s">
        <v>65</v>
      </c>
      <c r="C19" s="1037"/>
      <c r="D19" s="378"/>
      <c r="E19" s="627">
        <v>75000</v>
      </c>
      <c r="F19" s="38"/>
      <c r="G19" s="38"/>
      <c r="H19" s="88"/>
    </row>
    <row r="20" spans="1:12">
      <c r="A20" s="374"/>
      <c r="B20" s="1036" t="s">
        <v>271</v>
      </c>
      <c r="C20" s="1037"/>
      <c r="D20" s="379">
        <v>0.2</v>
      </c>
      <c r="E20" s="38"/>
      <c r="F20" s="74"/>
      <c r="G20" s="38"/>
      <c r="H20" s="88"/>
    </row>
    <row r="21" spans="1:12">
      <c r="A21" s="374"/>
      <c r="B21" s="1036" t="s">
        <v>275</v>
      </c>
      <c r="C21" s="1037"/>
      <c r="D21" s="380">
        <v>0.05</v>
      </c>
      <c r="E21" s="38"/>
      <c r="F21" s="74"/>
      <c r="G21" s="38"/>
      <c r="H21" s="88"/>
    </row>
    <row r="22" spans="1:12" ht="16.5" customHeight="1" thickBot="1">
      <c r="A22" s="374"/>
      <c r="B22" s="1036" t="s">
        <v>585</v>
      </c>
      <c r="C22" s="1037"/>
      <c r="D22" s="381">
        <v>166</v>
      </c>
      <c r="E22" s="38"/>
      <c r="F22" s="382" t="s">
        <v>71</v>
      </c>
      <c r="G22" s="38"/>
      <c r="H22" s="88"/>
    </row>
    <row r="23" spans="1:12" ht="24" customHeight="1" thickBot="1">
      <c r="A23" s="383" t="s">
        <v>300</v>
      </c>
      <c r="B23" s="1036" t="s">
        <v>536</v>
      </c>
      <c r="C23" s="1037"/>
      <c r="D23" s="384">
        <v>5.3499999999999999E-2</v>
      </c>
      <c r="E23" s="38"/>
      <c r="F23" s="562">
        <v>6</v>
      </c>
      <c r="H23" s="385" t="s">
        <v>301</v>
      </c>
    </row>
    <row r="24" spans="1:12" ht="16.5" customHeight="1" thickBot="1">
      <c r="A24" s="374"/>
      <c r="B24" s="386"/>
      <c r="C24" s="387"/>
      <c r="D24" s="388"/>
      <c r="E24" s="389"/>
      <c r="F24" s="390"/>
      <c r="G24" s="365"/>
      <c r="H24" s="105"/>
    </row>
    <row r="25" spans="1:12" ht="19.5" customHeight="1">
      <c r="A25" s="391"/>
      <c r="B25" s="1034" t="s">
        <v>92</v>
      </c>
      <c r="C25" s="1038" t="s">
        <v>93</v>
      </c>
      <c r="D25" s="1039"/>
      <c r="E25" s="1040"/>
      <c r="F25" s="1034" t="s">
        <v>94</v>
      </c>
      <c r="G25" s="1034" t="s">
        <v>95</v>
      </c>
      <c r="H25" s="1034" t="s">
        <v>96</v>
      </c>
    </row>
    <row r="26" spans="1:12" ht="30" customHeight="1" thickBot="1">
      <c r="A26" s="392"/>
      <c r="B26" s="1035"/>
      <c r="C26" s="131" t="s">
        <v>79</v>
      </c>
      <c r="D26" s="132" t="s">
        <v>281</v>
      </c>
      <c r="E26" s="133" t="s">
        <v>282</v>
      </c>
      <c r="F26" s="1035"/>
      <c r="G26" s="1035"/>
      <c r="H26" s="1035"/>
    </row>
    <row r="27" spans="1:12" ht="18.75" customHeight="1">
      <c r="A27" s="393"/>
      <c r="B27" s="1089" t="s">
        <v>104</v>
      </c>
      <c r="C27" s="1090"/>
      <c r="D27" s="1090"/>
      <c r="E27" s="1090"/>
      <c r="F27" s="1090"/>
      <c r="G27" s="1090"/>
      <c r="H27" s="1091"/>
    </row>
    <row r="28" spans="1:12">
      <c r="A28" s="393"/>
      <c r="B28" s="146" t="s">
        <v>97</v>
      </c>
      <c r="C28" s="394">
        <v>7</v>
      </c>
      <c r="D28" s="395">
        <v>75000</v>
      </c>
      <c r="E28" s="163">
        <f>+C28*D28</f>
        <v>525000</v>
      </c>
      <c r="F28" s="164">
        <f>E28/1000</f>
        <v>525</v>
      </c>
      <c r="G28" s="165"/>
      <c r="H28" s="165">
        <f>F28*($F$23*1000)</f>
        <v>3150000</v>
      </c>
      <c r="I28" s="628"/>
      <c r="J28" s="629"/>
      <c r="K28" s="452"/>
      <c r="L28" s="453"/>
    </row>
    <row r="29" spans="1:12">
      <c r="A29" s="393"/>
      <c r="B29" s="146" t="s">
        <v>105</v>
      </c>
      <c r="C29" s="394">
        <v>14</v>
      </c>
      <c r="D29" s="395">
        <v>75000</v>
      </c>
      <c r="E29" s="163">
        <f>+C29*D29</f>
        <v>1050000</v>
      </c>
      <c r="F29" s="164">
        <f t="shared" ref="F29:F32" si="0">E29/1000</f>
        <v>1050</v>
      </c>
      <c r="G29" s="165"/>
      <c r="H29" s="165">
        <f t="shared" ref="H29:H32" si="1">F29*($F$23*1000)</f>
        <v>6300000</v>
      </c>
      <c r="J29" s="445"/>
      <c r="K29" s="452"/>
      <c r="L29" s="453"/>
    </row>
    <row r="30" spans="1:12">
      <c r="A30" s="393"/>
      <c r="B30" s="146" t="s">
        <v>111</v>
      </c>
      <c r="C30" s="394">
        <v>5</v>
      </c>
      <c r="D30" s="395">
        <v>75000</v>
      </c>
      <c r="E30" s="163">
        <f>+C30*D30</f>
        <v>375000</v>
      </c>
      <c r="F30" s="164">
        <f t="shared" si="0"/>
        <v>375</v>
      </c>
      <c r="G30" s="165"/>
      <c r="H30" s="165">
        <f t="shared" si="1"/>
        <v>2250000</v>
      </c>
      <c r="I30" s="449"/>
      <c r="J30" s="445"/>
      <c r="K30" s="452"/>
      <c r="L30" s="453"/>
    </row>
    <row r="31" spans="1:12">
      <c r="A31" s="393"/>
      <c r="B31" s="146" t="s">
        <v>113</v>
      </c>
      <c r="C31" s="394">
        <v>7</v>
      </c>
      <c r="D31" s="395">
        <v>75000</v>
      </c>
      <c r="E31" s="163">
        <f>+C31*D31</f>
        <v>525000</v>
      </c>
      <c r="F31" s="164">
        <f t="shared" si="0"/>
        <v>525</v>
      </c>
      <c r="G31" s="165"/>
      <c r="H31" s="165">
        <f t="shared" si="1"/>
        <v>3150000</v>
      </c>
      <c r="I31" s="449"/>
      <c r="J31" s="445"/>
      <c r="K31" s="452"/>
      <c r="L31" s="453"/>
    </row>
    <row r="32" spans="1:12">
      <c r="A32" s="393"/>
      <c r="B32" s="146" t="s">
        <v>115</v>
      </c>
      <c r="C32" s="394">
        <v>7</v>
      </c>
      <c r="D32" s="395">
        <v>75000</v>
      </c>
      <c r="E32" s="163">
        <f>+C32*D32</f>
        <v>525000</v>
      </c>
      <c r="F32" s="164">
        <f t="shared" si="0"/>
        <v>525</v>
      </c>
      <c r="G32" s="165"/>
      <c r="H32" s="165">
        <f t="shared" si="1"/>
        <v>3150000</v>
      </c>
      <c r="I32" s="449"/>
      <c r="J32" s="445"/>
      <c r="K32" s="570"/>
      <c r="L32" s="453"/>
    </row>
    <row r="33" spans="1:12" ht="15.75" customHeight="1">
      <c r="A33" s="393"/>
      <c r="B33" s="396" t="s">
        <v>120</v>
      </c>
      <c r="C33" s="397">
        <f>SUM(C28:C32)</f>
        <v>40</v>
      </c>
      <c r="D33" s="398"/>
      <c r="E33" s="399">
        <f>SUM(E28:E32)</f>
        <v>3000000</v>
      </c>
      <c r="F33" s="400">
        <f>SUM(F28:F32)</f>
        <v>3000</v>
      </c>
      <c r="G33" s="400">
        <f t="shared" ref="G33" si="2">SUM(G28:G32)</f>
        <v>0</v>
      </c>
      <c r="H33" s="400">
        <f>SUM(H28:H32)</f>
        <v>18000000</v>
      </c>
      <c r="I33" s="401"/>
      <c r="K33" s="454"/>
      <c r="L33" s="454"/>
    </row>
    <row r="34" spans="1:12" ht="19.5" customHeight="1">
      <c r="A34" s="393"/>
      <c r="B34" s="1092" t="s">
        <v>121</v>
      </c>
      <c r="C34" s="1093"/>
      <c r="D34" s="1093"/>
      <c r="E34" s="1093"/>
      <c r="F34" s="1093"/>
      <c r="G34" s="1093"/>
      <c r="H34" s="1094"/>
      <c r="I34" s="401"/>
      <c r="K34" s="454"/>
      <c r="L34" s="454"/>
    </row>
    <row r="35" spans="1:12">
      <c r="A35" s="402"/>
      <c r="B35" s="160" t="s">
        <v>552</v>
      </c>
      <c r="C35" s="459">
        <v>9</v>
      </c>
      <c r="D35" s="162">
        <v>215000</v>
      </c>
      <c r="E35" s="163">
        <f>+C35*D35</f>
        <v>1935000</v>
      </c>
      <c r="F35" s="164">
        <f>E35/1000</f>
        <v>1935</v>
      </c>
      <c r="G35" s="165"/>
      <c r="H35" s="165">
        <f>+F35*($F$23*1000)</f>
        <v>11610000</v>
      </c>
      <c r="I35" s="450"/>
      <c r="J35" s="451"/>
      <c r="K35" s="457"/>
      <c r="L35" s="455"/>
    </row>
    <row r="36" spans="1:12">
      <c r="A36" s="402"/>
      <c r="B36" s="146" t="s">
        <v>126</v>
      </c>
      <c r="C36" s="460">
        <v>333</v>
      </c>
      <c r="D36" s="162">
        <v>6000</v>
      </c>
      <c r="E36" s="179">
        <f>+C36*D36</f>
        <v>1998000</v>
      </c>
      <c r="F36" s="164">
        <f t="shared" ref="F36:F38" si="3">E36/1000</f>
        <v>1998</v>
      </c>
      <c r="G36" s="181"/>
      <c r="H36" s="165">
        <f>+F36*($F$23*1000)</f>
        <v>11988000</v>
      </c>
      <c r="I36" s="450"/>
      <c r="J36" s="451"/>
      <c r="K36" s="457"/>
      <c r="L36" s="455"/>
    </row>
    <row r="37" spans="1:12">
      <c r="A37" s="402"/>
      <c r="B37" s="146" t="s">
        <v>129</v>
      </c>
      <c r="C37" s="460">
        <v>33</v>
      </c>
      <c r="D37" s="162">
        <v>7000</v>
      </c>
      <c r="E37" s="179">
        <f>+C37*D37</f>
        <v>231000</v>
      </c>
      <c r="F37" s="164">
        <f t="shared" si="3"/>
        <v>231</v>
      </c>
      <c r="G37" s="181"/>
      <c r="H37" s="165">
        <f>+F37*($F$23*1000)</f>
        <v>1386000</v>
      </c>
      <c r="I37" s="450"/>
      <c r="J37" s="451"/>
      <c r="K37" s="457"/>
      <c r="L37" s="455"/>
    </row>
    <row r="38" spans="1:12">
      <c r="A38" s="402"/>
      <c r="B38" s="160" t="s">
        <v>131</v>
      </c>
      <c r="C38" s="459">
        <v>9</v>
      </c>
      <c r="D38" s="162">
        <v>11800</v>
      </c>
      <c r="E38" s="163">
        <f>+C38*D38</f>
        <v>106200</v>
      </c>
      <c r="F38" s="164">
        <f t="shared" si="3"/>
        <v>106.2</v>
      </c>
      <c r="G38" s="165"/>
      <c r="H38" s="165">
        <f>+F38*($F$23*1000)</f>
        <v>637200</v>
      </c>
      <c r="I38" s="450"/>
      <c r="J38" s="451"/>
      <c r="K38" s="457"/>
      <c r="L38" s="455"/>
    </row>
    <row r="39" spans="1:12" ht="18" customHeight="1">
      <c r="A39" s="393"/>
      <c r="B39" s="396" t="s">
        <v>138</v>
      </c>
      <c r="C39" s="403"/>
      <c r="D39" s="404"/>
      <c r="E39" s="405">
        <f>SUM(E35:E38)</f>
        <v>4270200</v>
      </c>
      <c r="F39" s="406">
        <f>SUM(F35:F38)</f>
        <v>4270.2</v>
      </c>
      <c r="G39" s="407">
        <f>SUM(G35:G38)</f>
        <v>0</v>
      </c>
      <c r="H39" s="407">
        <f>SUM(H35:H38)</f>
        <v>25621200</v>
      </c>
      <c r="I39" s="401"/>
      <c r="K39" s="449"/>
    </row>
    <row r="40" spans="1:12">
      <c r="A40" s="393"/>
      <c r="B40" s="160" t="s">
        <v>140</v>
      </c>
      <c r="C40" s="408"/>
      <c r="D40" s="162"/>
      <c r="E40" s="179">
        <v>330000</v>
      </c>
      <c r="F40" s="164">
        <f>E40/1000</f>
        <v>330</v>
      </c>
      <c r="G40" s="181"/>
      <c r="H40" s="181">
        <f>+F40*($F$23*1000)</f>
        <v>1980000</v>
      </c>
      <c r="I40" s="456"/>
      <c r="J40" s="451"/>
      <c r="K40" s="449"/>
      <c r="L40" s="449"/>
    </row>
    <row r="41" spans="1:12">
      <c r="A41" s="402"/>
      <c r="B41" s="160" t="s">
        <v>142</v>
      </c>
      <c r="C41" s="221"/>
      <c r="D41" s="222"/>
      <c r="E41" s="223">
        <v>44500</v>
      </c>
      <c r="F41" s="164">
        <f t="shared" ref="F41:F42" si="4">E41/1000</f>
        <v>44.5</v>
      </c>
      <c r="G41" s="225"/>
      <c r="H41" s="181">
        <f>+F41*($F$23*1000)</f>
        <v>267000</v>
      </c>
      <c r="I41" s="456"/>
      <c r="J41" s="451"/>
      <c r="K41" s="449"/>
      <c r="L41" s="449"/>
    </row>
    <row r="42" spans="1:12" ht="15.75" thickBot="1">
      <c r="A42" s="402"/>
      <c r="B42" s="254" t="s">
        <v>431</v>
      </c>
      <c r="C42" s="221"/>
      <c r="D42" s="222"/>
      <c r="E42" s="223">
        <f>(E33+E39)*D23</f>
        <v>388955.7</v>
      </c>
      <c r="F42" s="164">
        <f t="shared" si="4"/>
        <v>388.95570000000004</v>
      </c>
      <c r="G42" s="631"/>
      <c r="H42" s="181">
        <f>+F42*($F$23*1000)</f>
        <v>2333734.2000000002</v>
      </c>
      <c r="I42" s="456"/>
      <c r="J42" s="451"/>
      <c r="K42" s="449"/>
      <c r="L42" s="449"/>
    </row>
    <row r="43" spans="1:12" ht="15.75" thickBot="1">
      <c r="A43" s="402"/>
      <c r="B43" s="235" t="s">
        <v>146</v>
      </c>
      <c r="C43" s="236"/>
      <c r="D43" s="237"/>
      <c r="E43" s="238">
        <f>SUM(E40:E42)</f>
        <v>763455.7</v>
      </c>
      <c r="F43" s="238">
        <f t="shared" ref="F43:H43" si="5">SUM(F40:F42)</f>
        <v>763.45569999999998</v>
      </c>
      <c r="G43" s="238">
        <f t="shared" si="5"/>
        <v>0</v>
      </c>
      <c r="H43" s="238">
        <f t="shared" si="5"/>
        <v>4580734.2</v>
      </c>
      <c r="I43" s="401"/>
    </row>
    <row r="44" spans="1:12" ht="26.25" customHeight="1" thickBot="1">
      <c r="A44" s="393"/>
      <c r="B44" s="410" t="s">
        <v>144</v>
      </c>
      <c r="C44" s="411"/>
      <c r="D44" s="412"/>
      <c r="E44" s="413">
        <f>+E33+E39+E43</f>
        <v>8033655.7000000002</v>
      </c>
      <c r="F44" s="413">
        <f>+F33+F39+F43</f>
        <v>8033.6556999999993</v>
      </c>
      <c r="G44" s="413">
        <f t="shared" ref="G44" si="6">+G33+G39+G43</f>
        <v>0</v>
      </c>
      <c r="H44" s="413">
        <f>H33+H39+H43</f>
        <v>48201934.200000003</v>
      </c>
      <c r="I44" s="409"/>
    </row>
    <row r="45" spans="1:12" ht="9.75" customHeight="1">
      <c r="A45" s="366"/>
      <c r="B45" s="414"/>
      <c r="C45" s="415"/>
      <c r="D45" s="416"/>
      <c r="E45" s="416"/>
      <c r="F45" s="416"/>
      <c r="G45" s="416"/>
      <c r="H45" s="417"/>
    </row>
    <row r="46" spans="1:12">
      <c r="A46" s="366"/>
      <c r="B46" s="129" t="s">
        <v>148</v>
      </c>
      <c r="C46" s="418" t="s">
        <v>149</v>
      </c>
      <c r="D46" s="95"/>
      <c r="E46" s="1081" t="s">
        <v>289</v>
      </c>
      <c r="F46" s="1082"/>
      <c r="H46" s="419">
        <v>3</v>
      </c>
    </row>
    <row r="47" spans="1:12">
      <c r="A47" s="374"/>
      <c r="B47" s="420" t="s">
        <v>152</v>
      </c>
      <c r="C47" s="421" t="s">
        <v>554</v>
      </c>
      <c r="D47" s="95"/>
      <c r="E47" s="1081" t="s">
        <v>154</v>
      </c>
      <c r="F47" s="1082"/>
      <c r="H47" s="422" t="s">
        <v>155</v>
      </c>
    </row>
    <row r="48" spans="1:12">
      <c r="A48" s="374"/>
      <c r="B48" s="420" t="s">
        <v>156</v>
      </c>
      <c r="C48" s="421" t="s">
        <v>157</v>
      </c>
      <c r="D48" s="95"/>
      <c r="E48" s="1081" t="s">
        <v>291</v>
      </c>
      <c r="F48" s="1082"/>
      <c r="H48" s="422">
        <v>350</v>
      </c>
    </row>
    <row r="49" spans="1:11">
      <c r="A49" s="366"/>
      <c r="B49" s="129" t="s">
        <v>163</v>
      </c>
      <c r="C49" s="423">
        <f>+D12</f>
        <v>3</v>
      </c>
      <c r="D49" s="95"/>
      <c r="E49" s="1081" t="s">
        <v>164</v>
      </c>
      <c r="F49" s="1082"/>
      <c r="H49" s="424" t="s">
        <v>165</v>
      </c>
    </row>
    <row r="50" spans="1:11">
      <c r="A50" s="366"/>
      <c r="B50" s="129" t="s">
        <v>167</v>
      </c>
      <c r="C50" s="425">
        <f>+D13</f>
        <v>30</v>
      </c>
      <c r="D50" s="95"/>
      <c r="E50" s="1081" t="s">
        <v>168</v>
      </c>
      <c r="F50" s="1082"/>
      <c r="H50" s="424">
        <v>150</v>
      </c>
    </row>
    <row r="51" spans="1:11">
      <c r="A51" s="366"/>
      <c r="B51" s="129" t="s">
        <v>170</v>
      </c>
      <c r="C51" s="426">
        <v>12.5</v>
      </c>
      <c r="D51" s="95"/>
      <c r="E51" s="1081" t="s">
        <v>555</v>
      </c>
      <c r="F51" s="1082"/>
      <c r="H51" s="427">
        <v>33</v>
      </c>
    </row>
    <row r="52" spans="1:11">
      <c r="B52" s="129" t="s">
        <v>553</v>
      </c>
      <c r="C52" s="425">
        <v>9</v>
      </c>
      <c r="D52" s="38"/>
      <c r="E52" s="1081" t="s">
        <v>556</v>
      </c>
      <c r="F52" s="1082"/>
      <c r="H52" s="428">
        <v>9</v>
      </c>
    </row>
    <row r="53" spans="1:11">
      <c r="B53" s="429"/>
      <c r="C53" s="38"/>
      <c r="D53" s="38"/>
      <c r="E53" s="38"/>
      <c r="F53" s="38"/>
      <c r="G53" s="38"/>
      <c r="H53" s="88"/>
    </row>
    <row r="54" spans="1:11" hidden="1">
      <c r="C54" s="1083" t="s">
        <v>159</v>
      </c>
      <c r="D54" s="1084"/>
      <c r="E54" s="430" t="s">
        <v>160</v>
      </c>
      <c r="F54" s="431" t="s">
        <v>182</v>
      </c>
      <c r="G54" s="430" t="s">
        <v>162</v>
      </c>
      <c r="H54" s="432" t="s">
        <v>162</v>
      </c>
    </row>
    <row r="55" spans="1:11" hidden="1">
      <c r="C55" s="1085" t="s">
        <v>166</v>
      </c>
      <c r="D55" s="1086"/>
      <c r="E55" s="433">
        <v>0</v>
      </c>
      <c r="F55" s="434">
        <f>+E44*E55</f>
        <v>0</v>
      </c>
      <c r="G55" s="434">
        <f>+G52*E55</f>
        <v>0</v>
      </c>
      <c r="H55" s="435">
        <f>+H44*E55</f>
        <v>0</v>
      </c>
    </row>
    <row r="56" spans="1:11" hidden="1">
      <c r="B56" s="303"/>
      <c r="C56" s="1085" t="s">
        <v>169</v>
      </c>
      <c r="D56" s="1086"/>
      <c r="E56" s="433">
        <v>0</v>
      </c>
      <c r="F56" s="436">
        <f>+E44*E56</f>
        <v>0</v>
      </c>
      <c r="G56" s="434">
        <f>+G52*E56</f>
        <v>0</v>
      </c>
      <c r="H56" s="435">
        <f>+H44*E56</f>
        <v>0</v>
      </c>
      <c r="K56" s="437"/>
    </row>
    <row r="57" spans="1:11" s="268" customFormat="1" hidden="1">
      <c r="B57" s="438"/>
      <c r="C57" s="1085" t="s">
        <v>172</v>
      </c>
      <c r="D57" s="1086"/>
      <c r="E57" s="433">
        <v>0</v>
      </c>
      <c r="F57" s="434">
        <f>+E44*E57</f>
        <v>0</v>
      </c>
      <c r="G57" s="434">
        <f>+G52*E57</f>
        <v>0</v>
      </c>
      <c r="H57" s="435">
        <f>+H44*E57</f>
        <v>0</v>
      </c>
    </row>
    <row r="58" spans="1:11" s="268" customFormat="1" hidden="1">
      <c r="B58" s="438"/>
      <c r="C58" s="1085" t="s">
        <v>175</v>
      </c>
      <c r="D58" s="1086"/>
      <c r="E58" s="433">
        <v>0</v>
      </c>
      <c r="F58" s="434">
        <f>+F57*E58</f>
        <v>0</v>
      </c>
      <c r="G58" s="434">
        <f>+G57*E58</f>
        <v>0</v>
      </c>
      <c r="H58" s="435">
        <f>+H57*E58</f>
        <v>0</v>
      </c>
    </row>
    <row r="59" spans="1:11" s="268" customFormat="1">
      <c r="B59" s="26"/>
      <c r="C59" s="1087" t="s">
        <v>178</v>
      </c>
      <c r="D59" s="1088"/>
      <c r="E59" s="1088"/>
      <c r="F59" s="1088"/>
      <c r="G59" s="439"/>
      <c r="H59" s="440">
        <f>SUM(H55:H58)</f>
        <v>0</v>
      </c>
    </row>
    <row r="60" spans="1:11" s="268" customFormat="1" ht="15.75" thickBot="1">
      <c r="C60" s="1079" t="s">
        <v>188</v>
      </c>
      <c r="D60" s="1080"/>
      <c r="E60" s="1080"/>
      <c r="F60" s="441">
        <f>SUM(F55:F58)+E44</f>
        <v>8033655.7000000002</v>
      </c>
      <c r="G60" s="441">
        <f>SUM(G55:G58)+G52</f>
        <v>0</v>
      </c>
      <c r="H60" s="442">
        <f>SUM(H55:H58)+H44</f>
        <v>48201934.200000003</v>
      </c>
    </row>
    <row r="61" spans="1:11" s="268" customFormat="1"/>
    <row r="62" spans="1:11" s="268" customFormat="1">
      <c r="H62" s="443"/>
    </row>
    <row r="63" spans="1:11" s="268" customFormat="1"/>
    <row r="64" spans="1:11" s="268" customFormat="1"/>
    <row r="65" spans="2:2" s="268" customFormat="1"/>
    <row r="66" spans="2:2" s="268" customFormat="1"/>
    <row r="67" spans="2:2" s="268" customFormat="1"/>
    <row r="68" spans="2:2" s="268" customFormat="1"/>
    <row r="69" spans="2:2" s="268" customFormat="1"/>
    <row r="70" spans="2:2" s="268" customFormat="1"/>
    <row r="71" spans="2:2" s="268" customFormat="1">
      <c r="B71" s="467" t="s">
        <v>648</v>
      </c>
    </row>
    <row r="72" spans="2:2" s="268" customFormat="1">
      <c r="B72" s="2" t="s">
        <v>649</v>
      </c>
    </row>
    <row r="73" spans="2:2" s="268" customFormat="1"/>
    <row r="74" spans="2:2" s="268" customFormat="1"/>
    <row r="75" spans="2:2" s="268" customFormat="1"/>
    <row r="76" spans="2:2" s="268" customFormat="1"/>
    <row r="77" spans="2:2" s="268" customFormat="1"/>
    <row r="78" spans="2:2" s="268" customFormat="1"/>
    <row r="79" spans="2:2" s="268" customFormat="1"/>
    <row r="80" spans="2:2" s="268" customFormat="1"/>
    <row r="81" s="268" customFormat="1"/>
    <row r="82" s="268" customFormat="1"/>
    <row r="83" s="268" customFormat="1"/>
    <row r="84" s="268" customFormat="1"/>
    <row r="85" s="268" customFormat="1"/>
    <row r="86" s="268" customFormat="1"/>
    <row r="87" s="268" customFormat="1"/>
    <row r="88" s="268" customFormat="1"/>
    <row r="89" s="268" customFormat="1"/>
    <row r="90" s="268" customFormat="1"/>
    <row r="91" s="268" customFormat="1"/>
    <row r="92" s="268" customFormat="1"/>
    <row r="93" s="268" customFormat="1"/>
    <row r="94" s="268" customFormat="1"/>
    <row r="95" s="268" customFormat="1"/>
    <row r="96" s="268" customFormat="1"/>
    <row r="97" s="268" customFormat="1"/>
    <row r="98" s="268" customFormat="1"/>
    <row r="99" s="268" customFormat="1"/>
    <row r="100" s="268" customFormat="1"/>
    <row r="101" s="268" customFormat="1"/>
    <row r="102" s="268" customFormat="1"/>
    <row r="103" s="268" customFormat="1"/>
    <row r="104" s="268" customFormat="1"/>
    <row r="105" s="268" customFormat="1"/>
    <row r="106" s="268" customFormat="1"/>
    <row r="107" s="268" customFormat="1"/>
    <row r="108" s="268" customFormat="1"/>
    <row r="109" s="268" customFormat="1"/>
    <row r="110" s="268" customFormat="1"/>
  </sheetData>
  <mergeCells count="42">
    <mergeCell ref="B6:H6"/>
    <mergeCell ref="C2:F3"/>
    <mergeCell ref="G2:H3"/>
    <mergeCell ref="B4:B5"/>
    <mergeCell ref="C4:F5"/>
    <mergeCell ref="G4:H5"/>
    <mergeCell ref="B20:C20"/>
    <mergeCell ref="C8:H8"/>
    <mergeCell ref="C9:H9"/>
    <mergeCell ref="B11:D11"/>
    <mergeCell ref="B12:C12"/>
    <mergeCell ref="B13:C13"/>
    <mergeCell ref="B14:C14"/>
    <mergeCell ref="B15:C15"/>
    <mergeCell ref="B16:C16"/>
    <mergeCell ref="B17:C17"/>
    <mergeCell ref="B18:C18"/>
    <mergeCell ref="B19:C19"/>
    <mergeCell ref="E47:F47"/>
    <mergeCell ref="B21:C21"/>
    <mergeCell ref="B22:C22"/>
    <mergeCell ref="B23:C23"/>
    <mergeCell ref="B25:B26"/>
    <mergeCell ref="C25:E25"/>
    <mergeCell ref="F25:F26"/>
    <mergeCell ref="G25:G26"/>
    <mergeCell ref="H25:H26"/>
    <mergeCell ref="B27:H27"/>
    <mergeCell ref="B34:H34"/>
    <mergeCell ref="E46:F46"/>
    <mergeCell ref="C60:E60"/>
    <mergeCell ref="E48:F48"/>
    <mergeCell ref="E49:F49"/>
    <mergeCell ref="E50:F50"/>
    <mergeCell ref="E51:F51"/>
    <mergeCell ref="E52:F52"/>
    <mergeCell ref="C54:D54"/>
    <mergeCell ref="C55:D55"/>
    <mergeCell ref="C56:D56"/>
    <mergeCell ref="C57:D57"/>
    <mergeCell ref="C58:D58"/>
    <mergeCell ref="C59:F59"/>
  </mergeCells>
  <conditionalFormatting sqref="C36:C37 E36:E37 G36:G37 E39:H39 E40 G40:H40 H41:H42 E43:H44 H51">
    <cfRule type="cellIs" dxfId="2" priority="1" stopIfTrue="1" operator="greater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CE87"/>
  <sheetViews>
    <sheetView view="pageBreakPreview" topLeftCell="W2" zoomScale="90" zoomScaleNormal="100" zoomScaleSheetLayoutView="90" workbookViewId="0">
      <selection activeCell="AB71" sqref="A1:AB71"/>
    </sheetView>
  </sheetViews>
  <sheetFormatPr baseColWidth="10" defaultColWidth="11.42578125" defaultRowHeight="15"/>
  <cols>
    <col min="1" max="1" width="2.28515625" style="12" hidden="1" customWidth="1"/>
    <col min="2" max="2" width="34.7109375" style="26" hidden="1" customWidth="1"/>
    <col min="3" max="3" width="11.42578125" style="26" hidden="1" customWidth="1"/>
    <col min="4" max="4" width="9.28515625" style="26" hidden="1" customWidth="1"/>
    <col min="5" max="5" width="13.42578125" style="26" hidden="1" customWidth="1"/>
    <col min="6" max="6" width="11" style="26" hidden="1" customWidth="1"/>
    <col min="7" max="7" width="14.28515625" style="26" hidden="1" customWidth="1"/>
    <col min="8" max="8" width="2.7109375" style="12" hidden="1" customWidth="1"/>
    <col min="9" max="9" width="34.7109375" style="26" hidden="1" customWidth="1"/>
    <col min="10" max="10" width="11.42578125" style="26" hidden="1" customWidth="1"/>
    <col min="11" max="11" width="9.28515625" style="26" hidden="1" customWidth="1"/>
    <col min="12" max="12" width="13.42578125" style="26" hidden="1" customWidth="1"/>
    <col min="13" max="13" width="11.42578125" style="26" hidden="1" customWidth="1"/>
    <col min="14" max="14" width="12.28515625" style="26" hidden="1" customWidth="1"/>
    <col min="15" max="15" width="2.7109375" style="12" hidden="1" customWidth="1"/>
    <col min="16" max="16" width="34.7109375" style="26" hidden="1" customWidth="1"/>
    <col min="17" max="17" width="11.42578125" style="26" hidden="1" customWidth="1"/>
    <col min="18" max="18" width="9.28515625" style="26" hidden="1" customWidth="1"/>
    <col min="19" max="19" width="13.42578125" style="26" hidden="1" customWidth="1"/>
    <col min="20" max="20" width="9.42578125" style="26" hidden="1" customWidth="1"/>
    <col min="21" max="21" width="12.28515625" style="26" hidden="1" customWidth="1"/>
    <col min="22" max="22" width="2.7109375" style="12" hidden="1" customWidth="1"/>
    <col min="23" max="23" width="34.7109375" style="26" customWidth="1"/>
    <col min="24" max="24" width="11.42578125" style="26"/>
    <col min="25" max="25" width="9.28515625" style="26" customWidth="1"/>
    <col min="26" max="27" width="13.42578125" style="26" customWidth="1"/>
    <col min="28" max="28" width="19" style="26" customWidth="1"/>
    <col min="29" max="29" width="2.7109375" style="12" hidden="1" customWidth="1"/>
    <col min="30" max="30" width="34.7109375" style="26" hidden="1" customWidth="1"/>
    <col min="31" max="31" width="11.42578125" style="26" hidden="1" customWidth="1"/>
    <col min="32" max="32" width="9.28515625" style="26" hidden="1" customWidth="1"/>
    <col min="33" max="33" width="13.42578125" style="26" hidden="1" customWidth="1"/>
    <col min="34" max="34" width="9.42578125" style="26" hidden="1" customWidth="1"/>
    <col min="35" max="35" width="12.28515625" style="26" hidden="1" customWidth="1"/>
    <col min="36" max="36" width="2.7109375" style="12" hidden="1" customWidth="1"/>
    <col min="37" max="37" width="34.7109375" style="26" hidden="1" customWidth="1"/>
    <col min="38" max="38" width="11.42578125" style="26" hidden="1" customWidth="1"/>
    <col min="39" max="39" width="9.28515625" style="26" hidden="1" customWidth="1"/>
    <col min="40" max="40" width="14.28515625" style="26" hidden="1" customWidth="1"/>
    <col min="41" max="41" width="9.42578125" style="26" hidden="1" customWidth="1"/>
    <col min="42" max="42" width="12.28515625" style="26" hidden="1" customWidth="1"/>
    <col min="43" max="43" width="2.5703125" style="12" hidden="1" customWidth="1"/>
    <col min="44" max="44" width="35.28515625" style="268" hidden="1" customWidth="1"/>
    <col min="45" max="45" width="8" style="268" hidden="1" customWidth="1"/>
    <col min="46" max="46" width="8.28515625" style="268" hidden="1" customWidth="1"/>
    <col min="47" max="47" width="11.28515625" style="268" hidden="1" customWidth="1"/>
    <col min="48" max="48" width="18.7109375" style="268" hidden="1" customWidth="1"/>
    <col min="49" max="50" width="11.42578125" style="268" hidden="1" customWidth="1"/>
    <col min="51" max="51" width="13.5703125" style="12" hidden="1" customWidth="1"/>
    <col min="52" max="52" width="15.28515625" style="12" hidden="1" customWidth="1"/>
    <col min="53" max="53" width="0" style="12" hidden="1" customWidth="1"/>
    <col min="54" max="54" width="15.28515625" style="12" hidden="1" customWidth="1"/>
    <col min="55" max="55" width="12.140625" style="12" hidden="1" customWidth="1"/>
    <col min="56" max="56" width="14.7109375" style="12" customWidth="1"/>
    <col min="57" max="83" width="11.42578125" style="12"/>
    <col min="84" max="16384" width="11.42578125" style="26"/>
  </cols>
  <sheetData>
    <row r="1" spans="1:83" s="12" customFormat="1" ht="15.75" hidden="1" thickBot="1">
      <c r="A1" s="11"/>
    </row>
    <row r="2" spans="1:83" s="15" customFormat="1" ht="25.5" customHeight="1">
      <c r="A2" s="13"/>
      <c r="B2" s="14"/>
      <c r="C2" s="1063" t="s">
        <v>246</v>
      </c>
      <c r="D2" s="1064"/>
      <c r="E2" s="1065"/>
      <c r="F2" s="1059" t="s">
        <v>583</v>
      </c>
      <c r="G2" s="1060"/>
      <c r="I2" s="14"/>
      <c r="J2" s="1063" t="s">
        <v>246</v>
      </c>
      <c r="K2" s="1064"/>
      <c r="L2" s="1065"/>
      <c r="M2" s="1059" t="str">
        <f>+F2</f>
        <v>Versión: 2,0</v>
      </c>
      <c r="N2" s="1060"/>
      <c r="P2" s="14"/>
      <c r="Q2" s="1063" t="s">
        <v>246</v>
      </c>
      <c r="R2" s="1064"/>
      <c r="S2" s="1065"/>
      <c r="T2" s="1059" t="str">
        <f>+M2</f>
        <v>Versión: 2,0</v>
      </c>
      <c r="U2" s="1060"/>
      <c r="W2" s="14"/>
      <c r="X2" s="1063"/>
      <c r="Y2" s="1064"/>
      <c r="Z2" s="1065"/>
      <c r="AA2" s="1059" t="str">
        <f>+T2</f>
        <v>Versión: 2,0</v>
      </c>
      <c r="AB2" s="1060"/>
      <c r="AD2" s="14"/>
      <c r="AE2" s="1063" t="s">
        <v>246</v>
      </c>
      <c r="AF2" s="1064"/>
      <c r="AG2" s="1065"/>
      <c r="AH2" s="1059" t="str">
        <f>+AA2</f>
        <v>Versión: 2,0</v>
      </c>
      <c r="AI2" s="1060"/>
      <c r="AK2" s="14"/>
      <c r="AL2" s="1063" t="s">
        <v>246</v>
      </c>
      <c r="AM2" s="1064"/>
      <c r="AN2" s="1065"/>
      <c r="AO2" s="1059" t="str">
        <f>+AH2</f>
        <v>Versión: 2,0</v>
      </c>
      <c r="AP2" s="1060"/>
      <c r="AR2" s="14"/>
      <c r="AS2" s="1063" t="str">
        <f>+AL2</f>
        <v xml:space="preserve">
FONDO DE COMPENSACIÓN AMBIENTAL
COSTOS DE MANTENIMIENTO</v>
      </c>
      <c r="AT2" s="1064"/>
      <c r="AU2" s="1064"/>
      <c r="AV2" s="1065"/>
      <c r="AW2" s="1059" t="str">
        <f>+AO2</f>
        <v>Versión: 2,0</v>
      </c>
      <c r="AX2" s="1060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</row>
    <row r="3" spans="1:83" s="15" customFormat="1" ht="25.5" customHeight="1">
      <c r="A3" s="16"/>
      <c r="B3" s="17"/>
      <c r="C3" s="1066"/>
      <c r="D3" s="1067"/>
      <c r="E3" s="1068"/>
      <c r="F3" s="1072"/>
      <c r="G3" s="1073"/>
      <c r="I3" s="17"/>
      <c r="J3" s="1066"/>
      <c r="K3" s="1067"/>
      <c r="L3" s="1068"/>
      <c r="M3" s="1072"/>
      <c r="N3" s="1073"/>
      <c r="P3" s="17"/>
      <c r="Q3" s="1066"/>
      <c r="R3" s="1067"/>
      <c r="S3" s="1068"/>
      <c r="T3" s="1072"/>
      <c r="U3" s="1073"/>
      <c r="W3" s="17"/>
      <c r="X3" s="1066"/>
      <c r="Y3" s="1067"/>
      <c r="Z3" s="1068"/>
      <c r="AA3" s="1072"/>
      <c r="AB3" s="1073"/>
      <c r="AD3" s="17"/>
      <c r="AE3" s="1066"/>
      <c r="AF3" s="1067"/>
      <c r="AG3" s="1068"/>
      <c r="AH3" s="1072"/>
      <c r="AI3" s="1073"/>
      <c r="AK3" s="17"/>
      <c r="AL3" s="1066"/>
      <c r="AM3" s="1067"/>
      <c r="AN3" s="1068"/>
      <c r="AO3" s="1072"/>
      <c r="AP3" s="1073"/>
      <c r="AR3" s="17"/>
      <c r="AS3" s="1066"/>
      <c r="AT3" s="1067"/>
      <c r="AU3" s="1067"/>
      <c r="AV3" s="1068"/>
      <c r="AW3" s="1061"/>
      <c r="AX3" s="1062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</row>
    <row r="4" spans="1:83" s="15" customFormat="1" ht="15.75" customHeight="1">
      <c r="A4" s="13"/>
      <c r="B4" s="993"/>
      <c r="C4" s="999" t="s">
        <v>577</v>
      </c>
      <c r="D4" s="1000"/>
      <c r="E4" s="1001"/>
      <c r="F4" s="995" t="s">
        <v>584</v>
      </c>
      <c r="G4" s="1076"/>
      <c r="I4" s="993"/>
      <c r="J4" s="999" t="s">
        <v>577</v>
      </c>
      <c r="K4" s="1000"/>
      <c r="L4" s="1001"/>
      <c r="M4" s="995" t="str">
        <f>+F4</f>
        <v>Última actualización:
11/09/2020</v>
      </c>
      <c r="N4" s="1076"/>
      <c r="P4" s="993"/>
      <c r="Q4" s="999" t="s">
        <v>577</v>
      </c>
      <c r="R4" s="1000"/>
      <c r="S4" s="1001"/>
      <c r="T4" s="995" t="str">
        <f>+M4</f>
        <v>Última actualización:
11/09/2020</v>
      </c>
      <c r="U4" s="1076"/>
      <c r="W4" s="993"/>
      <c r="X4" s="999"/>
      <c r="Y4" s="1000"/>
      <c r="Z4" s="1001"/>
      <c r="AA4" s="995" t="str">
        <f>+T4</f>
        <v>Última actualización:
11/09/2020</v>
      </c>
      <c r="AB4" s="1076"/>
      <c r="AD4" s="993"/>
      <c r="AE4" s="999" t="s">
        <v>577</v>
      </c>
      <c r="AF4" s="1000"/>
      <c r="AG4" s="1001"/>
      <c r="AH4" s="995" t="str">
        <f>+AA4</f>
        <v>Última actualización:
11/09/2020</v>
      </c>
      <c r="AI4" s="1076"/>
      <c r="AK4" s="993"/>
      <c r="AL4" s="999" t="s">
        <v>577</v>
      </c>
      <c r="AM4" s="1000"/>
      <c r="AN4" s="1001"/>
      <c r="AO4" s="995" t="str">
        <f>+AH4</f>
        <v>Última actualización:
11/09/2020</v>
      </c>
      <c r="AP4" s="1076"/>
      <c r="AR4" s="993"/>
      <c r="AS4" s="1066"/>
      <c r="AT4" s="1067"/>
      <c r="AU4" s="1067"/>
      <c r="AV4" s="1068"/>
      <c r="AW4" s="995" t="str">
        <f>+AO4</f>
        <v>Última actualización:
11/09/2020</v>
      </c>
      <c r="AX4" s="996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</row>
    <row r="5" spans="1:83" s="15" customFormat="1" ht="12.75" customHeight="1" thickBot="1">
      <c r="A5" s="16"/>
      <c r="B5" s="994"/>
      <c r="C5" s="1002"/>
      <c r="D5" s="1003"/>
      <c r="E5" s="1004"/>
      <c r="F5" s="1077"/>
      <c r="G5" s="1078"/>
      <c r="H5" s="19"/>
      <c r="I5" s="994"/>
      <c r="J5" s="1002"/>
      <c r="K5" s="1003"/>
      <c r="L5" s="1004"/>
      <c r="M5" s="1077"/>
      <c r="N5" s="1078"/>
      <c r="O5" s="19"/>
      <c r="P5" s="994"/>
      <c r="Q5" s="1002"/>
      <c r="R5" s="1003"/>
      <c r="S5" s="1004"/>
      <c r="T5" s="1077"/>
      <c r="U5" s="1078"/>
      <c r="V5" s="19"/>
      <c r="W5" s="994"/>
      <c r="X5" s="1002"/>
      <c r="Y5" s="1003"/>
      <c r="Z5" s="1004"/>
      <c r="AA5" s="1077"/>
      <c r="AB5" s="1078"/>
      <c r="AC5" s="19"/>
      <c r="AD5" s="994"/>
      <c r="AE5" s="1002"/>
      <c r="AF5" s="1003"/>
      <c r="AG5" s="1004"/>
      <c r="AH5" s="1077"/>
      <c r="AI5" s="1078"/>
      <c r="AJ5" s="19"/>
      <c r="AK5" s="994"/>
      <c r="AL5" s="1002"/>
      <c r="AM5" s="1003"/>
      <c r="AN5" s="1004"/>
      <c r="AO5" s="1077"/>
      <c r="AP5" s="1078"/>
      <c r="AQ5" s="19"/>
      <c r="AR5" s="994"/>
      <c r="AS5" s="1069"/>
      <c r="AT5" s="1070"/>
      <c r="AU5" s="1070"/>
      <c r="AV5" s="1071"/>
      <c r="AW5" s="997"/>
      <c r="AX5" s="998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</row>
    <row r="6" spans="1:83" s="21" customFormat="1" ht="21" customHeight="1" thickBot="1">
      <c r="A6" s="20"/>
      <c r="B6" s="990" t="s">
        <v>247</v>
      </c>
      <c r="C6" s="991"/>
      <c r="D6" s="991"/>
      <c r="E6" s="991"/>
      <c r="F6" s="991"/>
      <c r="G6" s="992"/>
      <c r="I6" s="990" t="str">
        <f>+B6</f>
        <v xml:space="preserve">COSTO DE MANTENIMIENTO </v>
      </c>
      <c r="J6" s="991"/>
      <c r="K6" s="991"/>
      <c r="L6" s="991"/>
      <c r="M6" s="991"/>
      <c r="N6" s="992"/>
      <c r="P6" s="990" t="str">
        <f>+I6</f>
        <v xml:space="preserve">COSTO DE MANTENIMIENTO </v>
      </c>
      <c r="Q6" s="991"/>
      <c r="R6" s="991"/>
      <c r="S6" s="991"/>
      <c r="T6" s="991"/>
      <c r="U6" s="992"/>
      <c r="W6" s="990" t="str">
        <f>+P6</f>
        <v xml:space="preserve">COSTO DE MANTENIMIENTO </v>
      </c>
      <c r="X6" s="991"/>
      <c r="Y6" s="991"/>
      <c r="Z6" s="991"/>
      <c r="AA6" s="991"/>
      <c r="AB6" s="992"/>
      <c r="AD6" s="990" t="str">
        <f>+W6</f>
        <v xml:space="preserve">COSTO DE MANTENIMIENTO </v>
      </c>
      <c r="AE6" s="991"/>
      <c r="AF6" s="991"/>
      <c r="AG6" s="991"/>
      <c r="AH6" s="991"/>
      <c r="AI6" s="992"/>
      <c r="AK6" s="990" t="str">
        <f>+AD6</f>
        <v xml:space="preserve">COSTO DE MANTENIMIENTO </v>
      </c>
      <c r="AL6" s="991"/>
      <c r="AM6" s="991"/>
      <c r="AN6" s="991"/>
      <c r="AO6" s="991"/>
      <c r="AP6" s="992"/>
      <c r="AR6" s="990" t="s">
        <v>16</v>
      </c>
      <c r="AS6" s="991"/>
      <c r="AT6" s="991"/>
      <c r="AU6" s="991"/>
      <c r="AV6" s="991"/>
      <c r="AW6" s="991"/>
      <c r="AX6" s="99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</row>
    <row r="7" spans="1:83" ht="32.25" customHeight="1">
      <c r="A7" s="23"/>
      <c r="B7" s="24" t="s">
        <v>248</v>
      </c>
      <c r="C7" s="1054" t="s">
        <v>249</v>
      </c>
      <c r="D7" s="1054"/>
      <c r="E7" s="1054"/>
      <c r="F7" s="1054"/>
      <c r="G7" s="1055"/>
      <c r="H7" s="26"/>
      <c r="I7" s="24" t="str">
        <f>+B7</f>
        <v>SISTEMA A MANTENER:</v>
      </c>
      <c r="J7" s="1054" t="s">
        <v>250</v>
      </c>
      <c r="K7" s="1054"/>
      <c r="L7" s="1054"/>
      <c r="M7" s="1054"/>
      <c r="N7" s="1055"/>
      <c r="O7" s="26"/>
      <c r="P7" s="24" t="str">
        <f>+I7</f>
        <v>SISTEMA A MANTENER:</v>
      </c>
      <c r="Q7" s="1054" t="s">
        <v>251</v>
      </c>
      <c r="R7" s="1054"/>
      <c r="S7" s="1054"/>
      <c r="T7" s="1054"/>
      <c r="U7" s="1055"/>
      <c r="V7" s="26"/>
      <c r="W7" s="24" t="str">
        <f>+P7</f>
        <v>SISTEMA A MANTENER:</v>
      </c>
      <c r="X7" s="1054" t="s">
        <v>540</v>
      </c>
      <c r="Y7" s="1054"/>
      <c r="Z7" s="1054"/>
      <c r="AA7" s="1054"/>
      <c r="AB7" s="1055"/>
      <c r="AC7" s="26"/>
      <c r="AD7" s="24" t="str">
        <f>+W7</f>
        <v>SISTEMA A MANTENER:</v>
      </c>
      <c r="AE7" s="1054" t="s">
        <v>252</v>
      </c>
      <c r="AF7" s="1054"/>
      <c r="AG7" s="1054"/>
      <c r="AH7" s="1054"/>
      <c r="AI7" s="1055"/>
      <c r="AJ7" s="26"/>
      <c r="AK7" s="24" t="str">
        <f>+AD7</f>
        <v>SISTEMA A MANTENER:</v>
      </c>
      <c r="AL7" s="1054" t="s">
        <v>253</v>
      </c>
      <c r="AM7" s="1054"/>
      <c r="AN7" s="1054"/>
      <c r="AO7" s="1054"/>
      <c r="AP7" s="1055"/>
      <c r="AQ7" s="26"/>
      <c r="AR7" s="24" t="str">
        <f>+AK7</f>
        <v>SISTEMA A MANTENER:</v>
      </c>
      <c r="AS7" s="1120" t="s">
        <v>254</v>
      </c>
      <c r="AT7" s="1121"/>
      <c r="AU7" s="1121"/>
      <c r="AV7" s="1121"/>
      <c r="AW7" s="1121"/>
      <c r="AX7" s="1122"/>
    </row>
    <row r="8" spans="1:83" ht="18" customHeight="1">
      <c r="A8" s="23"/>
      <c r="B8" s="28" t="s">
        <v>18</v>
      </c>
      <c r="C8" s="1054" t="s">
        <v>579</v>
      </c>
      <c r="D8" s="1054"/>
      <c r="E8" s="1054"/>
      <c r="F8" s="1054"/>
      <c r="G8" s="1055"/>
      <c r="H8" s="26"/>
      <c r="I8" s="28" t="s">
        <v>18</v>
      </c>
      <c r="J8" s="1054" t="str">
        <f>+C8</f>
        <v xml:space="preserve">CARDIQUE </v>
      </c>
      <c r="K8" s="1054"/>
      <c r="L8" s="1054"/>
      <c r="M8" s="1054"/>
      <c r="N8" s="1055"/>
      <c r="O8" s="26"/>
      <c r="P8" s="28" t="s">
        <v>18</v>
      </c>
      <c r="Q8" s="1054" t="str">
        <f>+J8</f>
        <v xml:space="preserve">CARDIQUE </v>
      </c>
      <c r="R8" s="1054"/>
      <c r="S8" s="1054"/>
      <c r="T8" s="1054"/>
      <c r="U8" s="1055"/>
      <c r="V8" s="26"/>
      <c r="W8" s="28" t="s">
        <v>18</v>
      </c>
      <c r="X8" s="1054" t="s">
        <v>539</v>
      </c>
      <c r="Y8" s="1054"/>
      <c r="Z8" s="1054"/>
      <c r="AA8" s="1054"/>
      <c r="AB8" s="1055"/>
      <c r="AC8" s="26"/>
      <c r="AD8" s="28" t="s">
        <v>18</v>
      </c>
      <c r="AE8" s="1054" t="str">
        <f>+X8</f>
        <v>MUNICIPIO DE CERETE</v>
      </c>
      <c r="AF8" s="1054"/>
      <c r="AG8" s="1054"/>
      <c r="AH8" s="1054"/>
      <c r="AI8" s="1055"/>
      <c r="AJ8" s="26"/>
      <c r="AK8" s="28" t="s">
        <v>18</v>
      </c>
      <c r="AL8" s="1054" t="str">
        <f>+AE8</f>
        <v>MUNICIPIO DE CERETE</v>
      </c>
      <c r="AM8" s="1054"/>
      <c r="AN8" s="1054"/>
      <c r="AO8" s="1054"/>
      <c r="AP8" s="1055"/>
      <c r="AQ8" s="26"/>
      <c r="AR8" s="28" t="s">
        <v>18</v>
      </c>
      <c r="AS8" s="1051" t="str">
        <f>+AL8</f>
        <v>MUNICIPIO DE CERETE</v>
      </c>
      <c r="AT8" s="1052"/>
      <c r="AU8" s="1052"/>
      <c r="AV8" s="1052"/>
      <c r="AW8" s="1052"/>
      <c r="AX8" s="1053"/>
    </row>
    <row r="9" spans="1:83" ht="67.900000000000006" customHeight="1">
      <c r="A9" s="23"/>
      <c r="B9" s="29" t="s">
        <v>19</v>
      </c>
      <c r="C9" s="1054" t="s">
        <v>580</v>
      </c>
      <c r="D9" s="1054"/>
      <c r="E9" s="1054"/>
      <c r="F9" s="1054"/>
      <c r="G9" s="1055"/>
      <c r="H9" s="26"/>
      <c r="I9" s="29" t="s">
        <v>19</v>
      </c>
      <c r="J9" s="1054" t="str">
        <f>+C9</f>
        <v>REHABILITACIÓN ECOLÓGICA DE ÁREAS AFECTADAS POR LA ACTIVIDAD GANADERA EN LOS MUNICIPIOS DE SAN JACINTO Y EL CARMEN DE BOLÍVAR - DEPARTAMENTO DE BOLÍVAR</v>
      </c>
      <c r="K9" s="1054"/>
      <c r="L9" s="1054"/>
      <c r="M9" s="1054"/>
      <c r="N9" s="1055"/>
      <c r="O9" s="26"/>
      <c r="P9" s="29" t="s">
        <v>19</v>
      </c>
      <c r="Q9" s="1118" t="str">
        <f>+J9</f>
        <v>REHABILITACIÓN ECOLÓGICA DE ÁREAS AFECTADAS POR LA ACTIVIDAD GANADERA EN LOS MUNICIPIOS DE SAN JACINTO Y EL CARMEN DE BOLÍVAR - DEPARTAMENTO DE BOLÍVAR</v>
      </c>
      <c r="R9" s="1118"/>
      <c r="S9" s="1118"/>
      <c r="T9" s="1118"/>
      <c r="U9" s="1119"/>
      <c r="V9" s="26"/>
      <c r="W9" s="29" t="s">
        <v>19</v>
      </c>
      <c r="X9" s="1054" t="s">
        <v>650</v>
      </c>
      <c r="Y9" s="1054"/>
      <c r="Z9" s="1054"/>
      <c r="AA9" s="1054"/>
      <c r="AB9" s="1055"/>
      <c r="AC9" s="26"/>
      <c r="AD9" s="29" t="s">
        <v>19</v>
      </c>
      <c r="AE9" s="1054" t="str">
        <f>+X9</f>
        <v>RESTAURACIÓN DE LOS BOSQUES DE GALERÍA DEL CAÑO BUGRE DESDE EL BARRIO CARACAS AL CORREGIMIENTO RABOLARGO EN EL MUNICIPIO DE CERETÉ - DEPARTAMENTO DE CÓRDOBA</v>
      </c>
      <c r="AF9" s="1054"/>
      <c r="AG9" s="1054"/>
      <c r="AH9" s="1054"/>
      <c r="AI9" s="1055"/>
      <c r="AJ9" s="26"/>
      <c r="AK9" s="29" t="s">
        <v>19</v>
      </c>
      <c r="AL9" s="1054" t="str">
        <f>+AE9</f>
        <v>RESTAURACIÓN DE LOS BOSQUES DE GALERÍA DEL CAÑO BUGRE DESDE EL BARRIO CARACAS AL CORREGIMIENTO RABOLARGO EN EL MUNICIPIO DE CERETÉ - DEPARTAMENTO DE CÓRDOBA</v>
      </c>
      <c r="AM9" s="1054"/>
      <c r="AN9" s="1054"/>
      <c r="AO9" s="1054"/>
      <c r="AP9" s="1055"/>
      <c r="AQ9" s="26"/>
      <c r="AR9" s="29" t="s">
        <v>19</v>
      </c>
      <c r="AS9" s="1051" t="str">
        <f>+AL9</f>
        <v>RESTAURACIÓN DE LOS BOSQUES DE GALERÍA DEL CAÑO BUGRE DESDE EL BARRIO CARACAS AL CORREGIMIENTO RABOLARGO EN EL MUNICIPIO DE CERETÉ - DEPARTAMENTO DE CÓRDOBA</v>
      </c>
      <c r="AT9" s="1052"/>
      <c r="AU9" s="1052"/>
      <c r="AV9" s="1052"/>
      <c r="AW9" s="1052"/>
      <c r="AX9" s="1053"/>
    </row>
    <row r="10" spans="1:83" ht="9" customHeight="1">
      <c r="A10" s="23"/>
      <c r="B10" s="30"/>
      <c r="C10" s="18"/>
      <c r="D10" s="31"/>
      <c r="E10" s="31"/>
      <c r="F10" s="31"/>
      <c r="G10" s="32"/>
      <c r="H10" s="26"/>
      <c r="I10" s="30"/>
      <c r="J10" s="18"/>
      <c r="K10" s="31"/>
      <c r="L10" s="31"/>
      <c r="M10" s="31"/>
      <c r="N10" s="32"/>
      <c r="O10" s="26"/>
      <c r="P10" s="30"/>
      <c r="Q10" s="18"/>
      <c r="R10" s="31"/>
      <c r="S10" s="31"/>
      <c r="T10" s="31"/>
      <c r="U10" s="32"/>
      <c r="V10" s="26"/>
      <c r="W10" s="30"/>
      <c r="X10" s="18"/>
      <c r="Y10" s="31"/>
      <c r="Z10" s="31"/>
      <c r="AA10" s="31"/>
      <c r="AB10" s="32"/>
      <c r="AC10" s="26"/>
      <c r="AD10" s="30"/>
      <c r="AE10" s="18"/>
      <c r="AF10" s="31"/>
      <c r="AG10" s="31"/>
      <c r="AH10" s="31"/>
      <c r="AI10" s="32"/>
      <c r="AJ10" s="26"/>
      <c r="AK10" s="30"/>
      <c r="AL10" s="18"/>
      <c r="AM10" s="31"/>
      <c r="AN10" s="31"/>
      <c r="AO10" s="31"/>
      <c r="AP10" s="32"/>
      <c r="AQ10" s="26"/>
      <c r="AR10" s="33"/>
      <c r="AS10" s="34"/>
      <c r="AT10" s="34"/>
      <c r="AU10" s="34"/>
      <c r="AV10" s="34"/>
      <c r="AW10" s="35"/>
      <c r="AX10" s="36"/>
    </row>
    <row r="11" spans="1:83" ht="26.25" customHeight="1">
      <c r="A11" s="23"/>
      <c r="B11" s="37" t="s">
        <v>20</v>
      </c>
      <c r="C11" s="38"/>
      <c r="D11" s="39" t="s">
        <v>21</v>
      </c>
      <c r="E11" s="40"/>
      <c r="F11" s="39" t="s">
        <v>23</v>
      </c>
      <c r="G11" s="41"/>
      <c r="H11" s="26"/>
      <c r="I11" s="37" t="s">
        <v>20</v>
      </c>
      <c r="J11" s="38"/>
      <c r="K11" s="39" t="s">
        <v>24</v>
      </c>
      <c r="L11" s="25" t="s">
        <v>25</v>
      </c>
      <c r="M11" s="38"/>
      <c r="N11" s="32"/>
      <c r="O11" s="26"/>
      <c r="P11" s="37" t="s">
        <v>20</v>
      </c>
      <c r="Q11" s="38"/>
      <c r="R11" s="39" t="s">
        <v>21</v>
      </c>
      <c r="S11" s="40"/>
      <c r="T11" s="39" t="s">
        <v>23</v>
      </c>
      <c r="U11" s="41"/>
      <c r="V11" s="26"/>
      <c r="W11" s="37" t="s">
        <v>20</v>
      </c>
      <c r="X11" s="38"/>
      <c r="Y11" s="39" t="s">
        <v>541</v>
      </c>
      <c r="Z11" s="40" t="s">
        <v>22</v>
      </c>
      <c r="AA11" s="39" t="s">
        <v>542</v>
      </c>
      <c r="AB11" s="41"/>
      <c r="AC11" s="26"/>
      <c r="AD11" s="37" t="s">
        <v>20</v>
      </c>
      <c r="AE11" s="38"/>
      <c r="AG11" s="42" t="s">
        <v>26</v>
      </c>
      <c r="AH11" s="43"/>
      <c r="AI11" s="32"/>
      <c r="AJ11" s="26"/>
      <c r="AK11" s="37" t="s">
        <v>20</v>
      </c>
      <c r="AL11" s="38"/>
      <c r="AM11" s="39" t="s">
        <v>24</v>
      </c>
      <c r="AN11" s="25" t="s">
        <v>25</v>
      </c>
      <c r="AO11" s="38"/>
      <c r="AP11" s="32"/>
      <c r="AQ11" s="26"/>
      <c r="AR11" s="1043" t="s">
        <v>27</v>
      </c>
      <c r="AS11" s="1044"/>
      <c r="AT11" s="1045"/>
      <c r="AU11" s="1049" t="s">
        <v>28</v>
      </c>
      <c r="AV11" s="34"/>
      <c r="AW11" s="34"/>
      <c r="AX11" s="44"/>
    </row>
    <row r="12" spans="1:83" ht="5.25" customHeight="1">
      <c r="A12" s="23"/>
      <c r="B12" s="45"/>
      <c r="C12" s="18"/>
      <c r="D12" s="46"/>
      <c r="E12" s="46"/>
      <c r="F12" s="38"/>
      <c r="G12" s="32"/>
      <c r="H12" s="26"/>
      <c r="I12" s="45"/>
      <c r="J12" s="18"/>
      <c r="K12" s="46"/>
      <c r="L12" s="46"/>
      <c r="M12" s="38"/>
      <c r="N12" s="32"/>
      <c r="O12" s="26"/>
      <c r="P12" s="45"/>
      <c r="Q12" s="18"/>
      <c r="R12" s="46"/>
      <c r="S12" s="46"/>
      <c r="T12" s="38"/>
      <c r="U12" s="32"/>
      <c r="V12" s="26"/>
      <c r="W12" s="45"/>
      <c r="X12" s="18"/>
      <c r="Y12" s="46"/>
      <c r="Z12" s="46"/>
      <c r="AA12" s="38"/>
      <c r="AB12" s="32"/>
      <c r="AC12" s="26"/>
      <c r="AD12" s="45"/>
      <c r="AE12" s="18"/>
      <c r="AF12" s="46"/>
      <c r="AG12" s="46"/>
      <c r="AH12" s="38"/>
      <c r="AI12" s="32"/>
      <c r="AJ12" s="26"/>
      <c r="AK12" s="45"/>
      <c r="AL12" s="18"/>
      <c r="AM12" s="46"/>
      <c r="AN12" s="46"/>
      <c r="AO12" s="38"/>
      <c r="AP12" s="32"/>
      <c r="AQ12" s="26"/>
      <c r="AR12" s="1046"/>
      <c r="AS12" s="1047"/>
      <c r="AT12" s="1048"/>
      <c r="AU12" s="1050"/>
      <c r="AV12" s="34"/>
      <c r="AW12" s="34"/>
      <c r="AX12" s="44"/>
    </row>
    <row r="13" spans="1:83" ht="21" customHeight="1">
      <c r="A13" s="23"/>
      <c r="B13" s="47" t="s">
        <v>29</v>
      </c>
      <c r="C13" s="48"/>
      <c r="D13" s="48"/>
      <c r="E13" s="49" t="s">
        <v>28</v>
      </c>
      <c r="F13" s="38"/>
      <c r="G13" s="32"/>
      <c r="H13" s="26"/>
      <c r="I13" s="45"/>
      <c r="J13" s="50"/>
      <c r="K13" s="50"/>
      <c r="L13" s="49" t="s">
        <v>28</v>
      </c>
      <c r="M13" s="38"/>
      <c r="N13" s="32"/>
      <c r="O13" s="26"/>
      <c r="P13" s="47" t="s">
        <v>29</v>
      </c>
      <c r="Q13" s="48"/>
      <c r="R13" s="48"/>
      <c r="S13" s="49" t="s">
        <v>28</v>
      </c>
      <c r="T13" s="38"/>
      <c r="U13" s="32"/>
      <c r="V13" s="26"/>
      <c r="W13" s="47" t="s">
        <v>29</v>
      </c>
      <c r="X13" s="48">
        <v>2.5</v>
      </c>
      <c r="Y13" s="48">
        <v>2.5</v>
      </c>
      <c r="Z13" s="49" t="s">
        <v>28</v>
      </c>
      <c r="AA13" s="38"/>
      <c r="AB13" s="32"/>
      <c r="AC13" s="26"/>
      <c r="AD13" s="47" t="s">
        <v>29</v>
      </c>
      <c r="AE13" s="1116"/>
      <c r="AF13" s="1117"/>
      <c r="AG13" s="49" t="s">
        <v>28</v>
      </c>
      <c r="AH13" s="38"/>
      <c r="AI13" s="32"/>
      <c r="AJ13" s="26"/>
      <c r="AK13" s="45"/>
      <c r="AL13" s="50"/>
      <c r="AM13" s="50"/>
      <c r="AN13" s="51" t="s">
        <v>28</v>
      </c>
      <c r="AO13" s="38"/>
      <c r="AP13" s="32"/>
      <c r="AQ13" s="26"/>
      <c r="AR13" s="1036" t="s">
        <v>30</v>
      </c>
      <c r="AS13" s="1037"/>
      <c r="AT13" s="52">
        <v>0</v>
      </c>
      <c r="AU13" s="53"/>
      <c r="AV13" s="34"/>
      <c r="AW13" s="34"/>
      <c r="AX13" s="44"/>
    </row>
    <row r="14" spans="1:83" ht="13.5" customHeight="1">
      <c r="A14" s="23"/>
      <c r="B14" s="47" t="s">
        <v>31</v>
      </c>
      <c r="C14" s="54"/>
      <c r="D14" s="55">
        <f>((IF(E11="x",(10000/(C13*D13)),IF(G11="x",(10000*1.15/(C13*D13)),0))))</f>
        <v>0</v>
      </c>
      <c r="E14" s="56" t="s">
        <v>255</v>
      </c>
      <c r="F14" s="38"/>
      <c r="G14" s="32"/>
      <c r="H14" s="26"/>
      <c r="I14" s="47" t="s">
        <v>256</v>
      </c>
      <c r="J14" s="54"/>
      <c r="K14" s="57"/>
      <c r="L14" s="56"/>
      <c r="M14" s="38"/>
      <c r="N14" s="32"/>
      <c r="O14" s="26"/>
      <c r="P14" s="47" t="s">
        <v>31</v>
      </c>
      <c r="Q14" s="54"/>
      <c r="R14" s="55">
        <f>((IF(S11="x",(10000/(Q13*R13)),IF(U11="x",(10000*1.15/(Q13*R13)),0))))</f>
        <v>0</v>
      </c>
      <c r="S14" s="56"/>
      <c r="T14" s="38"/>
      <c r="U14" s="32"/>
      <c r="V14" s="26"/>
      <c r="W14" s="47" t="s">
        <v>31</v>
      </c>
      <c r="X14" s="54"/>
      <c r="Y14" s="55">
        <v>1842</v>
      </c>
      <c r="Z14" s="56">
        <v>18000</v>
      </c>
      <c r="AA14" s="38"/>
      <c r="AB14" s="32"/>
      <c r="AC14" s="26"/>
      <c r="AD14" s="47" t="s">
        <v>31</v>
      </c>
      <c r="AE14" s="54"/>
      <c r="AF14" s="55">
        <f>IF(AE13=0,0,(400*AH11/AE13))</f>
        <v>0</v>
      </c>
      <c r="AG14" s="56"/>
      <c r="AH14" s="38"/>
      <c r="AI14" s="32"/>
      <c r="AJ14" s="26"/>
      <c r="AK14" s="47" t="s">
        <v>256</v>
      </c>
      <c r="AL14" s="54"/>
      <c r="AM14" s="57"/>
      <c r="AN14" s="56"/>
      <c r="AO14" s="38"/>
      <c r="AP14" s="32"/>
      <c r="AQ14" s="26"/>
      <c r="AR14" s="1036" t="s">
        <v>34</v>
      </c>
      <c r="AS14" s="1037"/>
      <c r="AT14" s="59">
        <v>0</v>
      </c>
      <c r="AU14" s="53"/>
      <c r="AV14" s="34"/>
      <c r="AW14" s="34"/>
      <c r="AX14" s="44"/>
    </row>
    <row r="15" spans="1:83">
      <c r="A15" s="23"/>
      <c r="B15" s="47" t="s">
        <v>35</v>
      </c>
      <c r="C15" s="54"/>
      <c r="D15" s="75">
        <v>0.1</v>
      </c>
      <c r="E15" s="56"/>
      <c r="F15" s="38"/>
      <c r="G15" s="32"/>
      <c r="H15" s="26"/>
      <c r="I15" s="47" t="s">
        <v>257</v>
      </c>
      <c r="J15" s="54"/>
      <c r="K15" s="75"/>
      <c r="L15" s="56"/>
      <c r="M15" s="38"/>
      <c r="N15" s="32"/>
      <c r="O15" s="26"/>
      <c r="P15" s="47" t="s">
        <v>258</v>
      </c>
      <c r="Q15" s="54"/>
      <c r="R15" s="75"/>
      <c r="S15" s="56"/>
      <c r="T15" s="38"/>
      <c r="U15" s="32"/>
      <c r="V15" s="26"/>
      <c r="W15" s="47" t="s">
        <v>258</v>
      </c>
      <c r="X15" s="54"/>
      <c r="Y15" s="75">
        <v>0.1</v>
      </c>
      <c r="Z15" s="56">
        <v>18000</v>
      </c>
      <c r="AA15" s="38"/>
      <c r="AB15" s="32"/>
      <c r="AC15" s="26"/>
      <c r="AD15" s="47" t="s">
        <v>258</v>
      </c>
      <c r="AE15" s="54"/>
      <c r="AF15" s="75"/>
      <c r="AG15" s="56"/>
      <c r="AH15" s="38"/>
      <c r="AI15" s="32"/>
      <c r="AJ15" s="26"/>
      <c r="AK15" s="47" t="s">
        <v>257</v>
      </c>
      <c r="AL15" s="54"/>
      <c r="AM15" s="75"/>
      <c r="AN15" s="56"/>
      <c r="AO15" s="38"/>
      <c r="AP15" s="32"/>
      <c r="AQ15" s="26"/>
      <c r="AR15" s="1036" t="s">
        <v>38</v>
      </c>
      <c r="AS15" s="1037"/>
      <c r="AT15" s="52">
        <v>0</v>
      </c>
      <c r="AU15" s="53"/>
      <c r="AV15" s="34"/>
      <c r="AW15" s="34"/>
      <c r="AX15" s="44"/>
    </row>
    <row r="16" spans="1:83" ht="25.5">
      <c r="A16" s="23"/>
      <c r="B16" s="47" t="s">
        <v>39</v>
      </c>
      <c r="C16" s="63"/>
      <c r="D16" s="64"/>
      <c r="E16" s="56"/>
      <c r="F16" s="38"/>
      <c r="G16" s="32"/>
      <c r="H16" s="26"/>
      <c r="I16" s="47" t="s">
        <v>45</v>
      </c>
      <c r="J16" s="63" t="s">
        <v>259</v>
      </c>
      <c r="K16" s="64">
        <v>0</v>
      </c>
      <c r="L16" s="56">
        <v>0</v>
      </c>
      <c r="M16" s="38"/>
      <c r="N16" s="32"/>
      <c r="O16" s="26"/>
      <c r="P16" s="47" t="s">
        <v>39</v>
      </c>
      <c r="Q16" s="63" t="s">
        <v>260</v>
      </c>
      <c r="R16" s="64">
        <v>0</v>
      </c>
      <c r="S16" s="56">
        <v>0</v>
      </c>
      <c r="T16" s="38"/>
      <c r="U16" s="32"/>
      <c r="V16" s="26"/>
      <c r="W16" s="47" t="s">
        <v>39</v>
      </c>
      <c r="X16" s="63" t="s">
        <v>261</v>
      </c>
      <c r="Y16" s="64">
        <v>50</v>
      </c>
      <c r="Z16" s="56">
        <v>5200</v>
      </c>
      <c r="AA16" s="38"/>
      <c r="AB16" s="565"/>
      <c r="AC16" s="26"/>
      <c r="AD16" s="47" t="s">
        <v>39</v>
      </c>
      <c r="AE16" s="63">
        <f>+C16</f>
        <v>0</v>
      </c>
      <c r="AF16" s="64">
        <v>0</v>
      </c>
      <c r="AG16" s="56">
        <v>0</v>
      </c>
      <c r="AH16" s="38"/>
      <c r="AI16" s="32"/>
      <c r="AJ16" s="26"/>
      <c r="AK16" s="47" t="s">
        <v>45</v>
      </c>
      <c r="AL16" s="63" t="s">
        <v>260</v>
      </c>
      <c r="AM16" s="64">
        <v>0</v>
      </c>
      <c r="AN16" s="56">
        <v>0</v>
      </c>
      <c r="AO16" s="38"/>
      <c r="AP16" s="32"/>
      <c r="AQ16" s="26"/>
      <c r="AR16" s="1036" t="s">
        <v>43</v>
      </c>
      <c r="AS16" s="1037"/>
      <c r="AT16" s="65">
        <f>+IF(AT13=0,0,1000/AT13)</f>
        <v>0</v>
      </c>
      <c r="AU16" s="66">
        <v>0</v>
      </c>
      <c r="AV16" s="34"/>
      <c r="AW16" s="67"/>
      <c r="AX16" s="44"/>
    </row>
    <row r="17" spans="1:56" ht="13.5" hidden="1" customHeight="1">
      <c r="A17" s="23"/>
      <c r="B17" s="47" t="s">
        <v>44</v>
      </c>
      <c r="C17" s="63"/>
      <c r="D17" s="64"/>
      <c r="E17" s="56"/>
      <c r="F17" s="38"/>
      <c r="G17" s="32"/>
      <c r="H17" s="26"/>
      <c r="I17" s="47" t="s">
        <v>49</v>
      </c>
      <c r="J17" s="63"/>
      <c r="K17" s="64">
        <v>0</v>
      </c>
      <c r="L17" s="56">
        <v>0</v>
      </c>
      <c r="M17" s="38"/>
      <c r="N17" s="32"/>
      <c r="O17" s="26"/>
      <c r="P17" s="47" t="s">
        <v>44</v>
      </c>
      <c r="Q17" s="63"/>
      <c r="R17" s="64">
        <v>0</v>
      </c>
      <c r="S17" s="56">
        <v>0</v>
      </c>
      <c r="T17" s="38"/>
      <c r="U17" s="32"/>
      <c r="V17" s="26"/>
      <c r="W17" s="47" t="s">
        <v>44</v>
      </c>
      <c r="X17" s="63"/>
      <c r="Y17" s="64">
        <v>0</v>
      </c>
      <c r="Z17" s="56">
        <v>0</v>
      </c>
      <c r="AA17" s="38"/>
      <c r="AB17" s="32"/>
      <c r="AC17" s="26"/>
      <c r="AD17" s="47" t="s">
        <v>44</v>
      </c>
      <c r="AE17" s="63"/>
      <c r="AF17" s="64">
        <f>+D17</f>
        <v>0</v>
      </c>
      <c r="AG17" s="56">
        <v>0</v>
      </c>
      <c r="AH17" s="38"/>
      <c r="AI17" s="32"/>
      <c r="AJ17" s="26"/>
      <c r="AK17" s="47" t="s">
        <v>49</v>
      </c>
      <c r="AL17" s="63"/>
      <c r="AM17" s="64">
        <v>0</v>
      </c>
      <c r="AN17" s="56">
        <v>0</v>
      </c>
      <c r="AO17" s="38"/>
      <c r="AP17" s="32"/>
      <c r="AQ17" s="26"/>
      <c r="AR17" s="1036" t="s">
        <v>46</v>
      </c>
      <c r="AS17" s="1037"/>
      <c r="AT17" s="65">
        <f>+IF(AT14=0,0,1000/AT14)</f>
        <v>0</v>
      </c>
      <c r="AU17" s="66">
        <v>0</v>
      </c>
      <c r="AV17" s="34"/>
      <c r="AW17" s="34"/>
      <c r="AX17" s="44"/>
    </row>
    <row r="18" spans="1:56" hidden="1">
      <c r="A18" s="23"/>
      <c r="B18" s="47" t="s">
        <v>47</v>
      </c>
      <c r="C18" s="63"/>
      <c r="D18" s="64"/>
      <c r="E18" s="56"/>
      <c r="F18" s="38"/>
      <c r="G18" s="32"/>
      <c r="H18" s="26"/>
      <c r="I18" s="47" t="s">
        <v>55</v>
      </c>
      <c r="J18" s="63"/>
      <c r="K18" s="64">
        <v>0</v>
      </c>
      <c r="L18" s="56">
        <v>0</v>
      </c>
      <c r="M18" s="38"/>
      <c r="N18" s="32"/>
      <c r="O18" s="26"/>
      <c r="P18" s="47" t="s">
        <v>47</v>
      </c>
      <c r="Q18" s="63" t="s">
        <v>260</v>
      </c>
      <c r="R18" s="64">
        <v>0</v>
      </c>
      <c r="S18" s="56">
        <v>0</v>
      </c>
      <c r="T18" s="38"/>
      <c r="U18" s="32"/>
      <c r="V18" s="26"/>
      <c r="W18" s="47" t="s">
        <v>47</v>
      </c>
      <c r="X18" s="63" t="s">
        <v>262</v>
      </c>
      <c r="Y18" s="64">
        <v>0</v>
      </c>
      <c r="Z18" s="56">
        <v>0</v>
      </c>
      <c r="AA18" s="38"/>
      <c r="AB18" s="32"/>
      <c r="AC18" s="26"/>
      <c r="AD18" s="47" t="s">
        <v>47</v>
      </c>
      <c r="AE18" s="63">
        <f>+C18</f>
        <v>0</v>
      </c>
      <c r="AF18" s="64">
        <f>+D18</f>
        <v>0</v>
      </c>
      <c r="AG18" s="56">
        <v>0</v>
      </c>
      <c r="AH18" s="38"/>
      <c r="AI18" s="32"/>
      <c r="AJ18" s="26"/>
      <c r="AK18" s="47" t="s">
        <v>55</v>
      </c>
      <c r="AL18" s="63" t="s">
        <v>260</v>
      </c>
      <c r="AM18" s="64">
        <v>0</v>
      </c>
      <c r="AN18" s="56">
        <v>0</v>
      </c>
      <c r="AO18" s="38"/>
      <c r="AP18" s="32"/>
      <c r="AQ18" s="26"/>
      <c r="AR18" s="1036" t="s">
        <v>50</v>
      </c>
      <c r="AS18" s="1037"/>
      <c r="AT18" s="69">
        <f>+(2.85714285714286)*AT15</f>
        <v>0</v>
      </c>
      <c r="AU18" s="66">
        <v>0</v>
      </c>
      <c r="AV18" s="34"/>
      <c r="AW18" s="34"/>
      <c r="AX18" s="44"/>
    </row>
    <row r="19" spans="1:56" ht="15.75" customHeight="1">
      <c r="A19" s="23"/>
      <c r="B19" s="47" t="s">
        <v>263</v>
      </c>
      <c r="C19" s="63"/>
      <c r="D19" s="64">
        <v>0</v>
      </c>
      <c r="E19" s="56">
        <v>0</v>
      </c>
      <c r="F19" s="38"/>
      <c r="G19" s="32"/>
      <c r="H19" s="26"/>
      <c r="I19" s="47" t="s">
        <v>264</v>
      </c>
      <c r="J19" s="63" t="s">
        <v>260</v>
      </c>
      <c r="K19" s="64">
        <v>0</v>
      </c>
      <c r="L19" s="56">
        <v>0</v>
      </c>
      <c r="M19" s="38"/>
      <c r="N19" s="32"/>
      <c r="O19" s="26"/>
      <c r="P19" s="47" t="s">
        <v>263</v>
      </c>
      <c r="Q19" s="63" t="s">
        <v>260</v>
      </c>
      <c r="R19" s="64">
        <v>0</v>
      </c>
      <c r="S19" s="56">
        <v>0</v>
      </c>
      <c r="T19" s="38"/>
      <c r="U19" s="32"/>
      <c r="V19" s="26"/>
      <c r="W19" s="47" t="s">
        <v>263</v>
      </c>
      <c r="X19" s="63" t="s">
        <v>54</v>
      </c>
      <c r="Y19" s="64">
        <v>5</v>
      </c>
      <c r="Z19" s="56">
        <v>4000</v>
      </c>
      <c r="AA19" s="38"/>
      <c r="AB19" s="32"/>
      <c r="AC19" s="26"/>
      <c r="AD19" s="47" t="s">
        <v>263</v>
      </c>
      <c r="AE19" s="63">
        <f>+C19</f>
        <v>0</v>
      </c>
      <c r="AF19" s="64">
        <v>0</v>
      </c>
      <c r="AG19" s="56">
        <v>0</v>
      </c>
      <c r="AH19" s="38"/>
      <c r="AI19" s="32"/>
      <c r="AJ19" s="26"/>
      <c r="AK19" s="47" t="s">
        <v>264</v>
      </c>
      <c r="AL19" s="63" t="s">
        <v>260</v>
      </c>
      <c r="AM19" s="64">
        <v>0</v>
      </c>
      <c r="AN19" s="56">
        <v>0</v>
      </c>
      <c r="AO19" s="38"/>
      <c r="AP19" s="32"/>
      <c r="AQ19" s="26"/>
      <c r="AR19" s="1036" t="s">
        <v>56</v>
      </c>
      <c r="AS19" s="1037"/>
      <c r="AT19" s="69">
        <f>+AT18</f>
        <v>0</v>
      </c>
      <c r="AU19" s="66">
        <v>0</v>
      </c>
      <c r="AV19" s="34"/>
      <c r="AW19" s="34"/>
      <c r="AX19" s="44"/>
    </row>
    <row r="20" spans="1:56" ht="15" customHeight="1">
      <c r="A20" s="23"/>
      <c r="B20" s="47" t="s">
        <v>265</v>
      </c>
      <c r="C20" s="63"/>
      <c r="D20" s="64"/>
      <c r="E20" s="56"/>
      <c r="F20" s="38"/>
      <c r="G20" s="32"/>
      <c r="H20" s="26"/>
      <c r="I20" s="47" t="s">
        <v>266</v>
      </c>
      <c r="J20" s="63" t="s">
        <v>267</v>
      </c>
      <c r="K20" s="64">
        <v>0</v>
      </c>
      <c r="L20" s="56">
        <v>0</v>
      </c>
      <c r="M20" s="38"/>
      <c r="N20" s="32"/>
      <c r="O20" s="26"/>
      <c r="P20" s="47" t="s">
        <v>265</v>
      </c>
      <c r="Q20" s="63" t="s">
        <v>260</v>
      </c>
      <c r="R20" s="64">
        <v>0</v>
      </c>
      <c r="S20" s="56">
        <v>0</v>
      </c>
      <c r="T20" s="38"/>
      <c r="U20" s="32"/>
      <c r="V20" s="26"/>
      <c r="W20" s="47" t="s">
        <v>265</v>
      </c>
      <c r="X20" s="63" t="s">
        <v>268</v>
      </c>
      <c r="Y20" s="64">
        <v>2</v>
      </c>
      <c r="Z20" s="56">
        <v>12000</v>
      </c>
      <c r="AA20" s="38"/>
      <c r="AB20" s="32"/>
      <c r="AC20" s="26"/>
      <c r="AD20" s="47" t="s">
        <v>265</v>
      </c>
      <c r="AE20" s="63">
        <f>+C20</f>
        <v>0</v>
      </c>
      <c r="AF20" s="64">
        <f>+D20</f>
        <v>0</v>
      </c>
      <c r="AG20" s="56">
        <v>0</v>
      </c>
      <c r="AH20" s="38"/>
      <c r="AI20" s="32"/>
      <c r="AJ20" s="26"/>
      <c r="AK20" s="47" t="s">
        <v>266</v>
      </c>
      <c r="AL20" s="63" t="s">
        <v>260</v>
      </c>
      <c r="AM20" s="64">
        <v>0</v>
      </c>
      <c r="AN20" s="56">
        <v>0</v>
      </c>
      <c r="AO20" s="38"/>
      <c r="AP20" s="32"/>
      <c r="AQ20" s="26"/>
      <c r="AR20" s="1036" t="s">
        <v>65</v>
      </c>
      <c r="AS20" s="1037"/>
      <c r="AT20" s="76"/>
      <c r="AU20" s="77">
        <v>0</v>
      </c>
      <c r="AV20" s="34"/>
      <c r="AW20" s="34"/>
      <c r="AX20" s="44"/>
    </row>
    <row r="21" spans="1:56" ht="15" customHeight="1">
      <c r="A21" s="23"/>
      <c r="B21" s="47" t="s">
        <v>269</v>
      </c>
      <c r="C21" s="54"/>
      <c r="D21" s="55"/>
      <c r="E21" s="70"/>
      <c r="F21" s="38"/>
      <c r="G21" s="32"/>
      <c r="H21" s="26"/>
      <c r="I21" s="47" t="s">
        <v>270</v>
      </c>
      <c r="J21" s="54"/>
      <c r="K21" s="55"/>
      <c r="L21" s="70"/>
      <c r="M21" s="38"/>
      <c r="N21" s="32"/>
      <c r="O21" s="26"/>
      <c r="P21" s="47" t="s">
        <v>269</v>
      </c>
      <c r="Q21" s="54"/>
      <c r="R21" s="55"/>
      <c r="S21" s="70"/>
      <c r="T21" s="38"/>
      <c r="U21" s="32"/>
      <c r="V21" s="26"/>
      <c r="W21" s="47" t="s">
        <v>269</v>
      </c>
      <c r="X21" s="54"/>
      <c r="Y21" s="55"/>
      <c r="Z21" s="70">
        <v>75000</v>
      </c>
      <c r="AA21" s="38"/>
      <c r="AB21" s="32"/>
      <c r="AC21" s="26"/>
      <c r="AD21" s="47" t="s">
        <v>269</v>
      </c>
      <c r="AE21" s="54"/>
      <c r="AF21" s="55"/>
      <c r="AG21" s="70"/>
      <c r="AH21" s="38"/>
      <c r="AI21" s="32"/>
      <c r="AJ21" s="26"/>
      <c r="AK21" s="47" t="s">
        <v>270</v>
      </c>
      <c r="AL21" s="54"/>
      <c r="AM21" s="55"/>
      <c r="AN21" s="70"/>
      <c r="AO21" s="38"/>
      <c r="AP21" s="32"/>
      <c r="AQ21" s="26"/>
      <c r="AR21" s="1036" t="s">
        <v>271</v>
      </c>
      <c r="AS21" s="1037"/>
      <c r="AT21" s="85">
        <v>0.15</v>
      </c>
      <c r="AU21" s="34"/>
      <c r="AV21" s="34"/>
      <c r="AW21" s="34"/>
      <c r="AX21" s="44"/>
    </row>
    <row r="22" spans="1:56" ht="15.75" customHeight="1">
      <c r="A22" s="23"/>
      <c r="B22" s="47" t="s">
        <v>272</v>
      </c>
      <c r="C22" s="54"/>
      <c r="D22" s="60">
        <v>0.02</v>
      </c>
      <c r="E22" s="74"/>
      <c r="F22" s="74"/>
      <c r="G22" s="32"/>
      <c r="H22" s="26"/>
      <c r="I22" s="47" t="s">
        <v>273</v>
      </c>
      <c r="J22" s="54"/>
      <c r="K22" s="60">
        <v>0.02</v>
      </c>
      <c r="L22" s="74"/>
      <c r="M22" s="74"/>
      <c r="N22" s="32"/>
      <c r="O22" s="26"/>
      <c r="P22" s="47" t="s">
        <v>274</v>
      </c>
      <c r="Q22" s="54"/>
      <c r="R22" s="60">
        <v>0.02</v>
      </c>
      <c r="S22" s="74"/>
      <c r="T22" s="74"/>
      <c r="U22" s="32"/>
      <c r="V22" s="26"/>
      <c r="W22" s="47" t="s">
        <v>274</v>
      </c>
      <c r="X22" s="54"/>
      <c r="Y22" s="60">
        <v>0.05</v>
      </c>
      <c r="Z22" s="74"/>
      <c r="AA22" s="74"/>
      <c r="AB22" s="32"/>
      <c r="AC22" s="26"/>
      <c r="AD22" s="47" t="s">
        <v>274</v>
      </c>
      <c r="AE22" s="54"/>
      <c r="AF22" s="60">
        <v>0.02</v>
      </c>
      <c r="AG22" s="74"/>
      <c r="AH22" s="74"/>
      <c r="AI22" s="32"/>
      <c r="AJ22" s="26"/>
      <c r="AK22" s="47" t="s">
        <v>273</v>
      </c>
      <c r="AL22" s="54"/>
      <c r="AM22" s="60">
        <v>0.02</v>
      </c>
      <c r="AN22" s="74"/>
      <c r="AO22" s="74"/>
      <c r="AP22" s="32"/>
      <c r="AQ22" s="26"/>
      <c r="AR22" s="1036" t="s">
        <v>275</v>
      </c>
      <c r="AS22" s="1037"/>
      <c r="AT22" s="90">
        <v>0.05</v>
      </c>
      <c r="AU22" s="34"/>
      <c r="AV22" s="91"/>
      <c r="AW22" s="92"/>
      <c r="AX22" s="44"/>
    </row>
    <row r="23" spans="1:56" ht="14.25" customHeight="1" thickBot="1">
      <c r="A23" s="23"/>
      <c r="B23" s="47" t="s">
        <v>276</v>
      </c>
      <c r="C23" s="54"/>
      <c r="D23" s="75"/>
      <c r="E23" s="74"/>
      <c r="F23" s="74"/>
      <c r="G23" s="32"/>
      <c r="H23" s="26"/>
      <c r="I23" s="47" t="s">
        <v>277</v>
      </c>
      <c r="J23" s="54"/>
      <c r="K23" s="75"/>
      <c r="L23" s="74"/>
      <c r="M23" s="74"/>
      <c r="N23" s="32"/>
      <c r="O23" s="26"/>
      <c r="P23" s="47" t="s">
        <v>278</v>
      </c>
      <c r="Q23" s="54"/>
      <c r="R23" s="75"/>
      <c r="S23" s="74"/>
      <c r="T23" s="74"/>
      <c r="U23" s="32"/>
      <c r="V23" s="26"/>
      <c r="W23" s="47" t="s">
        <v>278</v>
      </c>
      <c r="X23" s="54"/>
      <c r="Y23" s="75">
        <v>0.15</v>
      </c>
      <c r="Z23" s="74"/>
      <c r="AA23" s="74"/>
      <c r="AB23" s="32"/>
      <c r="AC23" s="26"/>
      <c r="AD23" s="47" t="s">
        <v>278</v>
      </c>
      <c r="AE23" s="54"/>
      <c r="AF23" s="75"/>
      <c r="AG23" s="74"/>
      <c r="AH23" s="74"/>
      <c r="AI23" s="32"/>
      <c r="AJ23" s="26"/>
      <c r="AK23" s="47" t="s">
        <v>277</v>
      </c>
      <c r="AL23" s="54"/>
      <c r="AM23" s="75"/>
      <c r="AN23" s="74"/>
      <c r="AO23" s="74"/>
      <c r="AP23" s="32"/>
      <c r="AQ23" s="26"/>
      <c r="AR23" s="1036" t="s">
        <v>279</v>
      </c>
      <c r="AS23" s="1037"/>
      <c r="AT23" s="318">
        <v>163</v>
      </c>
      <c r="AU23" s="34"/>
      <c r="AV23" s="91"/>
      <c r="AW23" s="34"/>
      <c r="AX23" s="44"/>
    </row>
    <row r="24" spans="1:56" ht="18.75" customHeight="1" thickBot="1">
      <c r="A24" s="78" t="s">
        <v>280</v>
      </c>
      <c r="B24" s="79" t="str">
        <f>CONCATENATE(B51," ",A24)</f>
        <v>IPC proyectado 2020 (% costos directos)</v>
      </c>
      <c r="C24" s="319"/>
      <c r="D24" s="320"/>
      <c r="E24" s="321" t="s">
        <v>71</v>
      </c>
      <c r="F24" s="322">
        <v>0</v>
      </c>
      <c r="G24" s="323" t="s">
        <v>72</v>
      </c>
      <c r="H24" s="26"/>
      <c r="I24" s="79" t="str">
        <f>B24</f>
        <v>IPC proyectado 2020 (% costos directos)</v>
      </c>
      <c r="J24" s="319"/>
      <c r="K24" s="324">
        <f>+D24</f>
        <v>0</v>
      </c>
      <c r="L24" s="321" t="s">
        <v>71</v>
      </c>
      <c r="M24" s="322">
        <v>0</v>
      </c>
      <c r="N24" s="323" t="s">
        <v>72</v>
      </c>
      <c r="O24" s="26"/>
      <c r="P24" s="79" t="str">
        <f>I24</f>
        <v>IPC proyectado 2020 (% costos directos)</v>
      </c>
      <c r="Q24" s="319"/>
      <c r="R24" s="324">
        <f>+K24</f>
        <v>0</v>
      </c>
      <c r="S24" s="321" t="s">
        <v>71</v>
      </c>
      <c r="T24" s="322">
        <v>0</v>
      </c>
      <c r="U24" s="323" t="s">
        <v>72</v>
      </c>
      <c r="V24" s="26"/>
      <c r="W24" s="79" t="s">
        <v>535</v>
      </c>
      <c r="X24" s="319"/>
      <c r="Y24" s="320">
        <v>5.3499999999999999E-2</v>
      </c>
      <c r="Z24" s="321" t="s">
        <v>71</v>
      </c>
      <c r="AA24" s="322">
        <v>2</v>
      </c>
      <c r="AB24" s="323" t="s">
        <v>72</v>
      </c>
      <c r="AC24" s="26"/>
      <c r="AD24" s="79" t="str">
        <f>W24</f>
        <v>IPC proyectado 2025 (% costos directos)</v>
      </c>
      <c r="AE24" s="319"/>
      <c r="AF24" s="324">
        <f>+K24</f>
        <v>0</v>
      </c>
      <c r="AG24" s="321" t="s">
        <v>71</v>
      </c>
      <c r="AH24" s="322">
        <v>0</v>
      </c>
      <c r="AI24" s="323" t="s">
        <v>72</v>
      </c>
      <c r="AJ24" s="26"/>
      <c r="AK24" s="79" t="str">
        <f>AD24</f>
        <v>IPC proyectado 2025 (% costos directos)</v>
      </c>
      <c r="AL24" s="319"/>
      <c r="AM24" s="324">
        <f>+D24</f>
        <v>0</v>
      </c>
      <c r="AN24" s="321" t="s">
        <v>71</v>
      </c>
      <c r="AO24" s="322">
        <v>0</v>
      </c>
      <c r="AP24" s="323" t="s">
        <v>72</v>
      </c>
      <c r="AQ24" s="26"/>
      <c r="AR24" s="1107" t="str">
        <f>+AK24</f>
        <v>IPC proyectado 2025 (% costos directos)</v>
      </c>
      <c r="AS24" s="1108"/>
      <c r="AT24" s="90">
        <f>+D24</f>
        <v>0</v>
      </c>
      <c r="AU24" s="34"/>
      <c r="AV24" s="325" t="s">
        <v>71</v>
      </c>
      <c r="AW24" s="326">
        <v>0</v>
      </c>
      <c r="AX24" s="327" t="s">
        <v>72</v>
      </c>
    </row>
    <row r="25" spans="1:56" ht="6.75" customHeight="1">
      <c r="A25" s="23"/>
      <c r="B25" s="86"/>
      <c r="C25" s="87"/>
      <c r="D25" s="74"/>
      <c r="E25" s="38"/>
      <c r="F25" s="38"/>
      <c r="G25" s="88"/>
      <c r="H25" s="89"/>
      <c r="I25" s="86"/>
      <c r="J25" s="87"/>
      <c r="K25" s="74"/>
      <c r="L25" s="38"/>
      <c r="M25" s="38"/>
      <c r="N25" s="88"/>
      <c r="O25" s="89"/>
      <c r="P25" s="86"/>
      <c r="Q25" s="87"/>
      <c r="R25" s="74"/>
      <c r="S25" s="38"/>
      <c r="T25" s="38"/>
      <c r="U25" s="88"/>
      <c r="V25" s="89"/>
      <c r="W25" s="86"/>
      <c r="X25" s="87"/>
      <c r="Y25" s="74"/>
      <c r="Z25" s="38"/>
      <c r="AA25" s="38"/>
      <c r="AB25" s="88"/>
      <c r="AC25" s="89"/>
      <c r="AD25" s="86"/>
      <c r="AE25" s="87"/>
      <c r="AF25" s="74"/>
      <c r="AG25" s="38"/>
      <c r="AH25" s="38"/>
      <c r="AI25" s="88"/>
      <c r="AJ25" s="89"/>
      <c r="AK25" s="86"/>
      <c r="AL25" s="87"/>
      <c r="AM25" s="74"/>
      <c r="AN25" s="38"/>
      <c r="AO25" s="38"/>
      <c r="AP25" s="88"/>
      <c r="AQ25" s="89"/>
      <c r="AR25" s="33"/>
      <c r="AS25" s="34"/>
      <c r="AT25" s="34"/>
      <c r="AU25" s="34"/>
      <c r="AV25" s="34"/>
      <c r="AW25" s="34"/>
      <c r="AX25" s="44"/>
    </row>
    <row r="26" spans="1:56" ht="15.75" thickBot="1">
      <c r="A26" s="23"/>
      <c r="B26" s="93" t="s">
        <v>76</v>
      </c>
      <c r="C26" s="94">
        <v>2020</v>
      </c>
      <c r="D26" s="74"/>
      <c r="E26" s="74"/>
      <c r="F26" s="95"/>
      <c r="G26" s="88"/>
      <c r="H26" s="26"/>
      <c r="I26" s="93" t="str">
        <f>+B26</f>
        <v>Costos proyectados en pesos</v>
      </c>
      <c r="J26" s="94">
        <f>+C26</f>
        <v>2020</v>
      </c>
      <c r="K26" s="74"/>
      <c r="L26" s="74"/>
      <c r="M26" s="95"/>
      <c r="N26" s="88"/>
      <c r="O26" s="26"/>
      <c r="P26" s="93" t="str">
        <f>+I26</f>
        <v>Costos proyectados en pesos</v>
      </c>
      <c r="Q26" s="94">
        <f>+J26</f>
        <v>2020</v>
      </c>
      <c r="R26" s="74"/>
      <c r="S26" s="74"/>
      <c r="T26" s="95"/>
      <c r="U26" s="88"/>
      <c r="V26" s="26"/>
      <c r="W26" s="93" t="str">
        <f>+P26</f>
        <v>Costos proyectados en pesos</v>
      </c>
      <c r="X26" s="94">
        <v>2022</v>
      </c>
      <c r="Y26" s="74"/>
      <c r="Z26" s="74"/>
      <c r="AA26" s="95"/>
      <c r="AB26" s="88"/>
      <c r="AC26" s="26"/>
      <c r="AD26" s="93" t="str">
        <f>+W26</f>
        <v>Costos proyectados en pesos</v>
      </c>
      <c r="AE26" s="94">
        <f>+X26</f>
        <v>2022</v>
      </c>
      <c r="AF26" s="74"/>
      <c r="AG26" s="74"/>
      <c r="AH26" s="95"/>
      <c r="AI26" s="88"/>
      <c r="AJ26" s="26"/>
      <c r="AK26" s="110" t="str">
        <f>+AD26</f>
        <v>Costos proyectados en pesos</v>
      </c>
      <c r="AL26" s="94">
        <f>+AE26</f>
        <v>2022</v>
      </c>
      <c r="AM26" s="103"/>
      <c r="AN26" s="103"/>
      <c r="AO26" s="104"/>
      <c r="AP26" s="105"/>
      <c r="AQ26" s="26"/>
      <c r="AR26" s="328" t="str">
        <f>+AK26</f>
        <v>Costos proyectados en pesos</v>
      </c>
      <c r="AS26" s="34"/>
      <c r="AT26" s="34"/>
      <c r="AU26" s="34"/>
      <c r="AV26" s="34"/>
      <c r="AW26" s="34"/>
      <c r="AX26" s="44"/>
    </row>
    <row r="27" spans="1:56" ht="39" thickBot="1">
      <c r="A27" s="23"/>
      <c r="B27" s="99" t="s">
        <v>78</v>
      </c>
      <c r="C27" s="100" t="s">
        <v>0</v>
      </c>
      <c r="D27" s="101" t="s">
        <v>79</v>
      </c>
      <c r="E27" s="101" t="s">
        <v>80</v>
      </c>
      <c r="F27" s="102" t="s">
        <v>81</v>
      </c>
      <c r="G27" s="102" t="s">
        <v>82</v>
      </c>
      <c r="H27" s="26"/>
      <c r="I27" s="99" t="s">
        <v>78</v>
      </c>
      <c r="J27" s="100" t="s">
        <v>0</v>
      </c>
      <c r="K27" s="101" t="s">
        <v>79</v>
      </c>
      <c r="L27" s="101" t="s">
        <v>80</v>
      </c>
      <c r="M27" s="102" t="s">
        <v>81</v>
      </c>
      <c r="N27" s="102" t="s">
        <v>82</v>
      </c>
      <c r="O27" s="26"/>
      <c r="P27" s="99" t="s">
        <v>78</v>
      </c>
      <c r="Q27" s="100" t="s">
        <v>0</v>
      </c>
      <c r="R27" s="101" t="s">
        <v>79</v>
      </c>
      <c r="S27" s="101" t="s">
        <v>80</v>
      </c>
      <c r="T27" s="102" t="s">
        <v>81</v>
      </c>
      <c r="U27" s="102" t="s">
        <v>82</v>
      </c>
      <c r="V27" s="26"/>
      <c r="W27" s="99" t="s">
        <v>78</v>
      </c>
      <c r="X27" s="100" t="s">
        <v>0</v>
      </c>
      <c r="Y27" s="101" t="s">
        <v>79</v>
      </c>
      <c r="Z27" s="101" t="s">
        <v>80</v>
      </c>
      <c r="AA27" s="102" t="s">
        <v>81</v>
      </c>
      <c r="AB27" s="102" t="s">
        <v>82</v>
      </c>
      <c r="AC27" s="26"/>
      <c r="AD27" s="99" t="s">
        <v>78</v>
      </c>
      <c r="AE27" s="100" t="s">
        <v>0</v>
      </c>
      <c r="AF27" s="101" t="s">
        <v>79</v>
      </c>
      <c r="AG27" s="101" t="s">
        <v>80</v>
      </c>
      <c r="AH27" s="102" t="s">
        <v>81</v>
      </c>
      <c r="AI27" s="102" t="s">
        <v>82</v>
      </c>
      <c r="AJ27" s="26"/>
      <c r="AK27" s="99" t="s">
        <v>78</v>
      </c>
      <c r="AL27" s="100" t="s">
        <v>0</v>
      </c>
      <c r="AM27" s="101" t="s">
        <v>79</v>
      </c>
      <c r="AN27" s="101" t="s">
        <v>80</v>
      </c>
      <c r="AO27" s="102" t="s">
        <v>81</v>
      </c>
      <c r="AP27" s="102" t="s">
        <v>82</v>
      </c>
      <c r="AQ27" s="26"/>
      <c r="AR27" s="1109" t="s">
        <v>92</v>
      </c>
      <c r="AS27" s="1111" t="s">
        <v>93</v>
      </c>
      <c r="AT27" s="1112"/>
      <c r="AU27" s="1113"/>
      <c r="AV27" s="1114" t="s">
        <v>94</v>
      </c>
      <c r="AW27" s="1105" t="s">
        <v>95</v>
      </c>
      <c r="AX27" s="1034" t="s">
        <v>96</v>
      </c>
    </row>
    <row r="28" spans="1:56" ht="15.75" customHeight="1" thickBot="1">
      <c r="A28" s="23"/>
      <c r="B28" s="987" t="s">
        <v>86</v>
      </c>
      <c r="C28" s="988"/>
      <c r="D28" s="988"/>
      <c r="E28" s="988"/>
      <c r="F28" s="988"/>
      <c r="G28" s="989"/>
      <c r="H28" s="26"/>
      <c r="I28" s="987" t="s">
        <v>86</v>
      </c>
      <c r="J28" s="988"/>
      <c r="K28" s="988"/>
      <c r="L28" s="988"/>
      <c r="M28" s="988"/>
      <c r="N28" s="989"/>
      <c r="O28" s="26"/>
      <c r="P28" s="987" t="s">
        <v>86</v>
      </c>
      <c r="Q28" s="988"/>
      <c r="R28" s="988"/>
      <c r="S28" s="988"/>
      <c r="T28" s="988"/>
      <c r="U28" s="989"/>
      <c r="V28" s="26"/>
      <c r="W28" s="987" t="s">
        <v>86</v>
      </c>
      <c r="X28" s="988"/>
      <c r="Y28" s="988"/>
      <c r="Z28" s="988"/>
      <c r="AA28" s="988"/>
      <c r="AB28" s="989"/>
      <c r="AC28" s="26"/>
      <c r="AD28" s="987" t="s">
        <v>86</v>
      </c>
      <c r="AE28" s="988"/>
      <c r="AF28" s="988"/>
      <c r="AG28" s="988"/>
      <c r="AH28" s="988"/>
      <c r="AI28" s="989"/>
      <c r="AJ28" s="26"/>
      <c r="AK28" s="987" t="s">
        <v>86</v>
      </c>
      <c r="AL28" s="988"/>
      <c r="AM28" s="988"/>
      <c r="AN28" s="988"/>
      <c r="AO28" s="988"/>
      <c r="AP28" s="989"/>
      <c r="AQ28" s="26"/>
      <c r="AR28" s="1110"/>
      <c r="AS28" s="329" t="s">
        <v>79</v>
      </c>
      <c r="AT28" s="330" t="s">
        <v>281</v>
      </c>
      <c r="AU28" s="133" t="s">
        <v>282</v>
      </c>
      <c r="AV28" s="1115"/>
      <c r="AW28" s="1106"/>
      <c r="AX28" s="1035"/>
    </row>
    <row r="29" spans="1:56">
      <c r="A29" s="23"/>
      <c r="B29" s="112" t="s">
        <v>87</v>
      </c>
      <c r="C29" s="1005" t="s">
        <v>88</v>
      </c>
      <c r="D29" s="1006"/>
      <c r="E29" s="116"/>
      <c r="F29" s="116"/>
      <c r="G29" s="117"/>
      <c r="H29" s="26"/>
      <c r="I29" s="112" t="s">
        <v>87</v>
      </c>
      <c r="J29" s="1005" t="s">
        <v>88</v>
      </c>
      <c r="K29" s="1006"/>
      <c r="L29" s="116"/>
      <c r="M29" s="116"/>
      <c r="N29" s="117"/>
      <c r="O29" s="26"/>
      <c r="P29" s="112" t="s">
        <v>87</v>
      </c>
      <c r="Q29" s="1005" t="s">
        <v>88</v>
      </c>
      <c r="R29" s="1006"/>
      <c r="S29" s="116"/>
      <c r="T29" s="116"/>
      <c r="U29" s="117"/>
      <c r="V29" s="26"/>
      <c r="W29" s="112" t="s">
        <v>87</v>
      </c>
      <c r="X29" s="1005" t="s">
        <v>88</v>
      </c>
      <c r="Y29" s="1006"/>
      <c r="Z29" s="116"/>
      <c r="AA29" s="116"/>
      <c r="AB29" s="117"/>
      <c r="AC29" s="26"/>
      <c r="AD29" s="112" t="s">
        <v>87</v>
      </c>
      <c r="AE29" s="1005" t="s">
        <v>88</v>
      </c>
      <c r="AF29" s="1006"/>
      <c r="AG29" s="116"/>
      <c r="AH29" s="116"/>
      <c r="AI29" s="117"/>
      <c r="AJ29" s="26"/>
      <c r="AK29" s="112" t="s">
        <v>87</v>
      </c>
      <c r="AL29" s="1005" t="s">
        <v>88</v>
      </c>
      <c r="AM29" s="1006"/>
      <c r="AN29" s="116"/>
      <c r="AO29" s="116"/>
      <c r="AP29" s="117"/>
      <c r="AQ29" s="26"/>
      <c r="AR29" s="1089" t="s">
        <v>104</v>
      </c>
      <c r="AS29" s="1090"/>
      <c r="AT29" s="1090"/>
      <c r="AU29" s="1090"/>
      <c r="AV29" s="1090"/>
      <c r="AW29" s="1090"/>
      <c r="AX29" s="1091"/>
    </row>
    <row r="30" spans="1:56" hidden="1">
      <c r="A30" s="23"/>
      <c r="B30" s="123"/>
      <c r="C30" s="124"/>
      <c r="D30" s="125"/>
      <c r="E30" s="188">
        <f>+IF(D30&gt;0,$E$21,0)</f>
        <v>0</v>
      </c>
      <c r="F30" s="127">
        <f>+D30*E30</f>
        <v>0</v>
      </c>
      <c r="G30" s="128"/>
      <c r="H30" s="26"/>
      <c r="I30" s="123"/>
      <c r="J30" s="124"/>
      <c r="K30" s="125"/>
      <c r="L30" s="188">
        <f>+IF(K30&gt;0,$E$21,0)</f>
        <v>0</v>
      </c>
      <c r="M30" s="127">
        <f>+K30*L30</f>
        <v>0</v>
      </c>
      <c r="N30" s="128"/>
      <c r="O30" s="26"/>
      <c r="P30" s="123"/>
      <c r="Q30" s="124"/>
      <c r="R30" s="125"/>
      <c r="S30" s="188">
        <f>+IF(R30&gt;0,$E$21,0)</f>
        <v>0</v>
      </c>
      <c r="T30" s="127">
        <f>+R30*S30</f>
        <v>0</v>
      </c>
      <c r="U30" s="128"/>
      <c r="V30" s="26"/>
      <c r="W30" s="123"/>
      <c r="X30" s="124"/>
      <c r="Y30" s="125"/>
      <c r="Z30" s="188">
        <f>+IF(Y30&gt;0,$E$21,0)</f>
        <v>0</v>
      </c>
      <c r="AA30" s="127">
        <f>+Y30*Z30</f>
        <v>0</v>
      </c>
      <c r="AB30" s="128"/>
      <c r="AC30" s="26"/>
      <c r="AD30" s="123"/>
      <c r="AE30" s="124"/>
      <c r="AF30" s="125"/>
      <c r="AG30" s="188">
        <f>+IF(AF30&gt;0,$E$21,0)</f>
        <v>0</v>
      </c>
      <c r="AH30" s="127">
        <f>+AF30*AG30</f>
        <v>0</v>
      </c>
      <c r="AI30" s="128"/>
      <c r="AJ30" s="26"/>
      <c r="AK30" s="123"/>
      <c r="AL30" s="124"/>
      <c r="AM30" s="125"/>
      <c r="AN30" s="188">
        <f>+IF(AM30&gt;0,$E$21,0)</f>
        <v>0</v>
      </c>
      <c r="AO30" s="127">
        <f>+AM30*AN30</f>
        <v>0</v>
      </c>
      <c r="AP30" s="128"/>
      <c r="AQ30" s="26"/>
      <c r="AR30" s="140" t="s">
        <v>97</v>
      </c>
      <c r="AS30" s="141">
        <v>0</v>
      </c>
      <c r="AT30" s="53">
        <f>+IF(AS30&gt;0,$AU$20,0)</f>
        <v>0</v>
      </c>
      <c r="AU30" s="142">
        <f>+AS30*AT30</f>
        <v>0</v>
      </c>
      <c r="AV30" s="143">
        <f>+AU30/1000</f>
        <v>0</v>
      </c>
      <c r="AW30" s="144">
        <f>+AV30*AT23</f>
        <v>0</v>
      </c>
      <c r="AX30" s="331"/>
    </row>
    <row r="31" spans="1:56" ht="20.25" hidden="1" customHeight="1">
      <c r="A31" s="23"/>
      <c r="B31" s="123" t="s">
        <v>97</v>
      </c>
      <c r="C31" s="54" t="s">
        <v>283</v>
      </c>
      <c r="D31" s="332">
        <v>0</v>
      </c>
      <c r="E31" s="188">
        <f t="shared" ref="E31:E36" si="0">+IF(D31&gt;0,$E$21,0)</f>
        <v>0</v>
      </c>
      <c r="F31" s="127">
        <f t="shared" ref="F31:F37" si="1">+D31*E31</f>
        <v>0</v>
      </c>
      <c r="G31" s="128"/>
      <c r="H31" s="26"/>
      <c r="I31" s="123" t="s">
        <v>97</v>
      </c>
      <c r="J31" s="54" t="s">
        <v>283</v>
      </c>
      <c r="K31" s="332">
        <v>0</v>
      </c>
      <c r="L31" s="188">
        <f>+IF(K31&gt;0,$E$21,0)</f>
        <v>0</v>
      </c>
      <c r="M31" s="127">
        <f t="shared" ref="M31:M37" si="2">+K31*L31</f>
        <v>0</v>
      </c>
      <c r="N31" s="128"/>
      <c r="O31" s="26"/>
      <c r="P31" s="123" t="s">
        <v>97</v>
      </c>
      <c r="Q31" s="54" t="s">
        <v>283</v>
      </c>
      <c r="R31" s="332">
        <v>0</v>
      </c>
      <c r="S31" s="188">
        <f>+IF(R31&gt;0,$E$21,0)</f>
        <v>0</v>
      </c>
      <c r="T31" s="127">
        <f t="shared" ref="T31:T37" si="3">+R31*S31</f>
        <v>0</v>
      </c>
      <c r="U31" s="128"/>
      <c r="V31" s="26"/>
      <c r="W31" s="123" t="s">
        <v>97</v>
      </c>
      <c r="X31" s="54" t="s">
        <v>283</v>
      </c>
      <c r="Y31" s="332">
        <v>0</v>
      </c>
      <c r="Z31" s="188">
        <f>+IF(Y31&gt;0,$E$21,0)</f>
        <v>0</v>
      </c>
      <c r="AA31" s="127">
        <f t="shared" ref="AA31:AA37" si="4">+Y31*Z31</f>
        <v>0</v>
      </c>
      <c r="AB31" s="128"/>
      <c r="AC31" s="26"/>
      <c r="AD31" s="123" t="s">
        <v>97</v>
      </c>
      <c r="AE31" s="54" t="s">
        <v>283</v>
      </c>
      <c r="AF31" s="332">
        <v>0</v>
      </c>
      <c r="AG31" s="188">
        <f>+IF(AF31&gt;0,$E$21,0)</f>
        <v>0</v>
      </c>
      <c r="AH31" s="127">
        <f t="shared" ref="AH31:AH37" si="5">+AF31*AG31</f>
        <v>0</v>
      </c>
      <c r="AI31" s="128"/>
      <c r="AJ31" s="26"/>
      <c r="AK31" s="123" t="s">
        <v>97</v>
      </c>
      <c r="AL31" s="54" t="s">
        <v>283</v>
      </c>
      <c r="AM31" s="332">
        <v>0</v>
      </c>
      <c r="AN31" s="188">
        <f>+IF(AM31&gt;0,$E$21,0)</f>
        <v>0</v>
      </c>
      <c r="AO31" s="127">
        <f t="shared" ref="AO31:AO37" si="6">+AM31*AN31</f>
        <v>0</v>
      </c>
      <c r="AP31" s="128"/>
      <c r="AQ31" s="26"/>
      <c r="AR31" s="140" t="s">
        <v>105</v>
      </c>
      <c r="AS31" s="141">
        <v>0</v>
      </c>
      <c r="AT31" s="53">
        <f>+IF(AS31&gt;0,$AU$20,0)</f>
        <v>0</v>
      </c>
      <c r="AU31" s="142">
        <f>+AS31*AT31</f>
        <v>0</v>
      </c>
      <c r="AV31" s="143">
        <f>+AU31/1000</f>
        <v>0</v>
      </c>
      <c r="AW31" s="144">
        <f>+AV31*AT23</f>
        <v>0</v>
      </c>
      <c r="AX31" s="331"/>
    </row>
    <row r="32" spans="1:56">
      <c r="A32" s="23"/>
      <c r="B32" s="135" t="s">
        <v>284</v>
      </c>
      <c r="C32" s="124" t="s">
        <v>103</v>
      </c>
      <c r="D32" s="125">
        <f>+IF(F24&gt;0,D14,0)</f>
        <v>0</v>
      </c>
      <c r="E32" s="126">
        <f>+IF(F24&gt;0,(E21/D78),0)</f>
        <v>0</v>
      </c>
      <c r="F32" s="127">
        <f t="shared" si="1"/>
        <v>0</v>
      </c>
      <c r="G32" s="128"/>
      <c r="H32" s="26"/>
      <c r="I32" s="135" t="s">
        <v>284</v>
      </c>
      <c r="J32" s="124" t="s">
        <v>103</v>
      </c>
      <c r="K32" s="125">
        <f>+IF(M24&gt;0,K14,0)</f>
        <v>0</v>
      </c>
      <c r="L32" s="126">
        <f>+IF(M24&gt;0,(L21/K78),0)</f>
        <v>0</v>
      </c>
      <c r="M32" s="127">
        <f t="shared" si="2"/>
        <v>0</v>
      </c>
      <c r="N32" s="128"/>
      <c r="O32" s="26"/>
      <c r="P32" s="135" t="s">
        <v>284</v>
      </c>
      <c r="Q32" s="124" t="s">
        <v>103</v>
      </c>
      <c r="R32" s="125">
        <f>+IF(T24&gt;0,R14,0)</f>
        <v>0</v>
      </c>
      <c r="S32" s="126">
        <f>+IF(T24&gt;0,(S21/R78),0)</f>
        <v>0</v>
      </c>
      <c r="T32" s="127">
        <f t="shared" si="3"/>
        <v>0</v>
      </c>
      <c r="U32" s="128"/>
      <c r="V32" s="26"/>
      <c r="W32" s="135" t="s">
        <v>284</v>
      </c>
      <c r="X32" s="124" t="s">
        <v>103</v>
      </c>
      <c r="Y32" s="125">
        <v>1840</v>
      </c>
      <c r="Z32" s="606">
        <v>350</v>
      </c>
      <c r="AA32" s="607">
        <f>+Y32*Z32</f>
        <v>644000</v>
      </c>
      <c r="AB32" s="608">
        <f>AA32*$AA$24</f>
        <v>1288000</v>
      </c>
      <c r="AC32" s="26"/>
      <c r="AD32" s="135" t="s">
        <v>284</v>
      </c>
      <c r="AE32" s="124" t="s">
        <v>103</v>
      </c>
      <c r="AF32" s="125">
        <f>+IF(AH24&gt;0,AF14,0)</f>
        <v>0</v>
      </c>
      <c r="AG32" s="126">
        <f>+IF(AH24&gt;0,(AG21/AF78),0)</f>
        <v>0</v>
      </c>
      <c r="AH32" s="127">
        <f t="shared" si="5"/>
        <v>0</v>
      </c>
      <c r="AI32" s="128"/>
      <c r="AJ32" s="26"/>
      <c r="AK32" s="135" t="s">
        <v>284</v>
      </c>
      <c r="AL32" s="124" t="s">
        <v>103</v>
      </c>
      <c r="AM32" s="125">
        <f>+IF(AO24&gt;0,AM14,0)</f>
        <v>0</v>
      </c>
      <c r="AN32" s="126">
        <f>+IF(AO24&gt;0,(AN21/AM78),0)</f>
        <v>0</v>
      </c>
      <c r="AO32" s="127">
        <f t="shared" si="6"/>
        <v>0</v>
      </c>
      <c r="AP32" s="128"/>
      <c r="AQ32" s="26"/>
      <c r="AR32" s="140" t="s">
        <v>111</v>
      </c>
      <c r="AS32" s="141">
        <v>0</v>
      </c>
      <c r="AT32" s="53">
        <f>+IF(AS32&gt;0,$AU$20,0)</f>
        <v>0</v>
      </c>
      <c r="AU32" s="142">
        <f>+AS32*AT32</f>
        <v>0</v>
      </c>
      <c r="AV32" s="143">
        <f>+AU32/1000</f>
        <v>0</v>
      </c>
      <c r="AW32" s="144">
        <f>+AV32*AT23</f>
        <v>0</v>
      </c>
      <c r="AX32" s="331"/>
      <c r="AY32" s="447">
        <f>+AA32*AA$24</f>
        <v>1288000</v>
      </c>
      <c r="AZ32" s="458">
        <f>'APU ESTABLECIMIENTO'!AZ30</f>
        <v>0</v>
      </c>
      <c r="BA32" s="12">
        <f>+AY32*AZ32</f>
        <v>0</v>
      </c>
      <c r="BB32" s="446">
        <f>+AY32+BA32</f>
        <v>1288000</v>
      </c>
      <c r="BD32" s="448"/>
    </row>
    <row r="33" spans="1:56">
      <c r="A33" s="23"/>
      <c r="B33" s="123" t="s">
        <v>108</v>
      </c>
      <c r="C33" s="124" t="s">
        <v>98</v>
      </c>
      <c r="D33" s="125">
        <f>+IF(F24&gt;0,D14,0)</f>
        <v>0</v>
      </c>
      <c r="E33" s="126">
        <f>+IF(F24&gt;0,(E21*D80)/D33,0)</f>
        <v>0</v>
      </c>
      <c r="F33" s="127">
        <f t="shared" si="1"/>
        <v>0</v>
      </c>
      <c r="G33" s="128"/>
      <c r="H33" s="26"/>
      <c r="I33" s="123" t="s">
        <v>108</v>
      </c>
      <c r="J33" s="124" t="s">
        <v>98</v>
      </c>
      <c r="K33" s="125">
        <f>+IF(M24&gt;0,K14,0)</f>
        <v>0</v>
      </c>
      <c r="L33" s="126">
        <f>+IF(M24&gt;0,(L21*K80)/K33,0)</f>
        <v>0</v>
      </c>
      <c r="M33" s="127">
        <f t="shared" si="2"/>
        <v>0</v>
      </c>
      <c r="N33" s="128"/>
      <c r="O33" s="26"/>
      <c r="P33" s="123" t="s">
        <v>108</v>
      </c>
      <c r="Q33" s="124" t="s">
        <v>98</v>
      </c>
      <c r="R33" s="125">
        <f>+IF(T24&gt;0,R14,0)</f>
        <v>0</v>
      </c>
      <c r="S33" s="126">
        <f>+IF(T24&gt;0,(S21*R80)/R33,0)</f>
        <v>0</v>
      </c>
      <c r="T33" s="127">
        <f t="shared" si="3"/>
        <v>0</v>
      </c>
      <c r="U33" s="128"/>
      <c r="V33" s="26"/>
      <c r="W33" s="123" t="s">
        <v>108</v>
      </c>
      <c r="X33" s="124" t="s">
        <v>98</v>
      </c>
      <c r="Y33" s="125">
        <v>1840</v>
      </c>
      <c r="Z33" s="606">
        <f>+IF(AA24&gt;0,(Z21*Y80)/Y33,0)</f>
        <v>240.2608695652174</v>
      </c>
      <c r="AA33" s="607">
        <f>+Y33*Z33</f>
        <v>442080</v>
      </c>
      <c r="AB33" s="608">
        <f t="shared" ref="AB33:AB37" si="7">AA33*$AA$24</f>
        <v>884160</v>
      </c>
      <c r="AC33" s="26"/>
      <c r="AD33" s="123" t="s">
        <v>108</v>
      </c>
      <c r="AE33" s="124" t="s">
        <v>98</v>
      </c>
      <c r="AF33" s="125">
        <f>+IF(AH24&gt;0,AF14,0)</f>
        <v>0</v>
      </c>
      <c r="AG33" s="126">
        <f>+IF(AH24&gt;0,(AG21*AF80)/AF33,0)</f>
        <v>0</v>
      </c>
      <c r="AH33" s="127">
        <f t="shared" si="5"/>
        <v>0</v>
      </c>
      <c r="AI33" s="128"/>
      <c r="AJ33" s="26"/>
      <c r="AK33" s="123" t="s">
        <v>108</v>
      </c>
      <c r="AL33" s="124" t="s">
        <v>98</v>
      </c>
      <c r="AM33" s="125">
        <f>+IF(AO24&gt;0,AM14,0)</f>
        <v>0</v>
      </c>
      <c r="AN33" s="126">
        <f>+IF(AO24&gt;0,(AN21*AM80)/AM33,0)</f>
        <v>0</v>
      </c>
      <c r="AO33" s="127">
        <f t="shared" si="6"/>
        <v>0</v>
      </c>
      <c r="AP33" s="128"/>
      <c r="AQ33" s="26"/>
      <c r="AR33" s="140" t="s">
        <v>113</v>
      </c>
      <c r="AS33" s="141">
        <v>0</v>
      </c>
      <c r="AT33" s="53">
        <f>+IF(AS33&gt;0,$AU$20,0)</f>
        <v>0</v>
      </c>
      <c r="AU33" s="142">
        <f>+AS33*AT33</f>
        <v>0</v>
      </c>
      <c r="AV33" s="143">
        <f>+AU33/1000</f>
        <v>0</v>
      </c>
      <c r="AW33" s="144">
        <f>+AV33*AT23</f>
        <v>0</v>
      </c>
      <c r="AX33" s="331"/>
      <c r="AY33" s="447">
        <f t="shared" ref="AY33:AY37" si="8">+AA33*AA$24</f>
        <v>884160</v>
      </c>
      <c r="AZ33" s="458">
        <f>AZ32</f>
        <v>0</v>
      </c>
      <c r="BA33" s="12">
        <f t="shared" ref="BA33:BA37" si="9">+AY33*AZ33</f>
        <v>0</v>
      </c>
      <c r="BB33" s="446">
        <f t="shared" ref="BB33:BB37" si="10">+AY33+BA33</f>
        <v>884160</v>
      </c>
      <c r="BD33" s="448"/>
    </row>
    <row r="34" spans="1:56">
      <c r="A34" s="23"/>
      <c r="B34" s="123" t="s">
        <v>110</v>
      </c>
      <c r="C34" s="124" t="s">
        <v>98</v>
      </c>
      <c r="D34" s="125">
        <f>+IF(F24&gt;0,D14,0)</f>
        <v>0</v>
      </c>
      <c r="E34" s="126">
        <f>+IF(F24&gt;0,(E21*D80)/D34,0)</f>
        <v>0</v>
      </c>
      <c r="F34" s="127">
        <f t="shared" si="1"/>
        <v>0</v>
      </c>
      <c r="G34" s="128"/>
      <c r="H34" s="26"/>
      <c r="I34" s="123" t="s">
        <v>110</v>
      </c>
      <c r="J34" s="124" t="s">
        <v>98</v>
      </c>
      <c r="K34" s="125">
        <f>+IF(M24&gt;0,K14,0)</f>
        <v>0</v>
      </c>
      <c r="L34" s="126">
        <f>+IF(M24&gt;0,(L21*K80)/K34,0)</f>
        <v>0</v>
      </c>
      <c r="M34" s="127">
        <f t="shared" si="2"/>
        <v>0</v>
      </c>
      <c r="N34" s="128"/>
      <c r="O34" s="26"/>
      <c r="P34" s="123" t="s">
        <v>110</v>
      </c>
      <c r="Q34" s="124" t="s">
        <v>98</v>
      </c>
      <c r="R34" s="125">
        <f>+IF(T24&gt;0,R14,0)</f>
        <v>0</v>
      </c>
      <c r="S34" s="126">
        <f>+IF(T24&gt;0,(S21*R80)/R34,0)</f>
        <v>0</v>
      </c>
      <c r="T34" s="127">
        <f t="shared" si="3"/>
        <v>0</v>
      </c>
      <c r="U34" s="128"/>
      <c r="V34" s="26"/>
      <c r="W34" s="123" t="s">
        <v>110</v>
      </c>
      <c r="X34" s="124" t="s">
        <v>98</v>
      </c>
      <c r="Y34" s="125">
        <v>1840</v>
      </c>
      <c r="Z34" s="606">
        <f>+IF(AA24&gt;0,(Z21*Y81)/Y34,0)</f>
        <v>240.2608695652174</v>
      </c>
      <c r="AA34" s="607">
        <f t="shared" si="4"/>
        <v>442080</v>
      </c>
      <c r="AB34" s="608">
        <f t="shared" si="7"/>
        <v>884160</v>
      </c>
      <c r="AC34" s="26"/>
      <c r="AD34" s="123" t="s">
        <v>110</v>
      </c>
      <c r="AE34" s="124" t="s">
        <v>98</v>
      </c>
      <c r="AF34" s="125">
        <f>+IF(AH24&gt;0,AF14,0)</f>
        <v>0</v>
      </c>
      <c r="AG34" s="126">
        <f>+IF(AH24&gt;0,(AG21*AF80)/AF34,0)</f>
        <v>0</v>
      </c>
      <c r="AH34" s="127">
        <f t="shared" si="5"/>
        <v>0</v>
      </c>
      <c r="AI34" s="128"/>
      <c r="AJ34" s="26"/>
      <c r="AK34" s="123" t="s">
        <v>110</v>
      </c>
      <c r="AL34" s="124" t="s">
        <v>98</v>
      </c>
      <c r="AM34" s="125">
        <f>+IF(AO24&gt;0,AM14,0)</f>
        <v>0</v>
      </c>
      <c r="AN34" s="126">
        <f>+IF(AO24&gt;0,(AN21*AM80)/AM34,0)</f>
        <v>0</v>
      </c>
      <c r="AO34" s="127">
        <f t="shared" si="6"/>
        <v>0</v>
      </c>
      <c r="AP34" s="128"/>
      <c r="AQ34" s="26"/>
      <c r="AR34" s="140" t="s">
        <v>115</v>
      </c>
      <c r="AS34" s="141">
        <v>0</v>
      </c>
      <c r="AT34" s="53">
        <f>+IF(AS34&gt;0,$AU$20,0)</f>
        <v>0</v>
      </c>
      <c r="AU34" s="142">
        <f>+AS34*AT34</f>
        <v>0</v>
      </c>
      <c r="AV34" s="143">
        <f>+AU34/1000</f>
        <v>0</v>
      </c>
      <c r="AW34" s="144">
        <f>+AV34*AT23</f>
        <v>0</v>
      </c>
      <c r="AX34" s="331"/>
      <c r="AY34" s="447">
        <f t="shared" si="8"/>
        <v>884160</v>
      </c>
      <c r="AZ34" s="458">
        <f t="shared" ref="AZ34:AZ37" si="11">AZ33</f>
        <v>0</v>
      </c>
      <c r="BA34" s="12">
        <f t="shared" si="9"/>
        <v>0</v>
      </c>
      <c r="BB34" s="446">
        <f t="shared" si="10"/>
        <v>884160</v>
      </c>
      <c r="BD34" s="448"/>
    </row>
    <row r="35" spans="1:56" ht="15.75" thickBot="1">
      <c r="A35" s="23"/>
      <c r="B35" s="123" t="s">
        <v>114</v>
      </c>
      <c r="C35" s="124" t="s">
        <v>98</v>
      </c>
      <c r="D35" s="125">
        <f>+IF(F24&gt;0,D14,0)</f>
        <v>0</v>
      </c>
      <c r="E35" s="126">
        <f>+IF(F24&gt;0,(E21*D83)/D35,0)</f>
        <v>0</v>
      </c>
      <c r="F35" s="127">
        <f t="shared" si="1"/>
        <v>0</v>
      </c>
      <c r="G35" s="128"/>
      <c r="H35" s="26"/>
      <c r="I35" s="123" t="s">
        <v>114</v>
      </c>
      <c r="J35" s="124" t="s">
        <v>98</v>
      </c>
      <c r="K35" s="125">
        <f>+IF(M24&gt;0,K14,0)</f>
        <v>0</v>
      </c>
      <c r="L35" s="126">
        <f>+IF(M24&gt;0,(L21*K83)/K35,0)</f>
        <v>0</v>
      </c>
      <c r="M35" s="127">
        <f t="shared" si="2"/>
        <v>0</v>
      </c>
      <c r="N35" s="128"/>
      <c r="O35" s="26"/>
      <c r="P35" s="123" t="s">
        <v>114</v>
      </c>
      <c r="Q35" s="124" t="s">
        <v>98</v>
      </c>
      <c r="R35" s="125">
        <f>+IF(T24&gt;0,R14,0)</f>
        <v>0</v>
      </c>
      <c r="S35" s="126">
        <f>+IF(T24&gt;0,(S21*R83)/R35,0)</f>
        <v>0</v>
      </c>
      <c r="T35" s="127">
        <f t="shared" si="3"/>
        <v>0</v>
      </c>
      <c r="U35" s="128"/>
      <c r="V35" s="26"/>
      <c r="W35" s="123" t="s">
        <v>114</v>
      </c>
      <c r="X35" s="124" t="s">
        <v>98</v>
      </c>
      <c r="Y35" s="125">
        <v>1840</v>
      </c>
      <c r="Z35" s="606">
        <f>+IF(AA24&gt;0,(Z21*Y83)/Y35,0)</f>
        <v>240.2608695652174</v>
      </c>
      <c r="AA35" s="607">
        <f t="shared" si="4"/>
        <v>442080</v>
      </c>
      <c r="AB35" s="608">
        <f t="shared" si="7"/>
        <v>884160</v>
      </c>
      <c r="AC35" s="26"/>
      <c r="AD35" s="123" t="s">
        <v>114</v>
      </c>
      <c r="AE35" s="124" t="s">
        <v>98</v>
      </c>
      <c r="AF35" s="125">
        <f>+IF(AH24&gt;0,AF14,0)</f>
        <v>0</v>
      </c>
      <c r="AG35" s="126">
        <f>+IF(AH24&gt;0,(AG21*AF83)/AF35,0)</f>
        <v>0</v>
      </c>
      <c r="AH35" s="127">
        <f t="shared" si="5"/>
        <v>0</v>
      </c>
      <c r="AI35" s="128"/>
      <c r="AJ35" s="26"/>
      <c r="AK35" s="123" t="s">
        <v>114</v>
      </c>
      <c r="AL35" s="124" t="s">
        <v>98</v>
      </c>
      <c r="AM35" s="125">
        <f>+IF(AO24&gt;0,AM14,0)</f>
        <v>0</v>
      </c>
      <c r="AN35" s="126">
        <f>+IF(AO24&gt;0,(AN21*AM83)/AM35,0)</f>
        <v>0</v>
      </c>
      <c r="AO35" s="127">
        <f t="shared" si="6"/>
        <v>0</v>
      </c>
      <c r="AP35" s="128"/>
      <c r="AQ35" s="26"/>
      <c r="AR35" s="149" t="s">
        <v>120</v>
      </c>
      <c r="AS35" s="150">
        <f>SUM(AS30:AS34)</f>
        <v>0</v>
      </c>
      <c r="AT35" s="151"/>
      <c r="AU35" s="152">
        <f>SUM(AU30:AU34)</f>
        <v>0</v>
      </c>
      <c r="AV35" s="153">
        <f>SUM(AV30:AV34)</f>
        <v>0</v>
      </c>
      <c r="AW35" s="154">
        <f>SUM(AW30:AW34)</f>
        <v>0</v>
      </c>
      <c r="AX35" s="333">
        <f>+AW35*AW24</f>
        <v>0</v>
      </c>
      <c r="AY35" s="447">
        <f t="shared" si="8"/>
        <v>884160</v>
      </c>
      <c r="AZ35" s="458">
        <f t="shared" si="11"/>
        <v>0</v>
      </c>
      <c r="BA35" s="12">
        <f t="shared" si="9"/>
        <v>0</v>
      </c>
      <c r="BB35" s="446">
        <f t="shared" si="10"/>
        <v>884160</v>
      </c>
    </row>
    <row r="36" spans="1:56" hidden="1">
      <c r="A36" s="23"/>
      <c r="B36" s="123" t="s">
        <v>112</v>
      </c>
      <c r="C36" s="124" t="s">
        <v>285</v>
      </c>
      <c r="D36" s="332">
        <v>0</v>
      </c>
      <c r="E36" s="188">
        <f t="shared" si="0"/>
        <v>0</v>
      </c>
      <c r="F36" s="127">
        <f t="shared" si="1"/>
        <v>0</v>
      </c>
      <c r="G36" s="128"/>
      <c r="H36" s="26"/>
      <c r="I36" s="123" t="s">
        <v>112</v>
      </c>
      <c r="J36" s="124" t="s">
        <v>285</v>
      </c>
      <c r="K36" s="332">
        <v>0</v>
      </c>
      <c r="L36" s="188">
        <f>+IF(K36&gt;0,$E$21,0)</f>
        <v>0</v>
      </c>
      <c r="M36" s="127">
        <f t="shared" si="2"/>
        <v>0</v>
      </c>
      <c r="N36" s="128"/>
      <c r="O36" s="26"/>
      <c r="P36" s="123" t="s">
        <v>112</v>
      </c>
      <c r="Q36" s="124" t="s">
        <v>285</v>
      </c>
      <c r="R36" s="332">
        <v>0</v>
      </c>
      <c r="S36" s="188">
        <f>+IF(R36&gt;0,$E$21,0)</f>
        <v>0</v>
      </c>
      <c r="T36" s="127">
        <f t="shared" si="3"/>
        <v>0</v>
      </c>
      <c r="U36" s="128"/>
      <c r="V36" s="26"/>
      <c r="W36" s="123" t="s">
        <v>112</v>
      </c>
      <c r="X36" s="124" t="s">
        <v>285</v>
      </c>
      <c r="Y36" s="332">
        <v>0</v>
      </c>
      <c r="Z36" s="613">
        <f>+IF(Y36&gt;0,$E$21,0)</f>
        <v>0</v>
      </c>
      <c r="AA36" s="607">
        <f t="shared" si="4"/>
        <v>0</v>
      </c>
      <c r="AB36" s="608">
        <f t="shared" si="7"/>
        <v>0</v>
      </c>
      <c r="AC36" s="26"/>
      <c r="AD36" s="123" t="s">
        <v>112</v>
      </c>
      <c r="AE36" s="124" t="s">
        <v>285</v>
      </c>
      <c r="AF36" s="332">
        <v>0</v>
      </c>
      <c r="AG36" s="188">
        <f>+IF(AF36&gt;0,$E$21,0)</f>
        <v>0</v>
      </c>
      <c r="AH36" s="127">
        <f t="shared" si="5"/>
        <v>0</v>
      </c>
      <c r="AI36" s="128"/>
      <c r="AJ36" s="26"/>
      <c r="AK36" s="123" t="s">
        <v>112</v>
      </c>
      <c r="AL36" s="124" t="s">
        <v>285</v>
      </c>
      <c r="AM36" s="332">
        <v>0</v>
      </c>
      <c r="AN36" s="188">
        <f>+IF(AM36&gt;0,$E$21,0)</f>
        <v>0</v>
      </c>
      <c r="AO36" s="127">
        <f t="shared" si="6"/>
        <v>0</v>
      </c>
      <c r="AP36" s="128"/>
      <c r="AQ36" s="26"/>
      <c r="AR36" s="1089" t="s">
        <v>121</v>
      </c>
      <c r="AS36" s="1090"/>
      <c r="AT36" s="1090"/>
      <c r="AU36" s="1090"/>
      <c r="AV36" s="1090"/>
      <c r="AW36" s="1090"/>
      <c r="AX36" s="1091"/>
      <c r="AY36" s="447">
        <f t="shared" si="8"/>
        <v>0</v>
      </c>
      <c r="AZ36" s="458">
        <f t="shared" si="11"/>
        <v>0</v>
      </c>
      <c r="BA36" s="12">
        <f t="shared" si="9"/>
        <v>0</v>
      </c>
      <c r="BB36" s="446">
        <f t="shared" si="10"/>
        <v>0</v>
      </c>
    </row>
    <row r="37" spans="1:56">
      <c r="A37" s="23"/>
      <c r="B37" s="123" t="s">
        <v>116</v>
      </c>
      <c r="C37" s="124" t="s">
        <v>98</v>
      </c>
      <c r="D37" s="125">
        <f>+IF(F24&gt;0,D14*D15,0)</f>
        <v>0</v>
      </c>
      <c r="E37" s="126">
        <f>+IF(F24&gt;0,E21/D84,0)</f>
        <v>0</v>
      </c>
      <c r="F37" s="127">
        <f t="shared" si="1"/>
        <v>0</v>
      </c>
      <c r="G37" s="128"/>
      <c r="H37" s="26"/>
      <c r="I37" s="123" t="s">
        <v>116</v>
      </c>
      <c r="J37" s="124" t="s">
        <v>98</v>
      </c>
      <c r="K37" s="125">
        <f>+IF(M24&gt;0,K14*K15,0)</f>
        <v>0</v>
      </c>
      <c r="L37" s="126">
        <f>+IF(M24&gt;0,L21/K84,0)</f>
        <v>0</v>
      </c>
      <c r="M37" s="127">
        <f t="shared" si="2"/>
        <v>0</v>
      </c>
      <c r="N37" s="128"/>
      <c r="O37" s="26"/>
      <c r="P37" s="123" t="s">
        <v>116</v>
      </c>
      <c r="Q37" s="124" t="s">
        <v>98</v>
      </c>
      <c r="R37" s="125">
        <f>+IF(T24&gt;0,R14*R15,0)</f>
        <v>0</v>
      </c>
      <c r="S37" s="126">
        <f>+IF(T24&gt;0,S21/R84,0)</f>
        <v>0</v>
      </c>
      <c r="T37" s="127">
        <f t="shared" si="3"/>
        <v>0</v>
      </c>
      <c r="U37" s="128"/>
      <c r="V37" s="26"/>
      <c r="W37" s="123" t="s">
        <v>116</v>
      </c>
      <c r="X37" s="124" t="s">
        <v>98</v>
      </c>
      <c r="Y37" s="125">
        <f>+IF(AA24&gt;0,Y14*Y15,0)</f>
        <v>184.20000000000002</v>
      </c>
      <c r="Z37" s="606">
        <v>1100</v>
      </c>
      <c r="AA37" s="607">
        <f t="shared" si="4"/>
        <v>202620.00000000003</v>
      </c>
      <c r="AB37" s="608">
        <f t="shared" si="7"/>
        <v>405240.00000000006</v>
      </c>
      <c r="AC37" s="26"/>
      <c r="AD37" s="123" t="s">
        <v>116</v>
      </c>
      <c r="AE37" s="124" t="s">
        <v>98</v>
      </c>
      <c r="AF37" s="125">
        <f>+IF(AH24&gt;0,AF14*AF15,0)</f>
        <v>0</v>
      </c>
      <c r="AG37" s="126">
        <f>+IF(AH24&gt;0,AG21/AF84,0)</f>
        <v>0</v>
      </c>
      <c r="AH37" s="127">
        <f t="shared" si="5"/>
        <v>0</v>
      </c>
      <c r="AI37" s="128"/>
      <c r="AJ37" s="26"/>
      <c r="AK37" s="123" t="s">
        <v>116</v>
      </c>
      <c r="AL37" s="124" t="s">
        <v>98</v>
      </c>
      <c r="AM37" s="125">
        <f>+IF(AO24&gt;0,AM14*AM15,0)</f>
        <v>0</v>
      </c>
      <c r="AN37" s="126">
        <f>+IF(AO24&gt;0,AN21/AM84,0)</f>
        <v>0</v>
      </c>
      <c r="AO37" s="127">
        <f t="shared" si="6"/>
        <v>0</v>
      </c>
      <c r="AP37" s="128"/>
      <c r="AQ37" s="26"/>
      <c r="AR37" s="166" t="s">
        <v>123</v>
      </c>
      <c r="AS37" s="167">
        <f>+AT18</f>
        <v>0</v>
      </c>
      <c r="AT37" s="168">
        <f>+AU18</f>
        <v>0</v>
      </c>
      <c r="AU37" s="142">
        <f>+AS37*AT37</f>
        <v>0</v>
      </c>
      <c r="AV37" s="143">
        <f t="shared" ref="AV37:AV41" si="12">+AU37/1000</f>
        <v>0</v>
      </c>
      <c r="AW37" s="144">
        <f>+AV37*AT23</f>
        <v>0</v>
      </c>
      <c r="AX37" s="334">
        <f>+AW37*AW24</f>
        <v>0</v>
      </c>
      <c r="AY37" s="447">
        <f t="shared" si="8"/>
        <v>405240.00000000006</v>
      </c>
      <c r="AZ37" s="458">
        <f t="shared" si="11"/>
        <v>0</v>
      </c>
      <c r="BA37" s="12">
        <f t="shared" si="9"/>
        <v>0</v>
      </c>
      <c r="BB37" s="446">
        <f t="shared" si="10"/>
        <v>405240.00000000006</v>
      </c>
      <c r="BD37" s="448"/>
    </row>
    <row r="38" spans="1:56" ht="15.75" thickBot="1">
      <c r="A38" s="23"/>
      <c r="B38" s="155" t="s">
        <v>120</v>
      </c>
      <c r="C38" s="156"/>
      <c r="D38" s="157"/>
      <c r="E38" s="158"/>
      <c r="F38" s="158">
        <f>SUM(F30:F37)</f>
        <v>0</v>
      </c>
      <c r="G38" s="335">
        <f>+F38*F24</f>
        <v>0</v>
      </c>
      <c r="H38" s="26"/>
      <c r="I38" s="155" t="s">
        <v>120</v>
      </c>
      <c r="J38" s="156"/>
      <c r="K38" s="157"/>
      <c r="L38" s="158"/>
      <c r="M38" s="158">
        <f>SUM(M30:M37)</f>
        <v>0</v>
      </c>
      <c r="N38" s="159">
        <f>+M38*M24</f>
        <v>0</v>
      </c>
      <c r="O38" s="26"/>
      <c r="P38" s="155" t="s">
        <v>120</v>
      </c>
      <c r="Q38" s="156"/>
      <c r="R38" s="157"/>
      <c r="S38" s="158"/>
      <c r="T38" s="158">
        <f>SUM(T30:T37)</f>
        <v>0</v>
      </c>
      <c r="U38" s="159">
        <f>+T38*T24</f>
        <v>0</v>
      </c>
      <c r="V38" s="26"/>
      <c r="W38" s="155" t="s">
        <v>120</v>
      </c>
      <c r="X38" s="156"/>
      <c r="Y38" s="157"/>
      <c r="Z38" s="609">
        <f>SUM(Z30:Z37)</f>
        <v>2170.782608695652</v>
      </c>
      <c r="AA38" s="609">
        <f>SUM(AA30:AA37)</f>
        <v>2172860</v>
      </c>
      <c r="AB38" s="610">
        <f>+AA38*AA24</f>
        <v>4345720</v>
      </c>
      <c r="AC38" s="26"/>
      <c r="AD38" s="155" t="s">
        <v>120</v>
      </c>
      <c r="AE38" s="156"/>
      <c r="AF38" s="157"/>
      <c r="AG38" s="158"/>
      <c r="AH38" s="158">
        <f>SUM(AH30:AH37)</f>
        <v>0</v>
      </c>
      <c r="AI38" s="159">
        <f>+AH38*AH24</f>
        <v>0</v>
      </c>
      <c r="AJ38" s="26"/>
      <c r="AK38" s="155" t="s">
        <v>120</v>
      </c>
      <c r="AL38" s="156"/>
      <c r="AM38" s="157"/>
      <c r="AN38" s="158"/>
      <c r="AO38" s="158">
        <f>SUM(AO30:AO37)</f>
        <v>0</v>
      </c>
      <c r="AP38" s="159">
        <f>+AO38*AO24</f>
        <v>0</v>
      </c>
      <c r="AQ38" s="26"/>
      <c r="AR38" s="166" t="s">
        <v>131</v>
      </c>
      <c r="AS38" s="167">
        <f>+AT19</f>
        <v>0</v>
      </c>
      <c r="AT38" s="168">
        <f>+AU19</f>
        <v>0</v>
      </c>
      <c r="AU38" s="142">
        <f>+AS38*AT38</f>
        <v>0</v>
      </c>
      <c r="AV38" s="143">
        <f t="shared" si="12"/>
        <v>0</v>
      </c>
      <c r="AW38" s="144">
        <f>+AV38*AT23</f>
        <v>0</v>
      </c>
      <c r="AX38" s="334">
        <f>+AW38*AW24</f>
        <v>0</v>
      </c>
    </row>
    <row r="39" spans="1:56" ht="15.75" thickBot="1">
      <c r="A39" s="23"/>
      <c r="B39" s="1007"/>
      <c r="C39" s="1008"/>
      <c r="D39" s="1008"/>
      <c r="E39" s="1008"/>
      <c r="F39" s="1008"/>
      <c r="G39" s="1009"/>
      <c r="H39" s="26"/>
      <c r="I39" s="1007" t="s">
        <v>122</v>
      </c>
      <c r="J39" s="1008"/>
      <c r="K39" s="1008"/>
      <c r="L39" s="1008"/>
      <c r="M39" s="1008"/>
      <c r="N39" s="1009"/>
      <c r="O39" s="26"/>
      <c r="P39" s="1007" t="s">
        <v>122</v>
      </c>
      <c r="Q39" s="1008"/>
      <c r="R39" s="1008"/>
      <c r="S39" s="1008"/>
      <c r="T39" s="1008"/>
      <c r="U39" s="1009"/>
      <c r="V39" s="26"/>
      <c r="W39" s="1007" t="s">
        <v>122</v>
      </c>
      <c r="X39" s="1008"/>
      <c r="Y39" s="1008"/>
      <c r="Z39" s="1008"/>
      <c r="AA39" s="1008"/>
      <c r="AB39" s="1009"/>
      <c r="AC39" s="26"/>
      <c r="AD39" s="1007" t="s">
        <v>122</v>
      </c>
      <c r="AE39" s="1008"/>
      <c r="AF39" s="1008"/>
      <c r="AG39" s="1008"/>
      <c r="AH39" s="1008"/>
      <c r="AI39" s="1009"/>
      <c r="AJ39" s="26"/>
      <c r="AK39" s="1007" t="s">
        <v>122</v>
      </c>
      <c r="AL39" s="1008"/>
      <c r="AM39" s="1008"/>
      <c r="AN39" s="1008"/>
      <c r="AO39" s="1008"/>
      <c r="AP39" s="1009"/>
      <c r="AQ39" s="26"/>
      <c r="AR39" s="149" t="s">
        <v>138</v>
      </c>
      <c r="AS39" s="197"/>
      <c r="AT39" s="198"/>
      <c r="AU39" s="199">
        <f>SUM(AU37:AU38)</f>
        <v>0</v>
      </c>
      <c r="AV39" s="200">
        <f>SUM(AV37:AV38)</f>
        <v>0</v>
      </c>
      <c r="AW39" s="201">
        <f>+AV39*AT23</f>
        <v>0</v>
      </c>
      <c r="AX39" s="243">
        <f>+AW39*AW24</f>
        <v>0</v>
      </c>
    </row>
    <row r="40" spans="1:56" ht="15.75" thickBot="1">
      <c r="A40" s="23"/>
      <c r="B40" s="169" t="s">
        <v>286</v>
      </c>
      <c r="C40" s="170" t="s">
        <v>125</v>
      </c>
      <c r="D40" s="336">
        <f>+D14*D15</f>
        <v>0</v>
      </c>
      <c r="E40" s="172">
        <f t="shared" ref="E40:E45" si="13">+E15</f>
        <v>0</v>
      </c>
      <c r="F40" s="127">
        <f t="shared" ref="F40:F45" si="14">+D40*E40</f>
        <v>0</v>
      </c>
      <c r="G40" s="173">
        <f>+F40*F24</f>
        <v>0</v>
      </c>
      <c r="H40" s="174"/>
      <c r="I40" s="169" t="s">
        <v>287</v>
      </c>
      <c r="J40" s="170" t="s">
        <v>125</v>
      </c>
      <c r="K40" s="171">
        <f>+K14*K15</f>
        <v>0</v>
      </c>
      <c r="L40" s="172">
        <f t="shared" ref="L40:L45" si="15">+L15</f>
        <v>0</v>
      </c>
      <c r="M40" s="127">
        <f t="shared" ref="M40:M45" si="16">+K40*L40</f>
        <v>0</v>
      </c>
      <c r="N40" s="173">
        <f>+M40*M24</f>
        <v>0</v>
      </c>
      <c r="O40" s="174"/>
      <c r="P40" s="169" t="s">
        <v>286</v>
      </c>
      <c r="Q40" s="170" t="s">
        <v>125</v>
      </c>
      <c r="R40" s="171">
        <f>+R14*R15</f>
        <v>0</v>
      </c>
      <c r="S40" s="172">
        <f t="shared" ref="S40:S45" si="17">+S15</f>
        <v>0</v>
      </c>
      <c r="T40" s="127">
        <f t="shared" ref="T40:T45" si="18">+R40*S40</f>
        <v>0</v>
      </c>
      <c r="U40" s="173">
        <f>+T40*T24</f>
        <v>0</v>
      </c>
      <c r="V40" s="174"/>
      <c r="W40" s="169" t="s">
        <v>286</v>
      </c>
      <c r="X40" s="170" t="s">
        <v>125</v>
      </c>
      <c r="Y40" s="171">
        <f>+Y14*Y15</f>
        <v>184.20000000000002</v>
      </c>
      <c r="Z40" s="611">
        <f t="shared" ref="Z40:Z45" si="19">+Z15</f>
        <v>18000</v>
      </c>
      <c r="AA40" s="607">
        <f>+Y40*Z40</f>
        <v>3315600.0000000005</v>
      </c>
      <c r="AB40" s="612">
        <f>+AA40*$AA$24</f>
        <v>6631200.0000000009</v>
      </c>
      <c r="AC40" s="174"/>
      <c r="AD40" s="169" t="s">
        <v>286</v>
      </c>
      <c r="AE40" s="170" t="s">
        <v>125</v>
      </c>
      <c r="AF40" s="171">
        <f>+AF14*AF15</f>
        <v>0</v>
      </c>
      <c r="AG40" s="172">
        <f t="shared" ref="AG40:AG45" si="20">+AG15</f>
        <v>0</v>
      </c>
      <c r="AH40" s="127">
        <f t="shared" ref="AH40:AH45" si="21">+AF40*AG40</f>
        <v>0</v>
      </c>
      <c r="AI40" s="173">
        <f>+AH40*AH24</f>
        <v>0</v>
      </c>
      <c r="AJ40" s="174"/>
      <c r="AK40" s="169" t="s">
        <v>286</v>
      </c>
      <c r="AL40" s="170" t="s">
        <v>125</v>
      </c>
      <c r="AM40" s="171">
        <f>+AM14*AM15</f>
        <v>0</v>
      </c>
      <c r="AN40" s="172">
        <f t="shared" ref="AN40:AN45" si="22">+AN15</f>
        <v>0</v>
      </c>
      <c r="AO40" s="127">
        <f t="shared" ref="AO40:AO45" si="23">+AM40*AN40</f>
        <v>0</v>
      </c>
      <c r="AP40" s="173">
        <f>+AO40*AO24</f>
        <v>0</v>
      </c>
      <c r="AQ40" s="174"/>
      <c r="AR40" s="214" t="s">
        <v>140</v>
      </c>
      <c r="AS40" s="215"/>
      <c r="AT40" s="216"/>
      <c r="AU40" s="217">
        <f>+AU39*AT21</f>
        <v>0</v>
      </c>
      <c r="AV40" s="218">
        <f t="shared" si="12"/>
        <v>0</v>
      </c>
      <c r="AW40" s="219">
        <f>+AV40*AT23</f>
        <v>0</v>
      </c>
      <c r="AX40" s="337">
        <f>+AW40*AW24</f>
        <v>0</v>
      </c>
      <c r="AY40" s="12">
        <v>1.2795000000000001</v>
      </c>
      <c r="AZ40" s="12">
        <f>+AB40*AY40</f>
        <v>8484620.4000000022</v>
      </c>
    </row>
    <row r="41" spans="1:56" ht="15.75" thickBot="1">
      <c r="A41" s="23"/>
      <c r="B41" s="186" t="s">
        <v>127</v>
      </c>
      <c r="C41" s="187" t="s">
        <v>128</v>
      </c>
      <c r="D41" s="338">
        <f>+D16*D14/1000</f>
        <v>0</v>
      </c>
      <c r="E41" s="188">
        <f t="shared" si="13"/>
        <v>0</v>
      </c>
      <c r="F41" s="127">
        <f t="shared" si="14"/>
        <v>0</v>
      </c>
      <c r="G41" s="128">
        <f>+F41*F24</f>
        <v>0</v>
      </c>
      <c r="H41" s="174"/>
      <c r="I41" s="186" t="s">
        <v>127</v>
      </c>
      <c r="J41" s="187" t="s">
        <v>128</v>
      </c>
      <c r="K41" s="188">
        <f>+K16*K14/1000</f>
        <v>0</v>
      </c>
      <c r="L41" s="188">
        <f t="shared" si="15"/>
        <v>0</v>
      </c>
      <c r="M41" s="127">
        <f t="shared" si="16"/>
        <v>0</v>
      </c>
      <c r="N41" s="128">
        <f>+M41*M24</f>
        <v>0</v>
      </c>
      <c r="O41" s="174"/>
      <c r="P41" s="186" t="s">
        <v>127</v>
      </c>
      <c r="Q41" s="187" t="s">
        <v>128</v>
      </c>
      <c r="R41" s="188">
        <f>+R16*R14/1000</f>
        <v>0</v>
      </c>
      <c r="S41" s="188">
        <f t="shared" si="17"/>
        <v>0</v>
      </c>
      <c r="T41" s="127">
        <f t="shared" si="18"/>
        <v>0</v>
      </c>
      <c r="U41" s="128">
        <f>+T41*T24</f>
        <v>0</v>
      </c>
      <c r="V41" s="174"/>
      <c r="W41" s="186" t="s">
        <v>127</v>
      </c>
      <c r="X41" s="187" t="s">
        <v>128</v>
      </c>
      <c r="Y41" s="188">
        <f>+Y16*Y14/1000</f>
        <v>92.1</v>
      </c>
      <c r="Z41" s="613">
        <f t="shared" si="19"/>
        <v>5200</v>
      </c>
      <c r="AA41" s="607">
        <f t="shared" ref="AA41:AA45" si="24">+Y41*Z41</f>
        <v>478919.99999999994</v>
      </c>
      <c r="AB41" s="612">
        <f t="shared" ref="AB41:AB45" si="25">+AA41*$AA$24</f>
        <v>957839.99999999988</v>
      </c>
      <c r="AC41" s="174"/>
      <c r="AD41" s="186" t="s">
        <v>127</v>
      </c>
      <c r="AE41" s="187" t="s">
        <v>128</v>
      </c>
      <c r="AF41" s="188">
        <f>+AF16*AF14/1000</f>
        <v>0</v>
      </c>
      <c r="AG41" s="188">
        <f t="shared" si="20"/>
        <v>0</v>
      </c>
      <c r="AH41" s="127">
        <f t="shared" si="21"/>
        <v>0</v>
      </c>
      <c r="AI41" s="128">
        <f>+AH41*AH24</f>
        <v>0</v>
      </c>
      <c r="AJ41" s="174"/>
      <c r="AK41" s="186" t="s">
        <v>127</v>
      </c>
      <c r="AL41" s="187" t="s">
        <v>128</v>
      </c>
      <c r="AM41" s="188">
        <f>+AM16*AM14/1000</f>
        <v>0</v>
      </c>
      <c r="AN41" s="188">
        <f t="shared" si="22"/>
        <v>0</v>
      </c>
      <c r="AO41" s="127">
        <f t="shared" si="23"/>
        <v>0</v>
      </c>
      <c r="AP41" s="128">
        <f>+AO41*AO24</f>
        <v>0</v>
      </c>
      <c r="AQ41" s="174"/>
      <c r="AR41" s="226" t="s">
        <v>142</v>
      </c>
      <c r="AS41" s="227"/>
      <c r="AT41" s="228"/>
      <c r="AU41" s="229">
        <f>+AU35*AT22</f>
        <v>0</v>
      </c>
      <c r="AV41" s="230">
        <f t="shared" si="12"/>
        <v>0</v>
      </c>
      <c r="AW41" s="231">
        <f>+AV41*AT23</f>
        <v>0</v>
      </c>
      <c r="AX41" s="339">
        <f>+AW41*AW24</f>
        <v>0</v>
      </c>
      <c r="AY41" s="12">
        <v>1.2795000000000001</v>
      </c>
      <c r="AZ41" s="12">
        <f t="shared" ref="AZ41:AZ45" si="26">+AB41*AY41</f>
        <v>1225556.28</v>
      </c>
    </row>
    <row r="42" spans="1:56" ht="15" hidden="1" customHeight="1">
      <c r="A42" s="23"/>
      <c r="B42" s="186" t="s">
        <v>130</v>
      </c>
      <c r="C42" s="187" t="s">
        <v>128</v>
      </c>
      <c r="D42" s="338">
        <f>+D17*D14/1000</f>
        <v>0</v>
      </c>
      <c r="E42" s="188">
        <f t="shared" si="13"/>
        <v>0</v>
      </c>
      <c r="F42" s="127">
        <f t="shared" si="14"/>
        <v>0</v>
      </c>
      <c r="G42" s="128">
        <f>+F42*F24</f>
        <v>0</v>
      </c>
      <c r="H42" s="174"/>
      <c r="I42" s="186" t="s">
        <v>130</v>
      </c>
      <c r="J42" s="187" t="s">
        <v>128</v>
      </c>
      <c r="K42" s="188">
        <f>+K17*K14/1000</f>
        <v>0</v>
      </c>
      <c r="L42" s="188">
        <f t="shared" si="15"/>
        <v>0</v>
      </c>
      <c r="M42" s="127">
        <f t="shared" si="16"/>
        <v>0</v>
      </c>
      <c r="N42" s="128">
        <f>+M42*M24</f>
        <v>0</v>
      </c>
      <c r="O42" s="174"/>
      <c r="P42" s="186" t="s">
        <v>130</v>
      </c>
      <c r="Q42" s="187" t="s">
        <v>128</v>
      </c>
      <c r="R42" s="188">
        <f>+R17*R14/1000</f>
        <v>0</v>
      </c>
      <c r="S42" s="188">
        <f t="shared" si="17"/>
        <v>0</v>
      </c>
      <c r="T42" s="127">
        <f t="shared" si="18"/>
        <v>0</v>
      </c>
      <c r="U42" s="128">
        <f>+T42*T24</f>
        <v>0</v>
      </c>
      <c r="V42" s="174"/>
      <c r="W42" s="186" t="s">
        <v>130</v>
      </c>
      <c r="X42" s="187" t="s">
        <v>128</v>
      </c>
      <c r="Y42" s="188">
        <f>+Y17*Y14/1000</f>
        <v>0</v>
      </c>
      <c r="Z42" s="613">
        <f t="shared" si="19"/>
        <v>0</v>
      </c>
      <c r="AA42" s="607">
        <f t="shared" si="24"/>
        <v>0</v>
      </c>
      <c r="AB42" s="612">
        <f t="shared" si="25"/>
        <v>0</v>
      </c>
      <c r="AC42" s="174"/>
      <c r="AD42" s="186" t="s">
        <v>130</v>
      </c>
      <c r="AE42" s="187" t="s">
        <v>128</v>
      </c>
      <c r="AF42" s="188">
        <f>+AF17*AF14/1000</f>
        <v>0</v>
      </c>
      <c r="AG42" s="188">
        <f t="shared" si="20"/>
        <v>0</v>
      </c>
      <c r="AH42" s="127">
        <f t="shared" si="21"/>
        <v>0</v>
      </c>
      <c r="AI42" s="128">
        <f>+AH42*AH24</f>
        <v>0</v>
      </c>
      <c r="AJ42" s="174"/>
      <c r="AK42" s="186" t="s">
        <v>130</v>
      </c>
      <c r="AL42" s="187" t="s">
        <v>128</v>
      </c>
      <c r="AM42" s="188">
        <f>+AM17*AM14/1000</f>
        <v>0</v>
      </c>
      <c r="AN42" s="188">
        <f t="shared" si="22"/>
        <v>0</v>
      </c>
      <c r="AO42" s="127">
        <f t="shared" si="23"/>
        <v>0</v>
      </c>
      <c r="AP42" s="128">
        <f>+AO42*AO24</f>
        <v>0</v>
      </c>
      <c r="AQ42" s="174"/>
      <c r="AR42" s="149" t="s">
        <v>288</v>
      </c>
      <c r="AS42" s="241"/>
      <c r="AT42" s="242"/>
      <c r="AU42" s="199">
        <f>+(AU35+AU39)*$AT$24</f>
        <v>0</v>
      </c>
      <c r="AV42" s="243">
        <f>+(AV35+AV39)*$AT$24</f>
        <v>0</v>
      </c>
      <c r="AW42" s="199">
        <f>+(AW35+AW39)*$AT$24</f>
        <v>0</v>
      </c>
      <c r="AX42" s="199">
        <f>+(AX35+AX39)*$AT$24</f>
        <v>0</v>
      </c>
      <c r="AY42" s="12">
        <v>1.2795000000000001</v>
      </c>
      <c r="AZ42" s="12">
        <f t="shared" si="26"/>
        <v>0</v>
      </c>
    </row>
    <row r="43" spans="1:56" ht="15.75" hidden="1" thickBot="1">
      <c r="A43" s="23"/>
      <c r="B43" s="186" t="s">
        <v>132</v>
      </c>
      <c r="C43" s="187" t="s">
        <v>128</v>
      </c>
      <c r="D43" s="338">
        <f>+D18*D14/1000</f>
        <v>0</v>
      </c>
      <c r="E43" s="188">
        <f t="shared" si="13"/>
        <v>0</v>
      </c>
      <c r="F43" s="127">
        <f t="shared" si="14"/>
        <v>0</v>
      </c>
      <c r="G43" s="128">
        <f>+F43*F24</f>
        <v>0</v>
      </c>
      <c r="H43" s="174"/>
      <c r="I43" s="186" t="s">
        <v>132</v>
      </c>
      <c r="J43" s="187" t="s">
        <v>128</v>
      </c>
      <c r="K43" s="188">
        <f>+K18*K14/1000</f>
        <v>0</v>
      </c>
      <c r="L43" s="188">
        <f t="shared" si="15"/>
        <v>0</v>
      </c>
      <c r="M43" s="127">
        <f t="shared" si="16"/>
        <v>0</v>
      </c>
      <c r="N43" s="128">
        <f>+M43*M24</f>
        <v>0</v>
      </c>
      <c r="O43" s="174"/>
      <c r="P43" s="186" t="s">
        <v>132</v>
      </c>
      <c r="Q43" s="187" t="s">
        <v>128</v>
      </c>
      <c r="R43" s="188">
        <f>+R18*R14/1000</f>
        <v>0</v>
      </c>
      <c r="S43" s="188">
        <f t="shared" si="17"/>
        <v>0</v>
      </c>
      <c r="T43" s="127">
        <f t="shared" si="18"/>
        <v>0</v>
      </c>
      <c r="U43" s="128">
        <f>+T43*T24</f>
        <v>0</v>
      </c>
      <c r="V43" s="174"/>
      <c r="W43" s="186" t="s">
        <v>132</v>
      </c>
      <c r="X43" s="187" t="s">
        <v>128</v>
      </c>
      <c r="Y43" s="188">
        <f>+Y18*Y14/1000</f>
        <v>0</v>
      </c>
      <c r="Z43" s="613">
        <f t="shared" si="19"/>
        <v>0</v>
      </c>
      <c r="AA43" s="607">
        <f t="shared" si="24"/>
        <v>0</v>
      </c>
      <c r="AB43" s="612">
        <f t="shared" si="25"/>
        <v>0</v>
      </c>
      <c r="AC43" s="174"/>
      <c r="AD43" s="186" t="s">
        <v>132</v>
      </c>
      <c r="AE43" s="187" t="s">
        <v>128</v>
      </c>
      <c r="AF43" s="188">
        <f>+AF18*AF14/1000</f>
        <v>0</v>
      </c>
      <c r="AG43" s="188">
        <f t="shared" si="20"/>
        <v>0</v>
      </c>
      <c r="AH43" s="127">
        <f t="shared" si="21"/>
        <v>0</v>
      </c>
      <c r="AI43" s="128">
        <f>+AH43*AH24</f>
        <v>0</v>
      </c>
      <c r="AJ43" s="174"/>
      <c r="AK43" s="186" t="s">
        <v>132</v>
      </c>
      <c r="AL43" s="187" t="s">
        <v>128</v>
      </c>
      <c r="AM43" s="188">
        <f>+AM18*AM14/1000</f>
        <v>0</v>
      </c>
      <c r="AN43" s="188">
        <f t="shared" si="22"/>
        <v>0</v>
      </c>
      <c r="AO43" s="127">
        <f t="shared" si="23"/>
        <v>0</v>
      </c>
      <c r="AP43" s="128">
        <f>+AO43*AO24</f>
        <v>0</v>
      </c>
      <c r="AQ43" s="174"/>
      <c r="AR43" s="247" t="s">
        <v>144</v>
      </c>
      <c r="AS43" s="248"/>
      <c r="AT43" s="249"/>
      <c r="AU43" s="250">
        <f>+AU35+AU39+AU40+AU41+AU42</f>
        <v>0</v>
      </c>
      <c r="AV43" s="251">
        <f>+AV35+AV39+AV40+AV41+AV42</f>
        <v>0</v>
      </c>
      <c r="AW43" s="252">
        <f>+AW35+AW39+AW40+AW41+AW42</f>
        <v>0</v>
      </c>
      <c r="AX43" s="340">
        <f>+AX35+AX39+AX40+AX41+AX42</f>
        <v>0</v>
      </c>
      <c r="AY43" s="12">
        <v>1.2795000000000001</v>
      </c>
      <c r="AZ43" s="12">
        <f t="shared" si="26"/>
        <v>0</v>
      </c>
    </row>
    <row r="44" spans="1:56" ht="15.75" thickBot="1">
      <c r="A44" s="23"/>
      <c r="B44" s="186" t="s">
        <v>134</v>
      </c>
      <c r="C44" s="187" t="s">
        <v>128</v>
      </c>
      <c r="D44" s="338">
        <f>+D19*D14/1000</f>
        <v>0</v>
      </c>
      <c r="E44" s="188">
        <f t="shared" si="13"/>
        <v>0</v>
      </c>
      <c r="F44" s="127">
        <f t="shared" si="14"/>
        <v>0</v>
      </c>
      <c r="G44" s="128">
        <f>+F44*F24</f>
        <v>0</v>
      </c>
      <c r="H44" s="174"/>
      <c r="I44" s="186" t="s">
        <v>134</v>
      </c>
      <c r="J44" s="187" t="s">
        <v>128</v>
      </c>
      <c r="K44" s="188">
        <f>+K19*K14/1000</f>
        <v>0</v>
      </c>
      <c r="L44" s="188">
        <f t="shared" si="15"/>
        <v>0</v>
      </c>
      <c r="M44" s="127">
        <f t="shared" si="16"/>
        <v>0</v>
      </c>
      <c r="N44" s="128">
        <f>+M44*M24</f>
        <v>0</v>
      </c>
      <c r="O44" s="174"/>
      <c r="P44" s="186" t="s">
        <v>135</v>
      </c>
      <c r="Q44" s="187" t="s">
        <v>128</v>
      </c>
      <c r="R44" s="188">
        <f>+R19*R14/1000</f>
        <v>0</v>
      </c>
      <c r="S44" s="188">
        <f t="shared" si="17"/>
        <v>0</v>
      </c>
      <c r="T44" s="127">
        <f t="shared" si="18"/>
        <v>0</v>
      </c>
      <c r="U44" s="128">
        <f>+T44*T24</f>
        <v>0</v>
      </c>
      <c r="V44" s="174"/>
      <c r="W44" s="186" t="s">
        <v>134</v>
      </c>
      <c r="X44" s="187" t="s">
        <v>128</v>
      </c>
      <c r="Y44" s="188">
        <f>+Y19*Y14/1000</f>
        <v>9.2100000000000009</v>
      </c>
      <c r="Z44" s="613">
        <f t="shared" si="19"/>
        <v>4000</v>
      </c>
      <c r="AA44" s="607">
        <f t="shared" si="24"/>
        <v>36840</v>
      </c>
      <c r="AB44" s="612">
        <f t="shared" si="25"/>
        <v>73680</v>
      </c>
      <c r="AC44" s="174"/>
      <c r="AD44" s="186" t="s">
        <v>134</v>
      </c>
      <c r="AE44" s="187" t="s">
        <v>128</v>
      </c>
      <c r="AF44" s="188">
        <f>+AF19*AF14/1000</f>
        <v>0</v>
      </c>
      <c r="AG44" s="188">
        <f t="shared" si="20"/>
        <v>0</v>
      </c>
      <c r="AH44" s="127">
        <f t="shared" si="21"/>
        <v>0</v>
      </c>
      <c r="AI44" s="128">
        <f>+AH44*AH24</f>
        <v>0</v>
      </c>
      <c r="AJ44" s="174"/>
      <c r="AK44" s="186" t="s">
        <v>134</v>
      </c>
      <c r="AL44" s="187" t="s">
        <v>128</v>
      </c>
      <c r="AM44" s="188">
        <f>+AM19*AM14/1000</f>
        <v>0</v>
      </c>
      <c r="AN44" s="188">
        <f t="shared" si="22"/>
        <v>0</v>
      </c>
      <c r="AO44" s="127">
        <f t="shared" si="23"/>
        <v>0</v>
      </c>
      <c r="AP44" s="128">
        <f>+AO44*AO24</f>
        <v>0</v>
      </c>
      <c r="AQ44" s="174"/>
      <c r="AR44" s="258"/>
      <c r="AS44" s="259"/>
      <c r="AT44" s="260"/>
      <c r="AU44" s="260"/>
      <c r="AV44" s="260"/>
      <c r="AW44" s="260"/>
      <c r="AX44" s="341"/>
      <c r="AY44" s="12">
        <v>1.2795000000000001</v>
      </c>
      <c r="AZ44" s="12">
        <f t="shared" si="26"/>
        <v>94273.560000000012</v>
      </c>
    </row>
    <row r="45" spans="1:56" ht="15.75" thickBot="1">
      <c r="A45" s="23"/>
      <c r="B45" s="189" t="s">
        <v>136</v>
      </c>
      <c r="C45" s="190" t="s">
        <v>137</v>
      </c>
      <c r="D45" s="338">
        <f>+D20</f>
        <v>0</v>
      </c>
      <c r="E45" s="188">
        <f t="shared" si="13"/>
        <v>0</v>
      </c>
      <c r="F45" s="127">
        <f t="shared" si="14"/>
        <v>0</v>
      </c>
      <c r="G45" s="191">
        <f>+F45*F24</f>
        <v>0</v>
      </c>
      <c r="H45" s="174"/>
      <c r="I45" s="189" t="s">
        <v>136</v>
      </c>
      <c r="J45" s="190" t="s">
        <v>137</v>
      </c>
      <c r="K45" s="188">
        <f>+K20</f>
        <v>0</v>
      </c>
      <c r="L45" s="188">
        <f t="shared" si="15"/>
        <v>0</v>
      </c>
      <c r="M45" s="127">
        <f t="shared" si="16"/>
        <v>0</v>
      </c>
      <c r="N45" s="191">
        <f>+M45*M24</f>
        <v>0</v>
      </c>
      <c r="O45" s="174"/>
      <c r="P45" s="189" t="s">
        <v>136</v>
      </c>
      <c r="Q45" s="190" t="s">
        <v>137</v>
      </c>
      <c r="R45" s="188">
        <f>+R20</f>
        <v>0</v>
      </c>
      <c r="S45" s="188">
        <f t="shared" si="17"/>
        <v>0</v>
      </c>
      <c r="T45" s="127">
        <f t="shared" si="18"/>
        <v>0</v>
      </c>
      <c r="U45" s="191">
        <f>+T45*T24</f>
        <v>0</v>
      </c>
      <c r="V45" s="174"/>
      <c r="W45" s="189" t="s">
        <v>136</v>
      </c>
      <c r="X45" s="190" t="s">
        <v>137</v>
      </c>
      <c r="Y45" s="188">
        <f>+Y20</f>
        <v>2</v>
      </c>
      <c r="Z45" s="613">
        <f t="shared" si="19"/>
        <v>12000</v>
      </c>
      <c r="AA45" s="607">
        <f t="shared" si="24"/>
        <v>24000</v>
      </c>
      <c r="AB45" s="612">
        <f t="shared" si="25"/>
        <v>48000</v>
      </c>
      <c r="AC45" s="174"/>
      <c r="AD45" s="189" t="s">
        <v>136</v>
      </c>
      <c r="AE45" s="190" t="s">
        <v>137</v>
      </c>
      <c r="AF45" s="188">
        <f>+AF20</f>
        <v>0</v>
      </c>
      <c r="AG45" s="188">
        <f t="shared" si="20"/>
        <v>0</v>
      </c>
      <c r="AH45" s="127">
        <f t="shared" si="21"/>
        <v>0</v>
      </c>
      <c r="AI45" s="191">
        <f>+AH45*AH24</f>
        <v>0</v>
      </c>
      <c r="AJ45" s="174"/>
      <c r="AK45" s="189" t="s">
        <v>136</v>
      </c>
      <c r="AL45" s="190" t="s">
        <v>137</v>
      </c>
      <c r="AM45" s="188">
        <f>+AM20</f>
        <v>0</v>
      </c>
      <c r="AN45" s="188">
        <f t="shared" si="22"/>
        <v>0</v>
      </c>
      <c r="AO45" s="127">
        <f t="shared" si="23"/>
        <v>0</v>
      </c>
      <c r="AP45" s="191">
        <f>+AO45*AO24</f>
        <v>0</v>
      </c>
      <c r="AQ45" s="174"/>
      <c r="AR45" s="123" t="s">
        <v>148</v>
      </c>
      <c r="AS45" s="342" t="s">
        <v>260</v>
      </c>
      <c r="AT45" s="260"/>
      <c r="AU45" s="343" t="s">
        <v>289</v>
      </c>
      <c r="AV45" s="344"/>
      <c r="AW45" s="345">
        <f>+AT15</f>
        <v>0</v>
      </c>
      <c r="AX45" s="341"/>
      <c r="AY45" s="12">
        <v>1.2795000000000001</v>
      </c>
      <c r="AZ45" s="12">
        <f t="shared" si="26"/>
        <v>61416.000000000007</v>
      </c>
    </row>
    <row r="46" spans="1:56" ht="15.75" thickBot="1">
      <c r="A46" s="23"/>
      <c r="B46" s="192" t="s">
        <v>138</v>
      </c>
      <c r="C46" s="193"/>
      <c r="D46" s="194"/>
      <c r="E46" s="194"/>
      <c r="F46" s="195">
        <f>SUM(F40:F45)</f>
        <v>0</v>
      </c>
      <c r="G46" s="196">
        <f>SUM(G40:G45)</f>
        <v>0</v>
      </c>
      <c r="H46" s="26"/>
      <c r="I46" s="192" t="s">
        <v>138</v>
      </c>
      <c r="J46" s="193"/>
      <c r="K46" s="194"/>
      <c r="L46" s="194"/>
      <c r="M46" s="195">
        <f>SUM(M40:M45)</f>
        <v>0</v>
      </c>
      <c r="N46" s="196">
        <f>SUM(N40:N45)</f>
        <v>0</v>
      </c>
      <c r="O46" s="26"/>
      <c r="P46" s="192" t="s">
        <v>138</v>
      </c>
      <c r="Q46" s="193"/>
      <c r="R46" s="194"/>
      <c r="S46" s="194"/>
      <c r="T46" s="195">
        <f>SUM(T40:T45)</f>
        <v>0</v>
      </c>
      <c r="U46" s="196">
        <f>SUM(U40:U45)</f>
        <v>0</v>
      </c>
      <c r="V46" s="26"/>
      <c r="W46" s="192" t="s">
        <v>138</v>
      </c>
      <c r="X46" s="193"/>
      <c r="Y46" s="194"/>
      <c r="Z46" s="616">
        <f>SUM(Z40:Z45)</f>
        <v>39200</v>
      </c>
      <c r="AA46" s="616">
        <f>SUM(AA40:AA45)</f>
        <v>3855360.0000000005</v>
      </c>
      <c r="AB46" s="617">
        <f>SUM(AB40:AB45)</f>
        <v>7710720.0000000009</v>
      </c>
      <c r="AC46" s="26"/>
      <c r="AD46" s="192" t="s">
        <v>138</v>
      </c>
      <c r="AE46" s="193"/>
      <c r="AF46" s="194"/>
      <c r="AG46" s="194"/>
      <c r="AH46" s="195">
        <f>SUM(AH40:AH45)</f>
        <v>0</v>
      </c>
      <c r="AI46" s="196">
        <f>SUM(AI40:AI45)</f>
        <v>0</v>
      </c>
      <c r="AJ46" s="26"/>
      <c r="AK46" s="192" t="s">
        <v>138</v>
      </c>
      <c r="AL46" s="193"/>
      <c r="AM46" s="194"/>
      <c r="AN46" s="194"/>
      <c r="AO46" s="195">
        <f>SUM(AO40:AO45)</f>
        <v>0</v>
      </c>
      <c r="AP46" s="196">
        <f>SUM(AP40:AP45)</f>
        <v>0</v>
      </c>
      <c r="AQ46" s="26"/>
      <c r="AR46" s="346" t="s">
        <v>152</v>
      </c>
      <c r="AS46" s="347" t="s">
        <v>260</v>
      </c>
      <c r="AT46" s="260"/>
      <c r="AU46" s="343" t="s">
        <v>154</v>
      </c>
      <c r="AV46" s="344"/>
      <c r="AW46" s="348" t="s">
        <v>290</v>
      </c>
      <c r="AX46" s="349"/>
      <c r="AY46" s="202"/>
    </row>
    <row r="47" spans="1:56" ht="15.75" thickBot="1">
      <c r="A47" s="23"/>
      <c r="B47" s="203" t="s">
        <v>139</v>
      </c>
      <c r="C47" s="204"/>
      <c r="D47" s="205"/>
      <c r="E47" s="205"/>
      <c r="F47" s="206">
        <f>+F38+F46</f>
        <v>0</v>
      </c>
      <c r="G47" s="207">
        <f>+G38+G46</f>
        <v>0</v>
      </c>
      <c r="H47" s="26"/>
      <c r="I47" s="203" t="s">
        <v>139</v>
      </c>
      <c r="J47" s="204"/>
      <c r="K47" s="205"/>
      <c r="L47" s="205"/>
      <c r="M47" s="206">
        <f>+M38+M46</f>
        <v>0</v>
      </c>
      <c r="N47" s="207">
        <f>+N38+N46</f>
        <v>0</v>
      </c>
      <c r="O47" s="26"/>
      <c r="P47" s="203" t="s">
        <v>139</v>
      </c>
      <c r="Q47" s="204"/>
      <c r="R47" s="205"/>
      <c r="S47" s="205"/>
      <c r="T47" s="206">
        <f>+T38+T46</f>
        <v>0</v>
      </c>
      <c r="U47" s="207">
        <f>+U38+U46</f>
        <v>0</v>
      </c>
      <c r="V47" s="26"/>
      <c r="W47" s="203" t="s">
        <v>139</v>
      </c>
      <c r="X47" s="204"/>
      <c r="Y47" s="205"/>
      <c r="Z47" s="619">
        <f>+Z38+Z46</f>
        <v>41370.782608695648</v>
      </c>
      <c r="AA47" s="619">
        <f>+AA38+AA46</f>
        <v>6028220</v>
      </c>
      <c r="AB47" s="620">
        <f>+AB38+AB46</f>
        <v>12056440</v>
      </c>
      <c r="AC47" s="26"/>
      <c r="AD47" s="203" t="s">
        <v>139</v>
      </c>
      <c r="AE47" s="204"/>
      <c r="AF47" s="205"/>
      <c r="AG47" s="205"/>
      <c r="AH47" s="206">
        <f>+AH38+AH46</f>
        <v>0</v>
      </c>
      <c r="AI47" s="207">
        <f>+AI38+AI46</f>
        <v>0</v>
      </c>
      <c r="AJ47" s="26"/>
      <c r="AK47" s="203" t="s">
        <v>139</v>
      </c>
      <c r="AL47" s="204"/>
      <c r="AM47" s="205"/>
      <c r="AN47" s="205"/>
      <c r="AO47" s="206">
        <f>+AO38+AO46</f>
        <v>0</v>
      </c>
      <c r="AP47" s="207">
        <f>+AP38+AP46</f>
        <v>0</v>
      </c>
      <c r="AQ47" s="26"/>
      <c r="AR47" s="346" t="s">
        <v>156</v>
      </c>
      <c r="AS47" s="347" t="s">
        <v>260</v>
      </c>
      <c r="AT47" s="260"/>
      <c r="AU47" s="343" t="s">
        <v>291</v>
      </c>
      <c r="AV47" s="344"/>
      <c r="AW47" s="348" t="s">
        <v>290</v>
      </c>
      <c r="AX47" s="349"/>
    </row>
    <row r="48" spans="1:56" ht="15.75" thickBot="1">
      <c r="A48" s="23"/>
      <c r="B48" s="987" t="s">
        <v>141</v>
      </c>
      <c r="C48" s="988"/>
      <c r="D48" s="988"/>
      <c r="E48" s="988"/>
      <c r="F48" s="988"/>
      <c r="G48" s="989"/>
      <c r="H48" s="26"/>
      <c r="I48" s="987" t="s">
        <v>141</v>
      </c>
      <c r="J48" s="988"/>
      <c r="K48" s="988"/>
      <c r="L48" s="988"/>
      <c r="M48" s="988"/>
      <c r="N48" s="989"/>
      <c r="O48" s="26"/>
      <c r="P48" s="987" t="s">
        <v>141</v>
      </c>
      <c r="Q48" s="988"/>
      <c r="R48" s="988"/>
      <c r="S48" s="988"/>
      <c r="T48" s="988"/>
      <c r="U48" s="989"/>
      <c r="V48" s="26"/>
      <c r="W48" s="987" t="s">
        <v>141</v>
      </c>
      <c r="X48" s="988"/>
      <c r="Y48" s="988"/>
      <c r="Z48" s="988"/>
      <c r="AA48" s="988"/>
      <c r="AB48" s="989"/>
      <c r="AC48" s="26"/>
      <c r="AD48" s="987" t="s">
        <v>141</v>
      </c>
      <c r="AE48" s="988"/>
      <c r="AF48" s="988"/>
      <c r="AG48" s="988"/>
      <c r="AH48" s="988"/>
      <c r="AI48" s="989"/>
      <c r="AJ48" s="26"/>
      <c r="AK48" s="987" t="s">
        <v>141</v>
      </c>
      <c r="AL48" s="988"/>
      <c r="AM48" s="988"/>
      <c r="AN48" s="988"/>
      <c r="AO48" s="988"/>
      <c r="AP48" s="989"/>
      <c r="AQ48" s="26"/>
      <c r="AR48" s="123" t="s">
        <v>163</v>
      </c>
      <c r="AS48" s="350">
        <f>+AT13</f>
        <v>0</v>
      </c>
      <c r="AT48" s="260"/>
      <c r="AU48" s="343" t="s">
        <v>164</v>
      </c>
      <c r="AV48" s="344"/>
      <c r="AW48" s="351" t="s">
        <v>290</v>
      </c>
      <c r="AX48" s="352"/>
    </row>
    <row r="49" spans="1:52">
      <c r="A49" s="23"/>
      <c r="B49" s="232" t="s">
        <v>142</v>
      </c>
      <c r="C49" s="233"/>
      <c r="D49" s="172"/>
      <c r="E49" s="172"/>
      <c r="F49" s="234">
        <f>+F38*D22</f>
        <v>0</v>
      </c>
      <c r="G49" s="173">
        <f>+F49*F24</f>
        <v>0</v>
      </c>
      <c r="H49" s="26"/>
      <c r="I49" s="232" t="s">
        <v>142</v>
      </c>
      <c r="J49" s="233"/>
      <c r="K49" s="172"/>
      <c r="L49" s="172"/>
      <c r="M49" s="234">
        <f>+M38*K22</f>
        <v>0</v>
      </c>
      <c r="N49" s="173">
        <f>+M49*M24</f>
        <v>0</v>
      </c>
      <c r="O49" s="26"/>
      <c r="P49" s="232" t="s">
        <v>142</v>
      </c>
      <c r="Q49" s="233"/>
      <c r="R49" s="172"/>
      <c r="S49" s="172"/>
      <c r="T49" s="234">
        <f>+T38*R22</f>
        <v>0</v>
      </c>
      <c r="U49" s="173">
        <f>+T49*T24</f>
        <v>0</v>
      </c>
      <c r="V49" s="26"/>
      <c r="W49" s="232" t="s">
        <v>142</v>
      </c>
      <c r="X49" s="233"/>
      <c r="Y49" s="172"/>
      <c r="Z49" s="172"/>
      <c r="AA49" s="234">
        <f>+AA38*Y22</f>
        <v>108643</v>
      </c>
      <c r="AB49" s="173">
        <f>+AA49*AA24</f>
        <v>217286</v>
      </c>
      <c r="AC49" s="26"/>
      <c r="AD49" s="232" t="s">
        <v>142</v>
      </c>
      <c r="AE49" s="233"/>
      <c r="AF49" s="172"/>
      <c r="AG49" s="172"/>
      <c r="AH49" s="234">
        <f>+AH38*AF22</f>
        <v>0</v>
      </c>
      <c r="AI49" s="173">
        <f>+AH49*AH24</f>
        <v>0</v>
      </c>
      <c r="AJ49" s="26"/>
      <c r="AK49" s="232" t="s">
        <v>142</v>
      </c>
      <c r="AL49" s="233"/>
      <c r="AM49" s="172"/>
      <c r="AN49" s="172"/>
      <c r="AO49" s="234">
        <f>+AO38*AM22</f>
        <v>0</v>
      </c>
      <c r="AP49" s="173">
        <f>+AO49*AO24</f>
        <v>0</v>
      </c>
      <c r="AQ49" s="26"/>
      <c r="AR49" s="123" t="s">
        <v>167</v>
      </c>
      <c r="AS49" s="353">
        <f>+AT14</f>
        <v>0</v>
      </c>
      <c r="AT49" s="260"/>
      <c r="AU49" s="343" t="s">
        <v>168</v>
      </c>
      <c r="AV49" s="344"/>
      <c r="AW49" s="351" t="s">
        <v>290</v>
      </c>
      <c r="AX49" s="341"/>
      <c r="AY49" s="12">
        <f>AY40</f>
        <v>1.2795000000000001</v>
      </c>
      <c r="AZ49" s="447">
        <f>+AB49*AY49</f>
        <v>278017.43700000003</v>
      </c>
    </row>
    <row r="50" spans="1:52" ht="12.75" customHeight="1">
      <c r="A50" s="23"/>
      <c r="B50" s="244" t="s">
        <v>143</v>
      </c>
      <c r="C50" s="245"/>
      <c r="D50" s="188"/>
      <c r="E50" s="188"/>
      <c r="F50" s="246">
        <f>+F46*D23</f>
        <v>0</v>
      </c>
      <c r="G50" s="128">
        <f>+F50*F24</f>
        <v>0</v>
      </c>
      <c r="H50" s="26"/>
      <c r="I50" s="244" t="s">
        <v>143</v>
      </c>
      <c r="J50" s="245"/>
      <c r="K50" s="188"/>
      <c r="L50" s="188"/>
      <c r="M50" s="246">
        <f>+M46*K23</f>
        <v>0</v>
      </c>
      <c r="N50" s="128">
        <f>+M50*M24</f>
        <v>0</v>
      </c>
      <c r="O50" s="26"/>
      <c r="P50" s="244" t="s">
        <v>143</v>
      </c>
      <c r="Q50" s="245"/>
      <c r="R50" s="188"/>
      <c r="S50" s="188"/>
      <c r="T50" s="246">
        <f>+T46*R23</f>
        <v>0</v>
      </c>
      <c r="U50" s="128">
        <f>+T50*T24</f>
        <v>0</v>
      </c>
      <c r="V50" s="26"/>
      <c r="W50" s="244" t="s">
        <v>143</v>
      </c>
      <c r="X50" s="245"/>
      <c r="Y50" s="188"/>
      <c r="Z50" s="188"/>
      <c r="AA50" s="246">
        <f>+AA46*Y23</f>
        <v>578304</v>
      </c>
      <c r="AB50" s="128">
        <f>+AA50*AA24</f>
        <v>1156608</v>
      </c>
      <c r="AC50" s="26"/>
      <c r="AD50" s="244" t="s">
        <v>143</v>
      </c>
      <c r="AE50" s="245"/>
      <c r="AF50" s="188"/>
      <c r="AG50" s="188"/>
      <c r="AH50" s="246">
        <f>+AH46*AF23</f>
        <v>0</v>
      </c>
      <c r="AI50" s="128">
        <f>+AH50*AH24</f>
        <v>0</v>
      </c>
      <c r="AJ50" s="26"/>
      <c r="AK50" s="244" t="s">
        <v>143</v>
      </c>
      <c r="AL50" s="245"/>
      <c r="AM50" s="188"/>
      <c r="AN50" s="188"/>
      <c r="AO50" s="246">
        <f>+AO46*AM23</f>
        <v>0</v>
      </c>
      <c r="AP50" s="128">
        <f>+AO50*AO24</f>
        <v>0</v>
      </c>
      <c r="AQ50" s="26"/>
      <c r="AR50" s="123" t="s">
        <v>170</v>
      </c>
      <c r="AS50" s="354" t="s">
        <v>260</v>
      </c>
      <c r="AT50" s="260"/>
      <c r="AU50" s="355" t="s">
        <v>292</v>
      </c>
      <c r="AV50" s="355"/>
      <c r="AW50" s="356" t="e">
        <f>+(#REF!+#REF!)*AT23/1000</f>
        <v>#REF!</v>
      </c>
      <c r="AX50" s="341"/>
      <c r="AY50" s="12">
        <f>AY41</f>
        <v>1.2795000000000001</v>
      </c>
      <c r="AZ50" s="447">
        <f>+AB50*AY50</f>
        <v>1479879.936</v>
      </c>
    </row>
    <row r="51" spans="1:52" ht="15" customHeight="1" thickBot="1">
      <c r="A51" s="253" t="s">
        <v>145</v>
      </c>
      <c r="B51" s="254" t="str">
        <f>CONCATENATE(A51," ",C26)</f>
        <v>IPC proyectado 2020</v>
      </c>
      <c r="C51" s="255"/>
      <c r="D51" s="256"/>
      <c r="E51" s="256"/>
      <c r="F51" s="257">
        <f>+F47*D24</f>
        <v>0</v>
      </c>
      <c r="G51" s="191">
        <f>+F51*F24</f>
        <v>0</v>
      </c>
      <c r="H51" s="26"/>
      <c r="I51" s="254" t="str">
        <f>B51</f>
        <v>IPC proyectado 2020</v>
      </c>
      <c r="J51" s="255"/>
      <c r="K51" s="256"/>
      <c r="L51" s="256"/>
      <c r="M51" s="257">
        <f>+M47*K24</f>
        <v>0</v>
      </c>
      <c r="N51" s="191">
        <f>+M51*M24</f>
        <v>0</v>
      </c>
      <c r="O51" s="26"/>
      <c r="P51" s="254" t="str">
        <f>I51</f>
        <v>IPC proyectado 2020</v>
      </c>
      <c r="Q51" s="255"/>
      <c r="R51" s="256"/>
      <c r="S51" s="256"/>
      <c r="T51" s="257">
        <f>+T47*R24</f>
        <v>0</v>
      </c>
      <c r="U51" s="191">
        <f>+T51*T24</f>
        <v>0</v>
      </c>
      <c r="V51" s="26"/>
      <c r="W51" s="254" t="s">
        <v>537</v>
      </c>
      <c r="X51" s="255"/>
      <c r="Y51" s="256"/>
      <c r="Z51" s="256"/>
      <c r="AA51" s="257">
        <f>AA47*Y24</f>
        <v>322509.77</v>
      </c>
      <c r="AB51" s="191">
        <f>+AA51*AA24</f>
        <v>645019.54</v>
      </c>
      <c r="AC51" s="26"/>
      <c r="AD51" s="254" t="str">
        <f>W51</f>
        <v>IPC proyectado 2025</v>
      </c>
      <c r="AE51" s="255"/>
      <c r="AF51" s="256"/>
      <c r="AG51" s="256"/>
      <c r="AH51" s="257">
        <f>+AH47*AF24</f>
        <v>0</v>
      </c>
      <c r="AI51" s="191">
        <f>+AH51*AH24</f>
        <v>0</v>
      </c>
      <c r="AJ51" s="26"/>
      <c r="AK51" s="254" t="str">
        <f>AD51</f>
        <v>IPC proyectado 2025</v>
      </c>
      <c r="AL51" s="255"/>
      <c r="AM51" s="256"/>
      <c r="AN51" s="256"/>
      <c r="AO51" s="257">
        <f>+AO47*AM24</f>
        <v>0</v>
      </c>
      <c r="AP51" s="191">
        <f>+AO51*AO24</f>
        <v>0</v>
      </c>
      <c r="AQ51" s="26"/>
      <c r="AR51" s="123" t="s">
        <v>293</v>
      </c>
      <c r="AS51" s="353">
        <f>+AS37*AT23/1000</f>
        <v>0</v>
      </c>
      <c r="AT51" s="34"/>
      <c r="AU51" s="1103" t="s">
        <v>294</v>
      </c>
      <c r="AV51" s="1104"/>
      <c r="AW51" s="353">
        <f>+AS38*AT23/1000</f>
        <v>0</v>
      </c>
      <c r="AX51" s="44"/>
    </row>
    <row r="52" spans="1:52" ht="15" customHeight="1" thickBot="1">
      <c r="A52" s="23"/>
      <c r="B52" s="262" t="s">
        <v>147</v>
      </c>
      <c r="C52" s="263"/>
      <c r="D52" s="264"/>
      <c r="E52" s="264"/>
      <c r="F52" s="357">
        <f>SUM(F49:F51)</f>
        <v>0</v>
      </c>
      <c r="G52" s="358">
        <f>SUM(G49:G51)</f>
        <v>0</v>
      </c>
      <c r="H52" s="26"/>
      <c r="I52" s="262" t="s">
        <v>147</v>
      </c>
      <c r="J52" s="263"/>
      <c r="K52" s="264"/>
      <c r="L52" s="264"/>
      <c r="M52" s="265">
        <f>SUM(M49:M51)</f>
        <v>0</v>
      </c>
      <c r="N52" s="207">
        <f>SUM(N49:N51)</f>
        <v>0</v>
      </c>
      <c r="O52" s="26"/>
      <c r="P52" s="262" t="s">
        <v>147</v>
      </c>
      <c r="Q52" s="263"/>
      <c r="R52" s="264"/>
      <c r="S52" s="264"/>
      <c r="T52" s="265">
        <f>SUM(T49:T51)</f>
        <v>0</v>
      </c>
      <c r="U52" s="207">
        <f>SUM(U49:U51)</f>
        <v>0</v>
      </c>
      <c r="V52" s="26"/>
      <c r="W52" s="262" t="s">
        <v>147</v>
      </c>
      <c r="X52" s="263"/>
      <c r="Y52" s="264"/>
      <c r="Z52" s="264"/>
      <c r="AA52" s="265">
        <f>SUM(AA49:AA51)</f>
        <v>1009456.77</v>
      </c>
      <c r="AB52" s="207">
        <f>SUM(AB49:AB51)</f>
        <v>2018913.54</v>
      </c>
      <c r="AC52" s="26"/>
      <c r="AD52" s="262" t="s">
        <v>147</v>
      </c>
      <c r="AE52" s="263"/>
      <c r="AF52" s="264"/>
      <c r="AG52" s="264"/>
      <c r="AH52" s="265">
        <f>SUM(AH49:AH51)</f>
        <v>0</v>
      </c>
      <c r="AI52" s="207">
        <f>SUM(AI49:AI51)</f>
        <v>0</v>
      </c>
      <c r="AJ52" s="26"/>
      <c r="AK52" s="262" t="s">
        <v>147</v>
      </c>
      <c r="AL52" s="263"/>
      <c r="AM52" s="264"/>
      <c r="AN52" s="264"/>
      <c r="AO52" s="265">
        <f>SUM(AO49:AO51)</f>
        <v>0</v>
      </c>
      <c r="AP52" s="207">
        <f>SUM(AP49:AP51)</f>
        <v>0</v>
      </c>
      <c r="AQ52" s="26"/>
      <c r="AR52" s="359"/>
      <c r="AS52" s="287"/>
      <c r="AT52" s="287"/>
      <c r="AU52" s="287"/>
      <c r="AV52" s="287"/>
      <c r="AW52" s="287"/>
      <c r="AX52" s="360"/>
    </row>
    <row r="53" spans="1:52" ht="18.75" customHeight="1" thickBot="1">
      <c r="A53" s="23"/>
      <c r="B53" s="1032" t="s">
        <v>295</v>
      </c>
      <c r="C53" s="1033"/>
      <c r="D53" s="1033"/>
      <c r="E53" s="1033"/>
      <c r="F53" s="206">
        <f>+F47+F52</f>
        <v>0</v>
      </c>
      <c r="G53" s="207">
        <f>+G47+G52</f>
        <v>0</v>
      </c>
      <c r="H53" s="26"/>
      <c r="I53" s="1032" t="str">
        <f>+B53</f>
        <v xml:space="preserve">TOTAL COSTO MANTENIMIENTO </v>
      </c>
      <c r="J53" s="1033"/>
      <c r="K53" s="1033"/>
      <c r="L53" s="1033"/>
      <c r="M53" s="206">
        <f>+M47+M52</f>
        <v>0</v>
      </c>
      <c r="N53" s="207">
        <f>+N47+N52</f>
        <v>0</v>
      </c>
      <c r="O53" s="26"/>
      <c r="P53" s="1032" t="str">
        <f>+I53</f>
        <v xml:space="preserve">TOTAL COSTO MANTENIMIENTO </v>
      </c>
      <c r="Q53" s="1033"/>
      <c r="R53" s="1033"/>
      <c r="S53" s="1033"/>
      <c r="T53" s="206">
        <f>+T47+T52</f>
        <v>0</v>
      </c>
      <c r="U53" s="207">
        <f>+U47+U52</f>
        <v>0</v>
      </c>
      <c r="V53" s="26"/>
      <c r="W53" s="1032" t="str">
        <f>+P53</f>
        <v xml:space="preserve">TOTAL COSTO MANTENIMIENTO </v>
      </c>
      <c r="X53" s="1033"/>
      <c r="Y53" s="1033"/>
      <c r="Z53" s="1033"/>
      <c r="AA53" s="206">
        <f>+AA47+AA52</f>
        <v>7037676.7699999996</v>
      </c>
      <c r="AB53" s="207">
        <f>+AB47+AB52</f>
        <v>14075353.539999999</v>
      </c>
      <c r="AC53" s="26"/>
      <c r="AD53" s="1032" t="str">
        <f>+W53</f>
        <v xml:space="preserve">TOTAL COSTO MANTENIMIENTO </v>
      </c>
      <c r="AE53" s="1033"/>
      <c r="AF53" s="1033"/>
      <c r="AG53" s="1033"/>
      <c r="AH53" s="206">
        <f>+AH47+AH52</f>
        <v>0</v>
      </c>
      <c r="AI53" s="207">
        <f>+AI47+AI52</f>
        <v>0</v>
      </c>
      <c r="AJ53" s="26"/>
      <c r="AK53" s="1032" t="str">
        <f>+AD53</f>
        <v xml:space="preserve">TOTAL COSTO MANTENIMIENTO </v>
      </c>
      <c r="AL53" s="1033"/>
      <c r="AM53" s="1033"/>
      <c r="AN53" s="1033"/>
      <c r="AO53" s="206">
        <f>+AO47+AO52</f>
        <v>0</v>
      </c>
      <c r="AP53" s="207">
        <f>+AP47+AP52</f>
        <v>0</v>
      </c>
      <c r="AQ53" s="26"/>
      <c r="AR53" s="361"/>
      <c r="AS53" s="290"/>
      <c r="AT53" s="290"/>
      <c r="AU53" s="290"/>
      <c r="AV53" s="290"/>
      <c r="AW53" s="290"/>
      <c r="AX53" s="362"/>
    </row>
    <row r="54" spans="1:52" s="12" customFormat="1" hidden="1">
      <c r="A54" s="23"/>
    </row>
    <row r="55" spans="1:52" s="12" customFormat="1" ht="16.5" hidden="1" customHeight="1">
      <c r="A55" s="23"/>
      <c r="C55" s="1016" t="s">
        <v>159</v>
      </c>
      <c r="D55" s="1017"/>
      <c r="E55" s="106" t="s">
        <v>160</v>
      </c>
      <c r="F55" s="277" t="s">
        <v>161</v>
      </c>
      <c r="G55" s="106" t="s">
        <v>162</v>
      </c>
      <c r="J55" s="1016" t="s">
        <v>159</v>
      </c>
      <c r="K55" s="1017"/>
      <c r="L55" s="106" t="s">
        <v>160</v>
      </c>
      <c r="M55" s="277" t="s">
        <v>161</v>
      </c>
      <c r="N55" s="106" t="s">
        <v>162</v>
      </c>
      <c r="Q55" s="1016" t="s">
        <v>159</v>
      </c>
      <c r="R55" s="1017"/>
      <c r="S55" s="106" t="s">
        <v>160</v>
      </c>
      <c r="T55" s="277" t="s">
        <v>161</v>
      </c>
      <c r="U55" s="106" t="s">
        <v>162</v>
      </c>
      <c r="X55" s="1016" t="s">
        <v>159</v>
      </c>
      <c r="Y55" s="1017"/>
      <c r="Z55" s="106" t="s">
        <v>160</v>
      </c>
      <c r="AA55" s="277" t="s">
        <v>161</v>
      </c>
      <c r="AB55" s="106" t="s">
        <v>162</v>
      </c>
      <c r="AE55" s="1016" t="s">
        <v>159</v>
      </c>
      <c r="AF55" s="1017"/>
      <c r="AG55" s="106" t="s">
        <v>160</v>
      </c>
      <c r="AH55" s="277" t="s">
        <v>161</v>
      </c>
      <c r="AI55" s="106" t="s">
        <v>162</v>
      </c>
      <c r="AL55" s="1016" t="s">
        <v>159</v>
      </c>
      <c r="AM55" s="1017"/>
      <c r="AN55" s="106" t="s">
        <v>160</v>
      </c>
      <c r="AO55" s="277" t="s">
        <v>161</v>
      </c>
      <c r="AP55" s="106" t="s">
        <v>162</v>
      </c>
    </row>
    <row r="56" spans="1:52" s="12" customFormat="1" ht="17.25" hidden="1" customHeight="1">
      <c r="A56" s="23"/>
      <c r="C56" s="1021" t="s">
        <v>166</v>
      </c>
      <c r="D56" s="1021"/>
      <c r="E56" s="279"/>
      <c r="F56" s="280">
        <f>+F53*E56</f>
        <v>0</v>
      </c>
      <c r="G56" s="280">
        <f>+G53*E56</f>
        <v>0</v>
      </c>
      <c r="J56" s="1021" t="s">
        <v>166</v>
      </c>
      <c r="K56" s="1021"/>
      <c r="L56" s="279"/>
      <c r="M56" s="280">
        <f>+M53*L56</f>
        <v>0</v>
      </c>
      <c r="N56" s="280">
        <f>+N53*L56</f>
        <v>0</v>
      </c>
      <c r="Q56" s="1021" t="s">
        <v>166</v>
      </c>
      <c r="R56" s="1021"/>
      <c r="S56" s="279"/>
      <c r="T56" s="280">
        <f>+T53*S56</f>
        <v>0</v>
      </c>
      <c r="U56" s="280">
        <f>+U53*S56</f>
        <v>0</v>
      </c>
      <c r="X56" s="1021" t="s">
        <v>166</v>
      </c>
      <c r="Y56" s="1021"/>
      <c r="Z56" s="279">
        <v>0</v>
      </c>
      <c r="AA56" s="280">
        <f>+AA53*Z56</f>
        <v>0</v>
      </c>
      <c r="AB56" s="280">
        <f>+AB53*Z56</f>
        <v>0</v>
      </c>
      <c r="AE56" s="1021" t="s">
        <v>166</v>
      </c>
      <c r="AF56" s="1021"/>
      <c r="AG56" s="279"/>
      <c r="AH56" s="280">
        <f>+AH53*AG56</f>
        <v>0</v>
      </c>
      <c r="AI56" s="280">
        <f>+AI53*AG56</f>
        <v>0</v>
      </c>
      <c r="AL56" s="1021" t="s">
        <v>166</v>
      </c>
      <c r="AM56" s="1021"/>
      <c r="AN56" s="279"/>
      <c r="AO56" s="280">
        <f>+AO53*AN56</f>
        <v>0</v>
      </c>
      <c r="AP56" s="280">
        <f>+AP53*AN56</f>
        <v>0</v>
      </c>
    </row>
    <row r="57" spans="1:52" s="12" customFormat="1" hidden="1">
      <c r="A57" s="23"/>
      <c r="B57" s="23"/>
      <c r="C57" s="1021" t="s">
        <v>169</v>
      </c>
      <c r="D57" s="1021"/>
      <c r="E57" s="279"/>
      <c r="F57" s="281">
        <f>+F53*E57</f>
        <v>0</v>
      </c>
      <c r="G57" s="280">
        <f>+G53*E57</f>
        <v>0</v>
      </c>
      <c r="I57" s="23"/>
      <c r="J57" s="1021" t="s">
        <v>169</v>
      </c>
      <c r="K57" s="1021"/>
      <c r="L57" s="279"/>
      <c r="M57" s="281">
        <f>+M53*L57</f>
        <v>0</v>
      </c>
      <c r="N57" s="280">
        <f>+N53*L57</f>
        <v>0</v>
      </c>
      <c r="P57" s="23"/>
      <c r="Q57" s="1021" t="s">
        <v>169</v>
      </c>
      <c r="R57" s="1021"/>
      <c r="S57" s="279"/>
      <c r="T57" s="281">
        <f>+T53*S57</f>
        <v>0</v>
      </c>
      <c r="U57" s="280">
        <f>+U53*S57</f>
        <v>0</v>
      </c>
      <c r="W57" s="23"/>
      <c r="X57" s="1021" t="s">
        <v>169</v>
      </c>
      <c r="Y57" s="1021"/>
      <c r="Z57" s="279">
        <v>0</v>
      </c>
      <c r="AA57" s="281">
        <f>+AA53*Z57</f>
        <v>0</v>
      </c>
      <c r="AB57" s="280">
        <f>+AB53*Z57</f>
        <v>0</v>
      </c>
      <c r="AD57" s="23"/>
      <c r="AE57" s="1021" t="s">
        <v>169</v>
      </c>
      <c r="AF57" s="1021"/>
      <c r="AG57" s="279"/>
      <c r="AH57" s="281">
        <f>+AH53*AG57</f>
        <v>0</v>
      </c>
      <c r="AI57" s="280">
        <f>+AI53*AG57</f>
        <v>0</v>
      </c>
      <c r="AK57" s="23"/>
      <c r="AL57" s="1021" t="s">
        <v>169</v>
      </c>
      <c r="AM57" s="1021"/>
      <c r="AN57" s="279"/>
      <c r="AO57" s="281">
        <f>+AO53*AN57</f>
        <v>0</v>
      </c>
      <c r="AP57" s="280">
        <f>+AP53*AN57</f>
        <v>0</v>
      </c>
    </row>
    <row r="58" spans="1:52" s="12" customFormat="1" hidden="1">
      <c r="C58" s="1021" t="s">
        <v>172</v>
      </c>
      <c r="D58" s="1021"/>
      <c r="E58" s="279"/>
      <c r="F58" s="280">
        <f>+F53*E58</f>
        <v>0</v>
      </c>
      <c r="G58" s="280">
        <f>+G53*E58</f>
        <v>0</v>
      </c>
      <c r="J58" s="1021" t="s">
        <v>172</v>
      </c>
      <c r="K58" s="1021"/>
      <c r="L58" s="279"/>
      <c r="M58" s="280">
        <f>+M53*L58</f>
        <v>0</v>
      </c>
      <c r="N58" s="280">
        <f>+N53*L58</f>
        <v>0</v>
      </c>
      <c r="Q58" s="1021" t="s">
        <v>172</v>
      </c>
      <c r="R58" s="1021"/>
      <c r="S58" s="279"/>
      <c r="T58" s="280">
        <f>+T53*S58</f>
        <v>0</v>
      </c>
      <c r="U58" s="280">
        <f>+U53*S58</f>
        <v>0</v>
      </c>
      <c r="X58" s="1021" t="s">
        <v>172</v>
      </c>
      <c r="Y58" s="1021"/>
      <c r="Z58" s="279">
        <v>0</v>
      </c>
      <c r="AA58" s="280">
        <f>+AA53*Z58</f>
        <v>0</v>
      </c>
      <c r="AB58" s="280">
        <f>+AB53*Z58</f>
        <v>0</v>
      </c>
      <c r="AE58" s="1021" t="s">
        <v>172</v>
      </c>
      <c r="AF58" s="1021"/>
      <c r="AG58" s="279"/>
      <c r="AH58" s="280">
        <f>+AH53*AG58</f>
        <v>0</v>
      </c>
      <c r="AI58" s="280">
        <f>+AI53*AG58</f>
        <v>0</v>
      </c>
      <c r="AL58" s="1021" t="s">
        <v>172</v>
      </c>
      <c r="AM58" s="1021"/>
      <c r="AN58" s="279"/>
      <c r="AO58" s="280">
        <f>+AO53*AN58</f>
        <v>0</v>
      </c>
      <c r="AP58" s="280">
        <f>+AP53*AN58</f>
        <v>0</v>
      </c>
    </row>
    <row r="59" spans="1:52" s="12" customFormat="1" hidden="1">
      <c r="C59" s="1021" t="s">
        <v>175</v>
      </c>
      <c r="D59" s="1021"/>
      <c r="E59" s="279"/>
      <c r="F59" s="280">
        <f>+F58*E59</f>
        <v>0</v>
      </c>
      <c r="G59" s="280">
        <f>+G58*E59</f>
        <v>0</v>
      </c>
      <c r="J59" s="1021" t="s">
        <v>175</v>
      </c>
      <c r="K59" s="1021"/>
      <c r="L59" s="279"/>
      <c r="M59" s="280">
        <f>+M58*L59</f>
        <v>0</v>
      </c>
      <c r="N59" s="280">
        <f>+N58*L59</f>
        <v>0</v>
      </c>
      <c r="Q59" s="1021" t="s">
        <v>175</v>
      </c>
      <c r="R59" s="1021"/>
      <c r="S59" s="279"/>
      <c r="T59" s="280">
        <f>+T58*S59</f>
        <v>0</v>
      </c>
      <c r="U59" s="280">
        <f>+U58*S59</f>
        <v>0</v>
      </c>
      <c r="X59" s="1021" t="s">
        <v>175</v>
      </c>
      <c r="Y59" s="1021"/>
      <c r="Z59" s="279">
        <v>0</v>
      </c>
      <c r="AA59" s="280">
        <f>+AA58*Z59</f>
        <v>0</v>
      </c>
      <c r="AB59" s="280">
        <f>+AB58*Z59</f>
        <v>0</v>
      </c>
      <c r="AE59" s="1021" t="s">
        <v>175</v>
      </c>
      <c r="AF59" s="1021"/>
      <c r="AG59" s="279"/>
      <c r="AH59" s="280">
        <f>+AH58*AG59</f>
        <v>0</v>
      </c>
      <c r="AI59" s="280">
        <f>+AI58*AG59</f>
        <v>0</v>
      </c>
      <c r="AL59" s="1021" t="s">
        <v>175</v>
      </c>
      <c r="AM59" s="1021"/>
      <c r="AN59" s="279"/>
      <c r="AO59" s="280">
        <f>+AO58*AN59</f>
        <v>0</v>
      </c>
      <c r="AP59" s="280">
        <f>+AP58*AN59</f>
        <v>0</v>
      </c>
    </row>
    <row r="60" spans="1:52" s="12" customFormat="1">
      <c r="C60" s="1027" t="s">
        <v>178</v>
      </c>
      <c r="D60" s="1027"/>
      <c r="E60" s="1027"/>
      <c r="F60" s="1027"/>
      <c r="G60" s="289">
        <f>SUM(G56:G59)</f>
        <v>0</v>
      </c>
      <c r="J60" s="1027" t="s">
        <v>178</v>
      </c>
      <c r="K60" s="1027"/>
      <c r="L60" s="1027"/>
      <c r="M60" s="1027"/>
      <c r="N60" s="289">
        <f>SUM(N56:N59)</f>
        <v>0</v>
      </c>
      <c r="Q60" s="1027" t="s">
        <v>178</v>
      </c>
      <c r="R60" s="1027"/>
      <c r="S60" s="1027"/>
      <c r="T60" s="1027"/>
      <c r="U60" s="289">
        <f>SUM(U56:U59)</f>
        <v>0</v>
      </c>
      <c r="X60" s="1027" t="s">
        <v>178</v>
      </c>
      <c r="Y60" s="1027"/>
      <c r="Z60" s="1027"/>
      <c r="AA60" s="1027"/>
      <c r="AB60" s="289">
        <f>SUM(AB56:AB59)</f>
        <v>0</v>
      </c>
      <c r="AE60" s="1027" t="s">
        <v>178</v>
      </c>
      <c r="AF60" s="1027"/>
      <c r="AG60" s="1027"/>
      <c r="AH60" s="1027"/>
      <c r="AI60" s="289">
        <f>SUM(AI56:AI59)</f>
        <v>0</v>
      </c>
      <c r="AL60" s="1027" t="s">
        <v>178</v>
      </c>
      <c r="AM60" s="1027"/>
      <c r="AN60" s="1027"/>
      <c r="AO60" s="1027"/>
      <c r="AP60" s="289">
        <f>SUM(AP56:AP59)</f>
        <v>0</v>
      </c>
    </row>
    <row r="61" spans="1:52" s="12" customFormat="1">
      <c r="C61" s="1026" t="s">
        <v>181</v>
      </c>
      <c r="D61" s="1026"/>
      <c r="E61" s="1026"/>
      <c r="F61" s="293">
        <f>SUM(F56:F59)+F53</f>
        <v>0</v>
      </c>
      <c r="G61" s="293">
        <f>SUM(G56:G59)+G53</f>
        <v>0</v>
      </c>
      <c r="J61" s="1026" t="s">
        <v>181</v>
      </c>
      <c r="K61" s="1026"/>
      <c r="L61" s="1026"/>
      <c r="M61" s="293">
        <f>SUM(M56:M59)+M53</f>
        <v>0</v>
      </c>
      <c r="N61" s="293">
        <f>SUM(N56:N59)+N53</f>
        <v>0</v>
      </c>
      <c r="Q61" s="1026" t="s">
        <v>181</v>
      </c>
      <c r="R61" s="1026"/>
      <c r="S61" s="1026"/>
      <c r="T61" s="293">
        <f>SUM(T56:T59)+T53</f>
        <v>0</v>
      </c>
      <c r="U61" s="293">
        <f>SUM(U56:U59)+U53</f>
        <v>0</v>
      </c>
      <c r="X61" s="1026" t="s">
        <v>402</v>
      </c>
      <c r="Y61" s="1026"/>
      <c r="Z61" s="1026"/>
      <c r="AA61" s="293">
        <f>SUM(AA56:AA59)+AA53</f>
        <v>7037676.7699999996</v>
      </c>
      <c r="AB61" s="293">
        <f>SUM(AB56:AB59)+AB53</f>
        <v>14075353.539999999</v>
      </c>
      <c r="AE61" s="1026" t="s">
        <v>181</v>
      </c>
      <c r="AF61" s="1026"/>
      <c r="AG61" s="1026"/>
      <c r="AH61" s="293">
        <f>SUM(AH56:AH59)+AH53</f>
        <v>0</v>
      </c>
      <c r="AI61" s="293">
        <f>SUM(AI56:AI59)+AI53</f>
        <v>0</v>
      </c>
      <c r="AL61" s="1026" t="s">
        <v>181</v>
      </c>
      <c r="AM61" s="1026"/>
      <c r="AN61" s="1026"/>
      <c r="AO61" s="293">
        <f>SUM(AO56:AO59)+AO53</f>
        <v>0</v>
      </c>
      <c r="AP61" s="293">
        <f>SUM(AP56:AP59)+AP53</f>
        <v>0</v>
      </c>
    </row>
    <row r="62" spans="1:52" s="12" customFormat="1">
      <c r="C62" s="914"/>
      <c r="D62" s="914"/>
      <c r="E62" s="914"/>
      <c r="F62" s="915"/>
      <c r="G62" s="915"/>
      <c r="J62" s="914"/>
      <c r="K62" s="914"/>
      <c r="L62" s="914"/>
      <c r="M62" s="915"/>
      <c r="N62" s="915"/>
      <c r="Q62" s="914"/>
      <c r="R62" s="914"/>
      <c r="S62" s="914"/>
      <c r="T62" s="915"/>
      <c r="U62" s="915"/>
      <c r="X62" s="914"/>
      <c r="Y62" s="914"/>
      <c r="Z62" s="914"/>
      <c r="AA62" s="915"/>
      <c r="AB62" s="915"/>
      <c r="AE62" s="914"/>
      <c r="AF62" s="914"/>
      <c r="AG62" s="914"/>
      <c r="AH62" s="915"/>
      <c r="AI62" s="915"/>
      <c r="AL62" s="914"/>
      <c r="AM62" s="914"/>
      <c r="AN62" s="914"/>
      <c r="AO62" s="915"/>
      <c r="AP62" s="915"/>
    </row>
    <row r="63" spans="1:52" s="12" customFormat="1">
      <c r="C63" s="914"/>
      <c r="D63" s="914"/>
      <c r="E63" s="914"/>
      <c r="F63" s="915"/>
      <c r="G63" s="915"/>
      <c r="J63" s="914"/>
      <c r="K63" s="914"/>
      <c r="L63" s="914"/>
      <c r="M63" s="915"/>
      <c r="N63" s="915"/>
      <c r="Q63" s="914"/>
      <c r="R63" s="914"/>
      <c r="S63" s="914"/>
      <c r="T63" s="915"/>
      <c r="U63" s="915"/>
      <c r="X63" s="914"/>
      <c r="Y63" s="914"/>
      <c r="Z63" s="914"/>
      <c r="AA63" s="915"/>
      <c r="AB63" s="915"/>
      <c r="AE63" s="914"/>
      <c r="AF63" s="914"/>
      <c r="AG63" s="914"/>
      <c r="AH63" s="915"/>
      <c r="AI63" s="915"/>
      <c r="AL63" s="914"/>
      <c r="AM63" s="914"/>
      <c r="AN63" s="914"/>
      <c r="AO63" s="915"/>
      <c r="AP63" s="915"/>
    </row>
    <row r="64" spans="1:52" s="12" customFormat="1">
      <c r="C64" s="914"/>
      <c r="D64" s="914"/>
      <c r="E64" s="914"/>
      <c r="F64" s="915"/>
      <c r="G64" s="915"/>
      <c r="J64" s="914"/>
      <c r="K64" s="914"/>
      <c r="L64" s="914"/>
      <c r="M64" s="915"/>
      <c r="N64" s="915"/>
      <c r="Q64" s="914"/>
      <c r="R64" s="914"/>
      <c r="S64" s="914"/>
      <c r="T64" s="915"/>
      <c r="U64" s="915"/>
      <c r="X64" s="914"/>
      <c r="Y64" s="914"/>
      <c r="Z64" s="914"/>
      <c r="AA64" s="915"/>
      <c r="AB64" s="915"/>
      <c r="AE64" s="914"/>
      <c r="AF64" s="914"/>
      <c r="AG64" s="914"/>
      <c r="AH64" s="915"/>
      <c r="AI64" s="915"/>
      <c r="AL64" s="914"/>
      <c r="AM64" s="914"/>
      <c r="AN64" s="914"/>
      <c r="AO64" s="915"/>
      <c r="AP64" s="915"/>
    </row>
    <row r="65" spans="1:58" s="12" customFormat="1">
      <c r="C65" s="914"/>
      <c r="D65" s="914"/>
      <c r="E65" s="914"/>
      <c r="F65" s="915"/>
      <c r="G65" s="915"/>
      <c r="J65" s="914"/>
      <c r="K65" s="914"/>
      <c r="L65" s="914"/>
      <c r="M65" s="915"/>
      <c r="N65" s="915"/>
      <c r="Q65" s="914"/>
      <c r="R65" s="914"/>
      <c r="S65" s="914"/>
      <c r="T65" s="915"/>
      <c r="U65" s="915"/>
      <c r="X65" s="914"/>
      <c r="Y65" s="914"/>
      <c r="Z65" s="914"/>
      <c r="AA65" s="915"/>
      <c r="AB65" s="915"/>
      <c r="AE65" s="914"/>
      <c r="AF65" s="914"/>
      <c r="AG65" s="914"/>
      <c r="AH65" s="915"/>
      <c r="AI65" s="915"/>
      <c r="AL65" s="914"/>
      <c r="AM65" s="914"/>
      <c r="AN65" s="914"/>
      <c r="AO65" s="915"/>
      <c r="AP65" s="915"/>
    </row>
    <row r="66" spans="1:58" s="12" customFormat="1"/>
    <row r="67" spans="1:58" s="12" customFormat="1"/>
    <row r="68" spans="1:58">
      <c r="A68" s="270">
        <v>25</v>
      </c>
      <c r="B68" s="307" t="s">
        <v>225</v>
      </c>
      <c r="C68" s="303"/>
      <c r="D68" s="303"/>
      <c r="E68" s="303"/>
      <c r="F68" s="12"/>
      <c r="G68" s="12"/>
      <c r="I68" s="12"/>
      <c r="J68" s="12"/>
      <c r="K68" s="12"/>
      <c r="L68" s="12"/>
      <c r="M68" s="12"/>
      <c r="N68" s="12"/>
      <c r="P68" s="12"/>
      <c r="Q68" s="12"/>
      <c r="R68" s="12"/>
      <c r="S68" s="12"/>
      <c r="T68" s="12"/>
      <c r="U68" s="12"/>
      <c r="W68" s="12"/>
      <c r="X68" s="12"/>
      <c r="Y68" s="12"/>
      <c r="Z68" s="12"/>
      <c r="AA68" s="12"/>
      <c r="AB68" s="12"/>
      <c r="AD68" s="12"/>
      <c r="AE68" s="12"/>
      <c r="AF68" s="12"/>
      <c r="AG68" s="12"/>
      <c r="AH68" s="12"/>
      <c r="AI68" s="12"/>
      <c r="AK68" s="12"/>
      <c r="AL68" s="12"/>
      <c r="AM68" s="12"/>
      <c r="AN68" s="12"/>
      <c r="AO68" s="12"/>
      <c r="AP68" s="12"/>
      <c r="AZ68" s="268"/>
      <c r="BA68" s="268"/>
      <c r="BB68" s="268"/>
      <c r="BC68" s="268"/>
      <c r="BD68" s="268"/>
      <c r="BE68" s="268"/>
      <c r="BF68" s="268"/>
    </row>
    <row r="69" spans="1:58">
      <c r="A69" s="270">
        <v>26</v>
      </c>
      <c r="B69" s="307" t="s">
        <v>54</v>
      </c>
      <c r="C69" s="303"/>
      <c r="D69" s="303"/>
      <c r="E69" s="303"/>
      <c r="F69" s="12"/>
      <c r="G69" s="12"/>
      <c r="I69" s="12"/>
      <c r="J69" s="12"/>
      <c r="K69" s="12"/>
      <c r="L69" s="12"/>
      <c r="M69" s="12"/>
      <c r="N69" s="12"/>
      <c r="P69" s="12"/>
      <c r="Q69" s="12"/>
      <c r="R69" s="12"/>
      <c r="S69" s="12"/>
      <c r="T69" s="12"/>
      <c r="U69" s="12"/>
      <c r="W69" s="12"/>
      <c r="X69" s="12"/>
      <c r="Y69" s="12"/>
      <c r="Z69" s="12"/>
      <c r="AA69" s="12"/>
      <c r="AB69" s="12"/>
      <c r="AD69" s="12"/>
      <c r="AE69" s="12"/>
      <c r="AF69" s="12"/>
      <c r="AG69" s="12"/>
      <c r="AH69" s="12"/>
      <c r="AI69" s="12"/>
      <c r="AK69" s="12"/>
      <c r="AL69" s="12"/>
      <c r="AM69" s="12"/>
      <c r="AN69" s="12"/>
      <c r="AO69" s="12"/>
      <c r="AP69" s="12"/>
      <c r="AZ69" s="268"/>
      <c r="BA69" s="268"/>
      <c r="BB69" s="268"/>
      <c r="BC69" s="268"/>
      <c r="BD69" s="268"/>
      <c r="BE69" s="268"/>
      <c r="BF69" s="268"/>
    </row>
    <row r="70" spans="1:58">
      <c r="A70" s="270"/>
      <c r="B70" s="304" t="s">
        <v>130</v>
      </c>
      <c r="C70" s="303"/>
      <c r="D70" s="303"/>
      <c r="E70" s="303"/>
      <c r="F70" s="12"/>
      <c r="G70" s="12"/>
      <c r="I70" s="12"/>
      <c r="J70" s="12"/>
      <c r="K70" s="12"/>
      <c r="L70" s="12"/>
      <c r="M70" s="12"/>
      <c r="N70" s="12"/>
      <c r="P70" s="12"/>
      <c r="Q70" s="12"/>
      <c r="R70" s="12"/>
      <c r="S70" s="12"/>
      <c r="T70" s="12"/>
      <c r="U70" s="12"/>
      <c r="W70" s="467" t="s">
        <v>648</v>
      </c>
      <c r="X70" s="268"/>
      <c r="Y70" s="12"/>
      <c r="Z70" s="12"/>
      <c r="AA70" s="12"/>
      <c r="AB70" s="12"/>
      <c r="AD70" s="12"/>
      <c r="AE70" s="12"/>
      <c r="AF70" s="12"/>
      <c r="AG70" s="12"/>
      <c r="AH70" s="12"/>
      <c r="AI70" s="12"/>
      <c r="AK70" s="12"/>
      <c r="AL70" s="12"/>
      <c r="AM70" s="12"/>
      <c r="AN70" s="12"/>
      <c r="AO70" s="12"/>
      <c r="AP70" s="12"/>
      <c r="AZ70" s="268"/>
      <c r="BA70" s="268"/>
      <c r="BB70" s="268"/>
      <c r="BC70" s="268"/>
      <c r="BD70" s="268"/>
      <c r="BE70" s="268"/>
      <c r="BF70" s="268"/>
    </row>
    <row r="71" spans="1:58">
      <c r="A71" s="303"/>
      <c r="B71" s="303"/>
      <c r="C71" s="303"/>
      <c r="D71" s="303"/>
      <c r="E71" s="303"/>
      <c r="F71" s="12"/>
      <c r="G71" s="12"/>
      <c r="I71" s="12"/>
      <c r="J71" s="12"/>
      <c r="K71" s="12"/>
      <c r="L71" s="12"/>
      <c r="M71" s="12"/>
      <c r="N71" s="12"/>
      <c r="P71" s="12"/>
      <c r="Q71" s="12"/>
      <c r="R71" s="12"/>
      <c r="S71" s="12"/>
      <c r="T71" s="12"/>
      <c r="U71" s="12"/>
      <c r="W71" s="2" t="s">
        <v>649</v>
      </c>
      <c r="X71" s="268"/>
      <c r="Y71" s="12"/>
      <c r="Z71" s="12"/>
      <c r="AA71" s="12"/>
      <c r="AB71" s="12"/>
      <c r="AD71" s="12"/>
      <c r="AE71" s="12"/>
      <c r="AF71" s="12"/>
      <c r="AG71" s="12"/>
      <c r="AH71" s="12"/>
      <c r="AI71" s="12"/>
      <c r="AK71" s="12"/>
      <c r="AL71" s="12"/>
      <c r="AM71" s="12"/>
      <c r="AN71" s="12"/>
      <c r="AO71" s="12"/>
      <c r="AP71" s="12"/>
      <c r="AZ71" s="268"/>
      <c r="BA71" s="268"/>
      <c r="BB71" s="268"/>
      <c r="BC71" s="268"/>
      <c r="BD71" s="268"/>
      <c r="BE71" s="268"/>
      <c r="BF71" s="268"/>
    </row>
    <row r="72" spans="1:58">
      <c r="A72" s="303"/>
      <c r="B72" s="308" t="s">
        <v>226</v>
      </c>
      <c r="C72" s="308"/>
      <c r="D72" s="308"/>
      <c r="E72" s="309"/>
      <c r="F72" s="12"/>
      <c r="G72" s="12"/>
      <c r="I72" s="308" t="s">
        <v>226</v>
      </c>
      <c r="J72" s="308"/>
      <c r="K72" s="308"/>
      <c r="L72" s="12"/>
      <c r="M72" s="12"/>
      <c r="N72" s="12"/>
      <c r="P72" s="308" t="s">
        <v>226</v>
      </c>
      <c r="Q72" s="308"/>
      <c r="R72" s="308"/>
      <c r="S72" s="12"/>
      <c r="T72" s="12"/>
      <c r="U72" s="12"/>
      <c r="W72" s="308" t="s">
        <v>226</v>
      </c>
      <c r="X72" s="308"/>
      <c r="Y72" s="308"/>
      <c r="Z72" s="12"/>
      <c r="AA72" s="12"/>
      <c r="AB72" s="12"/>
      <c r="AD72" s="308" t="s">
        <v>226</v>
      </c>
      <c r="AE72" s="308"/>
      <c r="AF72" s="308"/>
      <c r="AG72" s="12"/>
      <c r="AH72" s="12"/>
      <c r="AI72" s="12"/>
      <c r="AK72" s="308" t="s">
        <v>226</v>
      </c>
      <c r="AL72" s="308"/>
      <c r="AM72" s="308"/>
      <c r="AN72" s="12"/>
      <c r="AO72" s="12"/>
      <c r="AP72" s="12"/>
      <c r="AZ72" s="268"/>
      <c r="BA72" s="268"/>
      <c r="BB72" s="268"/>
      <c r="BC72" s="268"/>
      <c r="BD72" s="268"/>
      <c r="BE72" s="268"/>
      <c r="BF72" s="268"/>
    </row>
    <row r="73" spans="1:58">
      <c r="A73" s="303"/>
      <c r="B73" s="309" t="s">
        <v>227</v>
      </c>
      <c r="C73" s="310" t="s">
        <v>228</v>
      </c>
      <c r="D73" s="310">
        <f>+ IF(D76&gt;0,10000,0)</f>
        <v>0</v>
      </c>
      <c r="E73" s="303"/>
      <c r="I73" s="309" t="s">
        <v>227</v>
      </c>
      <c r="J73" s="310" t="s">
        <v>228</v>
      </c>
      <c r="K73" s="310">
        <f>+ IF(K76&gt;0,10000,0)</f>
        <v>0</v>
      </c>
      <c r="P73" s="309" t="s">
        <v>227</v>
      </c>
      <c r="Q73" s="310" t="s">
        <v>228</v>
      </c>
      <c r="R73" s="310">
        <f>+ IF(R76&gt;0,10000,0)</f>
        <v>0</v>
      </c>
      <c r="W73" s="309" t="s">
        <v>227</v>
      </c>
      <c r="X73" s="310" t="s">
        <v>228</v>
      </c>
      <c r="Y73" s="310">
        <f>+ IF(Y76&gt;0,10000,0)</f>
        <v>10000</v>
      </c>
      <c r="AD73" s="309" t="s">
        <v>227</v>
      </c>
      <c r="AE73" s="310" t="s">
        <v>228</v>
      </c>
      <c r="AF73" s="310">
        <f>+ IF(AF76&gt;0,10000,0)</f>
        <v>0</v>
      </c>
      <c r="AK73" s="309" t="s">
        <v>227</v>
      </c>
      <c r="AL73" s="310" t="s">
        <v>228</v>
      </c>
      <c r="AM73" s="310">
        <f>+ IF(AM76&gt;0,10000,0)</f>
        <v>0</v>
      </c>
      <c r="AZ73" s="268"/>
      <c r="BA73" s="268"/>
      <c r="BB73" s="268"/>
      <c r="BC73" s="268"/>
      <c r="BD73" s="268"/>
      <c r="BE73" s="268"/>
      <c r="BF73" s="268"/>
    </row>
    <row r="74" spans="1:58">
      <c r="A74" s="303"/>
      <c r="B74" s="303"/>
      <c r="C74" s="303"/>
      <c r="D74" s="303"/>
      <c r="E74" s="303"/>
      <c r="I74" s="303"/>
      <c r="J74" s="303"/>
      <c r="K74" s="303"/>
      <c r="P74" s="303"/>
      <c r="Q74" s="303"/>
      <c r="R74" s="303"/>
      <c r="W74" s="303"/>
      <c r="X74" s="303"/>
      <c r="Y74" s="303"/>
      <c r="AD74" s="303"/>
      <c r="AE74" s="303"/>
      <c r="AF74" s="303"/>
      <c r="AK74" s="303"/>
      <c r="AL74" s="303"/>
      <c r="AM74" s="303"/>
      <c r="AZ74" s="268"/>
      <c r="BA74" s="268"/>
      <c r="BB74" s="268"/>
      <c r="BC74" s="268"/>
      <c r="BD74" s="268"/>
      <c r="BE74" s="268"/>
      <c r="BF74" s="268"/>
    </row>
    <row r="75" spans="1:58">
      <c r="A75" s="303"/>
      <c r="B75" s="310" t="s">
        <v>229</v>
      </c>
      <c r="C75" s="310" t="s">
        <v>230</v>
      </c>
      <c r="D75" s="311" t="s">
        <v>231</v>
      </c>
      <c r="E75" s="303"/>
      <c r="I75" s="310" t="s">
        <v>229</v>
      </c>
      <c r="J75" s="310" t="s">
        <v>230</v>
      </c>
      <c r="K75" s="311" t="s">
        <v>232</v>
      </c>
      <c r="P75" s="310" t="s">
        <v>229</v>
      </c>
      <c r="Q75" s="310" t="s">
        <v>230</v>
      </c>
      <c r="R75" s="311" t="s">
        <v>233</v>
      </c>
      <c r="W75" s="310" t="s">
        <v>229</v>
      </c>
      <c r="X75" s="310" t="s">
        <v>230</v>
      </c>
      <c r="Y75" s="311" t="s">
        <v>234</v>
      </c>
      <c r="AD75" s="310" t="s">
        <v>229</v>
      </c>
      <c r="AE75" s="310" t="s">
        <v>230</v>
      </c>
      <c r="AF75" s="311" t="s">
        <v>235</v>
      </c>
      <c r="AK75" s="310" t="s">
        <v>229</v>
      </c>
      <c r="AL75" s="310" t="s">
        <v>230</v>
      </c>
      <c r="AM75" s="311" t="s">
        <v>236</v>
      </c>
      <c r="AZ75" s="268"/>
      <c r="BA75" s="268"/>
      <c r="BB75" s="268"/>
      <c r="BC75" s="268"/>
      <c r="BD75" s="268"/>
      <c r="BE75" s="268"/>
      <c r="BF75" s="268"/>
    </row>
    <row r="76" spans="1:58">
      <c r="A76" s="303"/>
      <c r="B76" s="303" t="s">
        <v>237</v>
      </c>
      <c r="C76" s="312" t="s">
        <v>238</v>
      </c>
      <c r="D76" s="313">
        <f>+IF(F24&gt;0,5,0)</f>
        <v>0</v>
      </c>
      <c r="E76" s="303"/>
      <c r="I76" s="303" t="s">
        <v>237</v>
      </c>
      <c r="J76" s="312" t="s">
        <v>238</v>
      </c>
      <c r="K76" s="313">
        <f>+IF(M24&gt;0,5,0)</f>
        <v>0</v>
      </c>
      <c r="P76" s="303" t="s">
        <v>237</v>
      </c>
      <c r="Q76" s="312" t="s">
        <v>238</v>
      </c>
      <c r="R76" s="313">
        <f>+IF(T24&gt;0,10,0)</f>
        <v>0</v>
      </c>
      <c r="W76" s="303" t="s">
        <v>237</v>
      </c>
      <c r="X76" s="312" t="s">
        <v>238</v>
      </c>
      <c r="Y76" s="314">
        <f>+IF(AA24&gt;0,1,0)</f>
        <v>1</v>
      </c>
      <c r="AD76" s="303" t="s">
        <v>237</v>
      </c>
      <c r="AE76" s="312" t="s">
        <v>238</v>
      </c>
      <c r="AF76" s="313">
        <f>+IF(AH24&gt;0,2,0)</f>
        <v>0</v>
      </c>
      <c r="AK76" s="303" t="s">
        <v>237</v>
      </c>
      <c r="AL76" s="312" t="s">
        <v>238</v>
      </c>
      <c r="AM76" s="313"/>
      <c r="AZ76" s="268"/>
      <c r="BA76" s="268"/>
      <c r="BB76" s="268"/>
      <c r="BC76" s="268"/>
      <c r="BD76" s="268"/>
      <c r="BE76" s="268"/>
      <c r="BF76" s="268"/>
    </row>
    <row r="77" spans="1:58">
      <c r="A77" s="303"/>
      <c r="B77" s="303" t="s">
        <v>97</v>
      </c>
      <c r="C77" s="303" t="s">
        <v>238</v>
      </c>
      <c r="D77" s="315">
        <f>IF(F24&gt;0,5*D14/1111,0)</f>
        <v>0</v>
      </c>
      <c r="E77" s="303"/>
      <c r="I77" s="303" t="s">
        <v>97</v>
      </c>
      <c r="J77" s="303" t="s">
        <v>238</v>
      </c>
      <c r="K77" s="315">
        <f>IF(M26&gt;0,5*(K14+K15+K16)/1111,0)</f>
        <v>0</v>
      </c>
      <c r="P77" s="303" t="s">
        <v>97</v>
      </c>
      <c r="Q77" s="303" t="s">
        <v>238</v>
      </c>
      <c r="R77" s="315">
        <f>IF(T24&gt;0,5*R14/1111,0)</f>
        <v>0</v>
      </c>
      <c r="W77" s="303" t="s">
        <v>97</v>
      </c>
      <c r="X77" s="303" t="s">
        <v>238</v>
      </c>
      <c r="Y77" s="316">
        <f>IF(AA24&gt;0,4*Y14/625,0)</f>
        <v>11.7888</v>
      </c>
      <c r="AD77" s="303" t="s">
        <v>97</v>
      </c>
      <c r="AE77" s="303" t="s">
        <v>238</v>
      </c>
      <c r="AF77" s="315">
        <f>IF(AH24&gt;0,5*AF14/1111,0)</f>
        <v>0</v>
      </c>
      <c r="AK77" s="303" t="s">
        <v>97</v>
      </c>
      <c r="AL77" s="303" t="s">
        <v>238</v>
      </c>
      <c r="AM77" s="316">
        <f>IF(AO25&gt;0,5*(AM14+AM15)/1111,0)</f>
        <v>0</v>
      </c>
      <c r="AZ77" s="268"/>
      <c r="BA77" s="268"/>
      <c r="BB77" s="268"/>
      <c r="BC77" s="268"/>
      <c r="BD77" s="268"/>
      <c r="BE77" s="268"/>
      <c r="BF77" s="268"/>
    </row>
    <row r="78" spans="1:58">
      <c r="A78" s="303"/>
      <c r="B78" s="303" t="s">
        <v>239</v>
      </c>
      <c r="C78" s="303" t="s">
        <v>109</v>
      </c>
      <c r="D78" s="317">
        <f>+IF(F24&gt;0,93,0)</f>
        <v>0</v>
      </c>
      <c r="E78" s="303"/>
      <c r="I78" s="303" t="s">
        <v>239</v>
      </c>
      <c r="J78" s="303" t="s">
        <v>109</v>
      </c>
      <c r="K78" s="317">
        <f>+IF(M24&gt;0,93,0)</f>
        <v>0</v>
      </c>
      <c r="P78" s="303" t="s">
        <v>239</v>
      </c>
      <c r="Q78" s="303" t="s">
        <v>109</v>
      </c>
      <c r="R78" s="317">
        <f>+IF(T24&gt;0,80,0)</f>
        <v>0</v>
      </c>
      <c r="W78" s="303" t="s">
        <v>239</v>
      </c>
      <c r="X78" s="303" t="s">
        <v>109</v>
      </c>
      <c r="Y78" s="316">
        <f>+IF(AA24&gt;0,4,0)</f>
        <v>4</v>
      </c>
      <c r="AD78" s="303" t="s">
        <v>239</v>
      </c>
      <c r="AE78" s="303" t="s">
        <v>109</v>
      </c>
      <c r="AF78" s="317">
        <f>+IF(AH24&gt;0,93,0)</f>
        <v>0</v>
      </c>
      <c r="AK78" s="303" t="s">
        <v>239</v>
      </c>
      <c r="AL78" s="303" t="s">
        <v>109</v>
      </c>
      <c r="AM78" s="317">
        <f>+IF(AO24&gt;0,80,0)</f>
        <v>0</v>
      </c>
      <c r="AZ78" s="268"/>
      <c r="BA78" s="268"/>
      <c r="BB78" s="268"/>
      <c r="BC78" s="268"/>
      <c r="BD78" s="268"/>
      <c r="BE78" s="268"/>
      <c r="BF78" s="268"/>
    </row>
    <row r="79" spans="1:58" s="12" customFormat="1">
      <c r="A79" s="303"/>
      <c r="B79" s="303" t="s">
        <v>240</v>
      </c>
      <c r="C79" s="303" t="s">
        <v>107</v>
      </c>
      <c r="D79" s="317">
        <f>+IF(F24&gt;0,79,0)</f>
        <v>0</v>
      </c>
      <c r="E79" s="303"/>
      <c r="F79" s="26"/>
      <c r="G79" s="26"/>
      <c r="I79" s="303" t="s">
        <v>240</v>
      </c>
      <c r="J79" s="303" t="s">
        <v>107</v>
      </c>
      <c r="K79" s="317">
        <f>+IF(M26&gt;0,79,0)</f>
        <v>0</v>
      </c>
      <c r="L79" s="26"/>
      <c r="M79" s="26"/>
      <c r="N79" s="26"/>
      <c r="P79" s="303" t="s">
        <v>240</v>
      </c>
      <c r="Q79" s="303" t="s">
        <v>107</v>
      </c>
      <c r="R79" s="317">
        <f>+IF(T24&gt;0,90,0)</f>
        <v>0</v>
      </c>
      <c r="S79" s="26"/>
      <c r="T79" s="26"/>
      <c r="U79" s="26"/>
      <c r="W79" s="303" t="s">
        <v>240</v>
      </c>
      <c r="X79" s="303" t="s">
        <v>107</v>
      </c>
      <c r="Y79" s="316">
        <f>+IF(AA24&gt;0,4,0)</f>
        <v>4</v>
      </c>
      <c r="Z79" s="26"/>
      <c r="AA79" s="26"/>
      <c r="AB79" s="26"/>
      <c r="AD79" s="303" t="s">
        <v>240</v>
      </c>
      <c r="AE79" s="303" t="s">
        <v>107</v>
      </c>
      <c r="AF79" s="317">
        <f>+IF(AH24&gt;0,79,0)</f>
        <v>0</v>
      </c>
      <c r="AG79" s="26"/>
      <c r="AH79" s="26"/>
      <c r="AI79" s="26"/>
      <c r="AK79" s="303" t="s">
        <v>240</v>
      </c>
      <c r="AL79" s="303" t="s">
        <v>107</v>
      </c>
      <c r="AM79" s="317">
        <f>+IF(AO25&gt;0,90,0)</f>
        <v>0</v>
      </c>
      <c r="AN79" s="26"/>
      <c r="AO79" s="26"/>
      <c r="AP79" s="26"/>
    </row>
    <row r="80" spans="1:58" s="12" customFormat="1">
      <c r="A80" s="303"/>
      <c r="B80" s="303" t="s">
        <v>241</v>
      </c>
      <c r="C80" s="303" t="s">
        <v>238</v>
      </c>
      <c r="D80" s="315">
        <f>IF(F24&gt;0,2*D14/1111,0)</f>
        <v>0</v>
      </c>
      <c r="E80" s="303"/>
      <c r="F80" s="26"/>
      <c r="G80" s="26"/>
      <c r="I80" s="303" t="s">
        <v>241</v>
      </c>
      <c r="J80" s="303" t="s">
        <v>238</v>
      </c>
      <c r="K80" s="315">
        <f>IF(M24&gt;0,2*(K14+K15+K16)/1111,0)</f>
        <v>0</v>
      </c>
      <c r="L80" s="26"/>
      <c r="M80" s="26"/>
      <c r="N80" s="26"/>
      <c r="P80" s="303" t="s">
        <v>241</v>
      </c>
      <c r="Q80" s="303" t="s">
        <v>238</v>
      </c>
      <c r="R80" s="315">
        <f>IF(T24&gt;0,2*R14/1111,0)</f>
        <v>0</v>
      </c>
      <c r="S80" s="26"/>
      <c r="T80" s="26"/>
      <c r="U80" s="26"/>
      <c r="W80" s="303" t="s">
        <v>241</v>
      </c>
      <c r="X80" s="303" t="s">
        <v>238</v>
      </c>
      <c r="Y80" s="316">
        <f>IF(AA24&gt;0,2*Y14/625,0)</f>
        <v>5.8944000000000001</v>
      </c>
      <c r="Z80" s="26"/>
      <c r="AA80" s="26"/>
      <c r="AB80" s="26"/>
      <c r="AD80" s="303" t="s">
        <v>241</v>
      </c>
      <c r="AE80" s="303" t="s">
        <v>238</v>
      </c>
      <c r="AF80" s="315">
        <f>IF(AH24&gt;0,2*AF14/1111,0)</f>
        <v>0</v>
      </c>
      <c r="AG80" s="26"/>
      <c r="AH80" s="26"/>
      <c r="AI80" s="26"/>
      <c r="AK80" s="303" t="s">
        <v>241</v>
      </c>
      <c r="AL80" s="303" t="s">
        <v>238</v>
      </c>
      <c r="AM80" s="315">
        <f>IF(AO24&gt;0,2*(AM14+AM15)/1111,0)</f>
        <v>0</v>
      </c>
      <c r="AN80" s="26"/>
      <c r="AO80" s="26"/>
      <c r="AP80" s="26"/>
    </row>
    <row r="81" spans="1:42" s="12" customFormat="1">
      <c r="A81" s="303"/>
      <c r="B81" s="303" t="s">
        <v>242</v>
      </c>
      <c r="C81" s="303" t="s">
        <v>238</v>
      </c>
      <c r="D81" s="315">
        <f>IF(F24&gt;0,3*D14/1111,0)</f>
        <v>0</v>
      </c>
      <c r="E81" s="303"/>
      <c r="F81" s="26"/>
      <c r="G81" s="26"/>
      <c r="I81" s="303" t="s">
        <v>242</v>
      </c>
      <c r="J81" s="303" t="s">
        <v>238</v>
      </c>
      <c r="K81" s="315">
        <f>IF(M24&gt;0,3*(K14+K15+K16)/1111,0)</f>
        <v>0</v>
      </c>
      <c r="L81" s="26"/>
      <c r="M81" s="26"/>
      <c r="N81" s="26"/>
      <c r="P81" s="303" t="s">
        <v>242</v>
      </c>
      <c r="Q81" s="303" t="s">
        <v>238</v>
      </c>
      <c r="R81" s="315">
        <f>IF(T24&gt;0,3*R14/1111,0)</f>
        <v>0</v>
      </c>
      <c r="S81" s="26"/>
      <c r="T81" s="26"/>
      <c r="U81" s="26"/>
      <c r="W81" s="303" t="s">
        <v>242</v>
      </c>
      <c r="X81" s="303" t="s">
        <v>238</v>
      </c>
      <c r="Y81" s="316">
        <f>IF(AA24&gt;0,2*Y14/625,0)</f>
        <v>5.8944000000000001</v>
      </c>
      <c r="Z81" s="26"/>
      <c r="AA81" s="26"/>
      <c r="AB81" s="26"/>
      <c r="AD81" s="303" t="s">
        <v>242</v>
      </c>
      <c r="AE81" s="303" t="s">
        <v>238</v>
      </c>
      <c r="AF81" s="315">
        <f>IF(AH24&gt;0,3*AF14/1111,0)</f>
        <v>0</v>
      </c>
      <c r="AG81" s="26"/>
      <c r="AH81" s="26"/>
      <c r="AI81" s="26"/>
      <c r="AK81" s="303" t="s">
        <v>242</v>
      </c>
      <c r="AL81" s="303" t="s">
        <v>238</v>
      </c>
      <c r="AM81" s="315">
        <f>IF(AO24&gt;0,3*(AM14+AM15)/1111,0)</f>
        <v>0</v>
      </c>
      <c r="AN81" s="26"/>
      <c r="AO81" s="26"/>
      <c r="AP81" s="26"/>
    </row>
    <row r="82" spans="1:42" s="12" customFormat="1">
      <c r="A82" s="303"/>
      <c r="B82" s="303" t="s">
        <v>243</v>
      </c>
      <c r="C82" s="303" t="s">
        <v>98</v>
      </c>
      <c r="D82" s="317">
        <f>+IF(F24&gt;0,222,0)</f>
        <v>0</v>
      </c>
      <c r="E82" s="303"/>
      <c r="F82" s="26"/>
      <c r="G82" s="26"/>
      <c r="I82" s="303" t="s">
        <v>243</v>
      </c>
      <c r="J82" s="303" t="s">
        <v>98</v>
      </c>
      <c r="K82" s="317">
        <f>+IF(M24&gt;0,222,0)</f>
        <v>0</v>
      </c>
      <c r="L82" s="26"/>
      <c r="M82" s="26"/>
      <c r="N82" s="26"/>
      <c r="P82" s="303" t="s">
        <v>243</v>
      </c>
      <c r="Q82" s="303" t="s">
        <v>98</v>
      </c>
      <c r="R82" s="317">
        <f>+IF(T24&gt;0,250,0)</f>
        <v>0</v>
      </c>
      <c r="S82" s="26"/>
      <c r="T82" s="26"/>
      <c r="U82" s="26"/>
      <c r="W82" s="303" t="s">
        <v>243</v>
      </c>
      <c r="X82" s="303" t="s">
        <v>98</v>
      </c>
      <c r="Y82" s="316">
        <f>+IF(AA24&gt;0,4,0)</f>
        <v>4</v>
      </c>
      <c r="Z82" s="26"/>
      <c r="AA82" s="26"/>
      <c r="AB82" s="26"/>
      <c r="AD82" s="303" t="s">
        <v>243</v>
      </c>
      <c r="AE82" s="303" t="s">
        <v>98</v>
      </c>
      <c r="AF82" s="317">
        <f>+IF(AH24&gt;0,222,0)</f>
        <v>0</v>
      </c>
      <c r="AG82" s="26"/>
      <c r="AH82" s="26"/>
      <c r="AI82" s="26"/>
      <c r="AK82" s="303" t="s">
        <v>243</v>
      </c>
      <c r="AL82" s="303" t="s">
        <v>98</v>
      </c>
      <c r="AM82" s="317">
        <f>+IF(AO24&gt;0,250,0)</f>
        <v>0</v>
      </c>
      <c r="AN82" s="26"/>
      <c r="AO82" s="26"/>
      <c r="AP82" s="26"/>
    </row>
    <row r="83" spans="1:42" s="12" customFormat="1">
      <c r="A83" s="303"/>
      <c r="B83" s="303" t="s">
        <v>244</v>
      </c>
      <c r="C83" s="303" t="s">
        <v>238</v>
      </c>
      <c r="D83" s="315">
        <f>IF(F24&gt;0,2*D14/1111,0)</f>
        <v>0</v>
      </c>
      <c r="E83" s="303"/>
      <c r="F83" s="26"/>
      <c r="G83" s="26"/>
      <c r="I83" s="303" t="s">
        <v>244</v>
      </c>
      <c r="J83" s="303" t="s">
        <v>238</v>
      </c>
      <c r="K83" s="315">
        <f>IF(M24&gt;0,2*(K14+K15+K16)/1111,0)</f>
        <v>0</v>
      </c>
      <c r="L83" s="26"/>
      <c r="M83" s="26"/>
      <c r="N83" s="26"/>
      <c r="P83" s="303" t="s">
        <v>244</v>
      </c>
      <c r="Q83" s="303" t="s">
        <v>238</v>
      </c>
      <c r="R83" s="315">
        <f>IF(T24&gt;0,2*R14/1111,0)</f>
        <v>0</v>
      </c>
      <c r="S83" s="26"/>
      <c r="T83" s="26"/>
      <c r="U83" s="26"/>
      <c r="W83" s="303" t="s">
        <v>244</v>
      </c>
      <c r="X83" s="303" t="s">
        <v>238</v>
      </c>
      <c r="Y83" s="316">
        <f>IF(AA24&gt;0,2*Y14/625,0)</f>
        <v>5.8944000000000001</v>
      </c>
      <c r="Z83" s="26"/>
      <c r="AA83" s="26"/>
      <c r="AB83" s="26"/>
      <c r="AD83" s="303" t="s">
        <v>244</v>
      </c>
      <c r="AE83" s="303" t="s">
        <v>238</v>
      </c>
      <c r="AF83" s="315">
        <f>IF(AH24&gt;0,2*AF14/1111,0)</f>
        <v>0</v>
      </c>
      <c r="AG83" s="26"/>
      <c r="AH83" s="26"/>
      <c r="AI83" s="26"/>
      <c r="AK83" s="303" t="s">
        <v>244</v>
      </c>
      <c r="AL83" s="303" t="s">
        <v>238</v>
      </c>
      <c r="AM83" s="315">
        <f>IF(AO24&gt;0,2*(AM14+AM15)/1111,0)</f>
        <v>0</v>
      </c>
      <c r="AN83" s="26"/>
      <c r="AO83" s="26"/>
      <c r="AP83" s="26"/>
    </row>
    <row r="84" spans="1:42" s="12" customFormat="1">
      <c r="A84" s="303"/>
      <c r="B84" s="303" t="s">
        <v>245</v>
      </c>
      <c r="C84" s="303" t="str">
        <f>+C82</f>
        <v>Arboles</v>
      </c>
      <c r="D84" s="317">
        <f>+IF(F24&gt;0,D82,0)</f>
        <v>0</v>
      </c>
      <c r="E84" s="303"/>
      <c r="F84" s="26"/>
      <c r="G84" s="26"/>
      <c r="I84" s="303" t="s">
        <v>245</v>
      </c>
      <c r="J84" s="303" t="str">
        <f>+J82</f>
        <v>Arboles</v>
      </c>
      <c r="K84" s="317">
        <f>+IF(M24&gt;0,K82,0)</f>
        <v>0</v>
      </c>
      <c r="L84" s="26"/>
      <c r="M84" s="26"/>
      <c r="N84" s="26"/>
      <c r="P84" s="303" t="s">
        <v>245</v>
      </c>
      <c r="Q84" s="303" t="str">
        <f>+Q82</f>
        <v>Arboles</v>
      </c>
      <c r="R84" s="317">
        <f>+IF(T24&gt;0,R82,0)</f>
        <v>0</v>
      </c>
      <c r="S84" s="26"/>
      <c r="T84" s="26"/>
      <c r="U84" s="26"/>
      <c r="W84" s="303" t="s">
        <v>245</v>
      </c>
      <c r="X84" s="303" t="str">
        <f>+X82</f>
        <v>Arboles</v>
      </c>
      <c r="Y84" s="316">
        <f>+IF(AA24&gt;0,3,0)</f>
        <v>3</v>
      </c>
      <c r="Z84" s="26"/>
      <c r="AA84" s="26"/>
      <c r="AB84" s="26"/>
      <c r="AD84" s="303" t="s">
        <v>245</v>
      </c>
      <c r="AE84" s="303" t="str">
        <f>+AE82</f>
        <v>Arboles</v>
      </c>
      <c r="AF84" s="317">
        <f>+IF(AH24&gt;0,AF82,0)</f>
        <v>0</v>
      </c>
      <c r="AG84" s="26"/>
      <c r="AH84" s="26"/>
      <c r="AI84" s="26"/>
      <c r="AK84" s="303" t="s">
        <v>245</v>
      </c>
      <c r="AL84" s="303" t="str">
        <f>+AL82</f>
        <v>Arboles</v>
      </c>
      <c r="AM84" s="317">
        <f>+IF(AO24&gt;0,AM82,0)</f>
        <v>0</v>
      </c>
      <c r="AN84" s="26"/>
      <c r="AO84" s="26"/>
      <c r="AP84" s="26"/>
    </row>
    <row r="85" spans="1:42" s="12" customFormat="1">
      <c r="A85" s="303"/>
      <c r="B85" s="303" t="s">
        <v>119</v>
      </c>
      <c r="C85" s="303" t="s">
        <v>238</v>
      </c>
      <c r="D85" s="313">
        <f>IF(F24&gt;0,0*D14/1111,0)</f>
        <v>0</v>
      </c>
      <c r="E85" s="303"/>
      <c r="F85" s="26"/>
      <c r="G85" s="26"/>
      <c r="I85" s="303" t="s">
        <v>119</v>
      </c>
      <c r="J85" s="303" t="s">
        <v>238</v>
      </c>
      <c r="K85" s="313">
        <f>IF(M26&gt;0,0*(K14+K15+K16)/1111,0)</f>
        <v>0</v>
      </c>
      <c r="L85" s="26"/>
      <c r="M85" s="26"/>
      <c r="N85" s="26"/>
      <c r="P85" s="303" t="s">
        <v>119</v>
      </c>
      <c r="Q85" s="303" t="s">
        <v>238</v>
      </c>
      <c r="R85" s="313">
        <f>IF(T24&gt;0,8*R14/1111,0)</f>
        <v>0</v>
      </c>
      <c r="S85" s="26"/>
      <c r="T85" s="26"/>
      <c r="U85" s="26"/>
      <c r="W85" s="303" t="s">
        <v>119</v>
      </c>
      <c r="X85" s="303" t="s">
        <v>238</v>
      </c>
      <c r="Y85" s="314">
        <f>IF(AA24&gt;0,3,0)</f>
        <v>3</v>
      </c>
      <c r="Z85" s="26"/>
      <c r="AA85" s="26"/>
      <c r="AB85" s="26"/>
      <c r="AD85" s="303" t="s">
        <v>119</v>
      </c>
      <c r="AE85" s="303" t="s">
        <v>238</v>
      </c>
      <c r="AF85" s="313">
        <f>IF(AH24&gt;0,0*AF14/1111,0)</f>
        <v>0</v>
      </c>
      <c r="AG85" s="26"/>
      <c r="AH85" s="26"/>
      <c r="AI85" s="26"/>
      <c r="AK85" s="303" t="s">
        <v>119</v>
      </c>
      <c r="AL85" s="303" t="s">
        <v>238</v>
      </c>
      <c r="AM85" s="313">
        <f>IF(AO24&gt;0,8*(AM14+AM15)/1111,0)</f>
        <v>0</v>
      </c>
      <c r="AN85" s="26"/>
      <c r="AO85" s="26"/>
      <c r="AP85" s="26"/>
    </row>
    <row r="86" spans="1:42" s="12" customFormat="1">
      <c r="B86" s="26"/>
      <c r="C86" s="26"/>
      <c r="D86" s="26"/>
      <c r="E86" s="26"/>
      <c r="F86" s="26"/>
      <c r="G86" s="26"/>
      <c r="I86" s="26"/>
      <c r="J86" s="26"/>
      <c r="K86" s="26"/>
      <c r="L86" s="26"/>
      <c r="M86" s="26"/>
      <c r="N86" s="26"/>
      <c r="P86" s="26"/>
      <c r="Q86" s="26"/>
      <c r="R86" s="26"/>
      <c r="S86" s="26"/>
      <c r="T86" s="26"/>
      <c r="U86" s="26"/>
      <c r="W86" s="26"/>
      <c r="X86" s="26"/>
      <c r="Y86" s="26"/>
      <c r="Z86" s="26"/>
      <c r="AA86" s="26"/>
      <c r="AB86" s="26"/>
      <c r="AD86" s="26"/>
      <c r="AE86" s="26"/>
      <c r="AF86" s="26"/>
      <c r="AG86" s="26"/>
      <c r="AH86" s="26"/>
      <c r="AI86" s="26"/>
      <c r="AK86" s="26"/>
      <c r="AL86" s="26"/>
      <c r="AM86" s="26"/>
      <c r="AN86" s="26"/>
      <c r="AO86" s="26"/>
      <c r="AP86" s="26"/>
    </row>
    <row r="87" spans="1:42" s="12" customFormat="1">
      <c r="B87" s="26"/>
      <c r="C87" s="26"/>
      <c r="D87" s="26"/>
      <c r="E87" s="26"/>
      <c r="F87" s="26"/>
      <c r="G87" s="26"/>
      <c r="I87" s="26"/>
      <c r="J87" s="26"/>
      <c r="K87" s="26"/>
      <c r="L87" s="26"/>
      <c r="M87" s="26"/>
      <c r="N87" s="26"/>
      <c r="P87" s="26"/>
      <c r="Q87" s="26"/>
      <c r="R87" s="26"/>
      <c r="S87" s="26"/>
      <c r="T87" s="26"/>
      <c r="U87" s="26"/>
      <c r="W87" s="26"/>
      <c r="X87" s="26"/>
      <c r="Y87" s="26"/>
      <c r="Z87" s="26"/>
      <c r="AA87" s="26"/>
      <c r="AB87" s="26"/>
      <c r="AD87" s="26"/>
      <c r="AE87" s="26"/>
      <c r="AF87" s="26"/>
      <c r="AG87" s="26"/>
      <c r="AH87" s="26"/>
      <c r="AI87" s="26"/>
      <c r="AK87" s="26"/>
      <c r="AL87" s="26"/>
      <c r="AM87" s="26"/>
      <c r="AN87" s="26"/>
      <c r="AO87" s="26"/>
      <c r="AP87" s="26"/>
    </row>
  </sheetData>
  <mergeCells count="157">
    <mergeCell ref="C2:E3"/>
    <mergeCell ref="F2:G3"/>
    <mergeCell ref="J2:L3"/>
    <mergeCell ref="M2:N3"/>
    <mergeCell ref="Q2:S3"/>
    <mergeCell ref="T2:U3"/>
    <mergeCell ref="P4:P5"/>
    <mergeCell ref="B4:B5"/>
    <mergeCell ref="C4:E5"/>
    <mergeCell ref="F4:G5"/>
    <mergeCell ref="I4:I5"/>
    <mergeCell ref="J4:L5"/>
    <mergeCell ref="M4:N5"/>
    <mergeCell ref="T4:U5"/>
    <mergeCell ref="W4:W5"/>
    <mergeCell ref="X4:Z5"/>
    <mergeCell ref="Q4:S5"/>
    <mergeCell ref="AK4:AK5"/>
    <mergeCell ref="AL4:AN5"/>
    <mergeCell ref="AO4:AP5"/>
    <mergeCell ref="AR4:AR5"/>
    <mergeCell ref="AW4:AX5"/>
    <mergeCell ref="AS2:AV5"/>
    <mergeCell ref="AW2:AX3"/>
    <mergeCell ref="AL2:AN3"/>
    <mergeCell ref="AO2:AP3"/>
    <mergeCell ref="X2:Z3"/>
    <mergeCell ref="AA2:AB3"/>
    <mergeCell ref="AE2:AG3"/>
    <mergeCell ref="AH2:AI3"/>
    <mergeCell ref="AA4:AB5"/>
    <mergeCell ref="AD4:AD5"/>
    <mergeCell ref="AE4:AG5"/>
    <mergeCell ref="AH4:AI5"/>
    <mergeCell ref="AL7:AP7"/>
    <mergeCell ref="AS7:AX7"/>
    <mergeCell ref="B6:G6"/>
    <mergeCell ref="I6:N6"/>
    <mergeCell ref="P6:U6"/>
    <mergeCell ref="W6:AB6"/>
    <mergeCell ref="AD6:AI6"/>
    <mergeCell ref="AK6:AP6"/>
    <mergeCell ref="Q8:U8"/>
    <mergeCell ref="X8:AB8"/>
    <mergeCell ref="AE8:AI8"/>
    <mergeCell ref="AL8:AP8"/>
    <mergeCell ref="AR6:AX6"/>
    <mergeCell ref="C7:G7"/>
    <mergeCell ref="J7:N7"/>
    <mergeCell ref="Q7:U7"/>
    <mergeCell ref="X7:AB7"/>
    <mergeCell ref="AE7:AI7"/>
    <mergeCell ref="AS8:AX8"/>
    <mergeCell ref="C9:G9"/>
    <mergeCell ref="J9:N9"/>
    <mergeCell ref="Q9:U9"/>
    <mergeCell ref="X9:AB9"/>
    <mergeCell ref="AE9:AI9"/>
    <mergeCell ref="AL9:AP9"/>
    <mergeCell ref="AS9:AX9"/>
    <mergeCell ref="C8:G8"/>
    <mergeCell ref="J8:N8"/>
    <mergeCell ref="AR11:AT12"/>
    <mergeCell ref="AU11:AU12"/>
    <mergeCell ref="AE13:AF13"/>
    <mergeCell ref="AR13:AS13"/>
    <mergeCell ref="AR14:AS14"/>
    <mergeCell ref="AR15:AS15"/>
    <mergeCell ref="AR16:AS16"/>
    <mergeCell ref="AR17:AS17"/>
    <mergeCell ref="AR18:AS18"/>
    <mergeCell ref="AR19:AS19"/>
    <mergeCell ref="AR20:AS20"/>
    <mergeCell ref="AR21:AS21"/>
    <mergeCell ref="AR22:AS22"/>
    <mergeCell ref="AR23:AS23"/>
    <mergeCell ref="AR24:AS24"/>
    <mergeCell ref="AR27:AR28"/>
    <mergeCell ref="AS27:AU27"/>
    <mergeCell ref="AV27:AV28"/>
    <mergeCell ref="AW27:AW28"/>
    <mergeCell ref="AX27:AX28"/>
    <mergeCell ref="AR29:AX29"/>
    <mergeCell ref="AR36:AX36"/>
    <mergeCell ref="B39:G39"/>
    <mergeCell ref="I39:N39"/>
    <mergeCell ref="P39:U39"/>
    <mergeCell ref="W39:AB39"/>
    <mergeCell ref="AD39:AI39"/>
    <mergeCell ref="AK39:AP39"/>
    <mergeCell ref="C29:D29"/>
    <mergeCell ref="J29:K29"/>
    <mergeCell ref="B28:G28"/>
    <mergeCell ref="I28:N28"/>
    <mergeCell ref="P28:U28"/>
    <mergeCell ref="W28:AB28"/>
    <mergeCell ref="AD28:AI28"/>
    <mergeCell ref="AK28:AP28"/>
    <mergeCell ref="Q29:R29"/>
    <mergeCell ref="X29:Y29"/>
    <mergeCell ref="AE29:AF29"/>
    <mergeCell ref="AL29:AM29"/>
    <mergeCell ref="B48:G48"/>
    <mergeCell ref="I48:N48"/>
    <mergeCell ref="P48:U48"/>
    <mergeCell ref="W48:AB48"/>
    <mergeCell ref="AD48:AI48"/>
    <mergeCell ref="AK48:AP48"/>
    <mergeCell ref="AU51:AV51"/>
    <mergeCell ref="B53:E53"/>
    <mergeCell ref="I53:L53"/>
    <mergeCell ref="P53:S53"/>
    <mergeCell ref="W53:Z53"/>
    <mergeCell ref="AD53:AG53"/>
    <mergeCell ref="AK53:AN53"/>
    <mergeCell ref="C55:D55"/>
    <mergeCell ref="J55:K55"/>
    <mergeCell ref="Q55:R55"/>
    <mergeCell ref="X55:Y55"/>
    <mergeCell ref="AE55:AF55"/>
    <mergeCell ref="AL55:AM55"/>
    <mergeCell ref="C56:D56"/>
    <mergeCell ref="J56:K56"/>
    <mergeCell ref="Q56:R56"/>
    <mergeCell ref="X56:Y56"/>
    <mergeCell ref="AE56:AF56"/>
    <mergeCell ref="AL56:AM56"/>
    <mergeCell ref="C57:D57"/>
    <mergeCell ref="J57:K57"/>
    <mergeCell ref="Q57:R57"/>
    <mergeCell ref="X57:Y57"/>
    <mergeCell ref="AE57:AF57"/>
    <mergeCell ref="AL57:AM57"/>
    <mergeCell ref="C58:D58"/>
    <mergeCell ref="J58:K58"/>
    <mergeCell ref="Q58:R58"/>
    <mergeCell ref="X58:Y58"/>
    <mergeCell ref="AE58:AF58"/>
    <mergeCell ref="AL58:AM58"/>
    <mergeCell ref="AE61:AG61"/>
    <mergeCell ref="C59:D59"/>
    <mergeCell ref="J59:K59"/>
    <mergeCell ref="Q59:R59"/>
    <mergeCell ref="X59:Y59"/>
    <mergeCell ref="AE59:AF59"/>
    <mergeCell ref="AL59:AM59"/>
    <mergeCell ref="AL61:AN61"/>
    <mergeCell ref="C60:F60"/>
    <mergeCell ref="J60:M60"/>
    <mergeCell ref="Q60:T60"/>
    <mergeCell ref="X60:AA60"/>
    <mergeCell ref="AE60:AH60"/>
    <mergeCell ref="AL60:AO60"/>
    <mergeCell ref="C61:E61"/>
    <mergeCell ref="J61:L61"/>
    <mergeCell ref="Q61:S61"/>
    <mergeCell ref="X61:Z61"/>
  </mergeCells>
  <conditionalFormatting sqref="AT16:AT17 AU39:AX40 AU42:AX43 AW50">
    <cfRule type="cellIs" dxfId="1" priority="1" stopIfTrue="1" operator="greaterThan">
      <formula>0</formula>
    </cfRule>
  </conditionalFormatting>
  <dataValidations count="2">
    <dataValidation type="list" allowBlank="1" showInputMessage="1" showErrorMessage="1" sqref="C19 J19" xr:uid="{00000000-0002-0000-0900-000000000000}">
      <formula1>$B$68:$B$69</formula1>
    </dataValidation>
    <dataValidation type="list" allowBlank="1" showInputMessage="1" showErrorMessage="1" sqref="C20 J20 C16 J16" xr:uid="{00000000-0002-0000-0900-000001000000}">
      <formula1>#REF!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3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A88"/>
  <sheetViews>
    <sheetView view="pageBreakPreview" zoomScale="95" zoomScaleNormal="100" zoomScaleSheetLayoutView="95" workbookViewId="0">
      <selection activeCell="I55" sqref="A1:I55"/>
    </sheetView>
  </sheetViews>
  <sheetFormatPr baseColWidth="10" defaultColWidth="11.42578125" defaultRowHeight="12.75"/>
  <cols>
    <col min="1" max="1" width="2.28515625" style="643" customWidth="1"/>
    <col min="2" max="2" width="29" style="709" customWidth="1"/>
    <col min="3" max="3" width="4.7109375" style="709" customWidth="1"/>
    <col min="4" max="4" width="8.28515625" style="709" customWidth="1"/>
    <col min="5" max="5" width="8.42578125" style="709" customWidth="1"/>
    <col min="6" max="6" width="9" style="709" customWidth="1"/>
    <col min="7" max="7" width="11.28515625" style="709" customWidth="1"/>
    <col min="8" max="8" width="16.5703125" style="709" customWidth="1"/>
    <col min="9" max="9" width="19" style="709" customWidth="1"/>
    <col min="10" max="27" width="11.42578125" style="643"/>
    <col min="28" max="16384" width="11.42578125" style="709"/>
  </cols>
  <sheetData>
    <row r="1" spans="2:13" s="643" customFormat="1" ht="13.5" thickBot="1"/>
    <row r="2" spans="2:13" ht="49.5" customHeight="1" thickBot="1">
      <c r="B2" s="1179" t="s">
        <v>436</v>
      </c>
      <c r="C2" s="1180"/>
      <c r="D2" s="1180"/>
      <c r="E2" s="1180"/>
      <c r="F2" s="1180"/>
      <c r="G2" s="1180"/>
      <c r="H2" s="1180"/>
      <c r="I2" s="1181"/>
    </row>
    <row r="3" spans="2:13" ht="3.75" customHeight="1">
      <c r="B3" s="644"/>
      <c r="C3" s="645"/>
      <c r="D3" s="645"/>
      <c r="E3" s="645"/>
      <c r="F3" s="646"/>
      <c r="G3" s="646"/>
      <c r="H3" s="646"/>
      <c r="I3" s="647"/>
    </row>
    <row r="4" spans="2:13" ht="21" customHeight="1">
      <c r="B4" s="648" t="s">
        <v>437</v>
      </c>
      <c r="C4" s="1182"/>
      <c r="D4" s="1182"/>
      <c r="E4" s="1182"/>
      <c r="F4" s="1182"/>
      <c r="G4" s="1182"/>
      <c r="H4" s="1182"/>
      <c r="I4" s="1183"/>
    </row>
    <row r="5" spans="2:13" ht="9" customHeight="1">
      <c r="B5" s="648"/>
      <c r="C5" s="649"/>
      <c r="D5" s="649"/>
      <c r="E5" s="649"/>
      <c r="F5" s="649"/>
      <c r="G5" s="649"/>
      <c r="H5" s="649"/>
      <c r="I5" s="650"/>
    </row>
    <row r="6" spans="2:13" ht="54" customHeight="1">
      <c r="B6" s="648" t="s">
        <v>19</v>
      </c>
      <c r="C6" s="1184" t="s">
        <v>650</v>
      </c>
      <c r="D6" s="1184"/>
      <c r="E6" s="1184"/>
      <c r="F6" s="1184"/>
      <c r="G6" s="1184"/>
      <c r="H6" s="1184"/>
      <c r="I6" s="1185"/>
    </row>
    <row r="7" spans="2:13" ht="6" customHeight="1">
      <c r="B7" s="648"/>
      <c r="C7" s="651"/>
      <c r="D7" s="651"/>
      <c r="E7" s="651"/>
      <c r="F7" s="651"/>
      <c r="G7" s="651"/>
      <c r="H7" s="651"/>
      <c r="I7" s="652"/>
    </row>
    <row r="8" spans="2:13" ht="19.5" customHeight="1">
      <c r="B8" s="653" t="s">
        <v>438</v>
      </c>
      <c r="C8" s="1186" t="s">
        <v>439</v>
      </c>
      <c r="D8" s="1186"/>
      <c r="E8" s="1186"/>
      <c r="F8" s="1186"/>
      <c r="G8" s="1186"/>
      <c r="H8" s="654"/>
      <c r="I8" s="655"/>
      <c r="K8" s="656"/>
    </row>
    <row r="9" spans="2:13" ht="6.75" customHeight="1">
      <c r="B9" s="653"/>
      <c r="C9" s="657"/>
      <c r="D9" s="657"/>
      <c r="E9" s="657"/>
      <c r="F9" s="657"/>
      <c r="G9" s="657"/>
      <c r="H9" s="654"/>
      <c r="I9" s="655"/>
      <c r="K9" s="656"/>
    </row>
    <row r="10" spans="2:13" ht="23.25" customHeight="1">
      <c r="B10" s="653" t="s">
        <v>428</v>
      </c>
      <c r="C10" s="1187">
        <v>30</v>
      </c>
      <c r="D10" s="1187"/>
      <c r="E10" s="1188" t="s">
        <v>440</v>
      </c>
      <c r="F10" s="1189"/>
      <c r="G10" s="658">
        <v>4</v>
      </c>
      <c r="H10" s="659" t="s">
        <v>441</v>
      </c>
      <c r="I10" s="660">
        <v>1</v>
      </c>
      <c r="K10" s="656"/>
    </row>
    <row r="11" spans="2:13" ht="9" customHeight="1">
      <c r="B11" s="648"/>
      <c r="C11" s="661"/>
      <c r="D11" s="661"/>
      <c r="E11" s="661"/>
      <c r="F11" s="661"/>
      <c r="G11" s="661"/>
      <c r="H11" s="661"/>
      <c r="I11" s="662"/>
    </row>
    <row r="12" spans="2:13" ht="35.25" customHeight="1">
      <c r="B12" s="653" t="s">
        <v>442</v>
      </c>
      <c r="C12" s="1176">
        <v>5</v>
      </c>
      <c r="D12" s="1176"/>
      <c r="E12" s="1177" t="s">
        <v>443</v>
      </c>
      <c r="F12" s="1178"/>
      <c r="G12" s="663">
        <v>1</v>
      </c>
      <c r="H12" s="664" t="s">
        <v>444</v>
      </c>
      <c r="I12" s="660">
        <v>30</v>
      </c>
    </row>
    <row r="13" spans="2:13" ht="9" customHeight="1" thickBot="1">
      <c r="B13" s="665"/>
      <c r="C13" s="666"/>
      <c r="D13" s="666"/>
      <c r="E13" s="666"/>
      <c r="F13" s="666"/>
      <c r="G13" s="666"/>
      <c r="H13" s="666"/>
      <c r="I13" s="667"/>
      <c r="J13" s="1165"/>
      <c r="K13" s="1165"/>
    </row>
    <row r="14" spans="2:13" ht="38.25" customHeight="1" thickBot="1">
      <c r="B14" s="1166" t="s">
        <v>445</v>
      </c>
      <c r="C14" s="1167"/>
      <c r="D14" s="668" t="s">
        <v>230</v>
      </c>
      <c r="E14" s="1168" t="s">
        <v>446</v>
      </c>
      <c r="F14" s="1169"/>
      <c r="G14" s="669" t="s">
        <v>447</v>
      </c>
      <c r="H14" s="670" t="s">
        <v>448</v>
      </c>
      <c r="I14" s="671" t="s">
        <v>449</v>
      </c>
      <c r="J14" s="656"/>
      <c r="K14" s="656"/>
      <c r="L14" s="656"/>
    </row>
    <row r="15" spans="2:13" ht="19.5" customHeight="1">
      <c r="B15" s="1172" t="s">
        <v>450</v>
      </c>
      <c r="C15" s="1173"/>
      <c r="D15" s="1174"/>
      <c r="E15" s="1174"/>
      <c r="F15" s="1174"/>
      <c r="G15" s="1175"/>
      <c r="H15" s="672">
        <f>+H16+H17+H18</f>
        <v>200000</v>
      </c>
      <c r="I15" s="673">
        <f>+I16+I17+I18</f>
        <v>1000000</v>
      </c>
      <c r="J15" s="674"/>
      <c r="K15" s="675"/>
      <c r="L15" s="675"/>
      <c r="M15" s="674"/>
    </row>
    <row r="16" spans="2:13" ht="16.5" customHeight="1">
      <c r="B16" s="1170" t="s">
        <v>451</v>
      </c>
      <c r="C16" s="1171"/>
      <c r="D16" s="676" t="s">
        <v>452</v>
      </c>
      <c r="E16" s="1135">
        <v>1</v>
      </c>
      <c r="F16" s="1136"/>
      <c r="G16" s="677">
        <v>150000</v>
      </c>
      <c r="H16" s="678">
        <f>+E16*G16</f>
        <v>150000</v>
      </c>
      <c r="I16" s="679">
        <f>+H16*C12</f>
        <v>750000</v>
      </c>
      <c r="J16" s="674"/>
      <c r="K16" s="675"/>
      <c r="L16" s="675"/>
      <c r="M16" s="674"/>
    </row>
    <row r="17" spans="2:13" ht="17.25" customHeight="1">
      <c r="B17" s="1159" t="s">
        <v>453</v>
      </c>
      <c r="C17" s="1160"/>
      <c r="D17" s="676" t="s">
        <v>452</v>
      </c>
      <c r="E17" s="1135">
        <v>1</v>
      </c>
      <c r="F17" s="1136"/>
      <c r="G17" s="677">
        <v>50000</v>
      </c>
      <c r="H17" s="678">
        <f>+E17*G17</f>
        <v>50000</v>
      </c>
      <c r="I17" s="679">
        <f>+H17*C12</f>
        <v>250000</v>
      </c>
      <c r="J17" s="674"/>
      <c r="K17" s="675"/>
      <c r="L17" s="675"/>
      <c r="M17" s="674"/>
    </row>
    <row r="18" spans="2:13" ht="15.75" customHeight="1">
      <c r="B18" s="1159"/>
      <c r="C18" s="1160"/>
      <c r="D18" s="676"/>
      <c r="E18" s="1163"/>
      <c r="F18" s="1164"/>
      <c r="G18" s="677"/>
      <c r="H18" s="678">
        <f>+E18*G18</f>
        <v>0</v>
      </c>
      <c r="I18" s="679">
        <f>+H18*C12</f>
        <v>0</v>
      </c>
      <c r="J18" s="674"/>
      <c r="K18" s="675"/>
      <c r="L18" s="675"/>
      <c r="M18" s="674"/>
    </row>
    <row r="19" spans="2:13" ht="19.5" customHeight="1">
      <c r="B19" s="1149" t="s">
        <v>454</v>
      </c>
      <c r="C19" s="1150"/>
      <c r="D19" s="1151"/>
      <c r="E19" s="1152"/>
      <c r="F19" s="1152"/>
      <c r="G19" s="1153"/>
      <c r="H19" s="680">
        <f>H20</f>
        <v>200000</v>
      </c>
      <c r="I19" s="681">
        <f>I20</f>
        <v>200000</v>
      </c>
      <c r="J19" s="674"/>
      <c r="K19" s="675"/>
      <c r="L19" s="675"/>
      <c r="M19" s="674"/>
    </row>
    <row r="20" spans="2:13" ht="19.5" customHeight="1">
      <c r="B20" s="1159" t="s">
        <v>455</v>
      </c>
      <c r="C20" s="1160"/>
      <c r="D20" s="676" t="s">
        <v>452</v>
      </c>
      <c r="E20" s="1135">
        <v>1</v>
      </c>
      <c r="F20" s="1136"/>
      <c r="G20" s="677">
        <v>200000</v>
      </c>
      <c r="H20" s="678">
        <f>+E20*G20</f>
        <v>200000</v>
      </c>
      <c r="I20" s="679">
        <f>+H20*G12</f>
        <v>200000</v>
      </c>
      <c r="J20" s="674"/>
      <c r="K20" s="675"/>
      <c r="L20" s="675"/>
      <c r="M20" s="674"/>
    </row>
    <row r="21" spans="2:13" ht="19.5" customHeight="1">
      <c r="B21" s="1161" t="s">
        <v>456</v>
      </c>
      <c r="C21" s="1162"/>
      <c r="D21" s="1151"/>
      <c r="E21" s="1152"/>
      <c r="F21" s="1152"/>
      <c r="G21" s="1153"/>
      <c r="H21" s="682">
        <f>+H22</f>
        <v>0</v>
      </c>
      <c r="I21" s="683">
        <f>+I22</f>
        <v>0</v>
      </c>
      <c r="J21" s="674"/>
      <c r="K21" s="675"/>
      <c r="L21" s="675"/>
      <c r="M21" s="674"/>
    </row>
    <row r="22" spans="2:13" ht="19.5" customHeight="1">
      <c r="B22" s="1159" t="s">
        <v>457</v>
      </c>
      <c r="C22" s="1160"/>
      <c r="D22" s="676" t="s">
        <v>452</v>
      </c>
      <c r="E22" s="1135">
        <v>0</v>
      </c>
      <c r="F22" s="1136"/>
      <c r="G22" s="684">
        <v>0</v>
      </c>
      <c r="H22" s="678">
        <f>+E22*G22</f>
        <v>0</v>
      </c>
      <c r="I22" s="679">
        <f>+H22*$C$12</f>
        <v>0</v>
      </c>
      <c r="J22" s="674"/>
      <c r="K22" s="675"/>
      <c r="L22" s="675"/>
      <c r="M22" s="674"/>
    </row>
    <row r="23" spans="2:13" ht="19.5" customHeight="1">
      <c r="B23" s="1123" t="s">
        <v>458</v>
      </c>
      <c r="C23" s="1124"/>
      <c r="D23" s="1155"/>
      <c r="E23" s="1155"/>
      <c r="F23" s="1155"/>
      <c r="G23" s="1156"/>
      <c r="H23" s="685">
        <f>+H24+H25+H26+H27</f>
        <v>450000</v>
      </c>
      <c r="I23" s="686">
        <f>+I24+I25+I26+I27</f>
        <v>2250000</v>
      </c>
      <c r="J23" s="674"/>
      <c r="K23" s="675"/>
      <c r="L23" s="675"/>
      <c r="M23" s="674"/>
    </row>
    <row r="24" spans="2:13" ht="19.5" customHeight="1">
      <c r="B24" s="1145" t="s">
        <v>459</v>
      </c>
      <c r="C24" s="1146"/>
      <c r="D24" s="676" t="s">
        <v>452</v>
      </c>
      <c r="E24" s="1135"/>
      <c r="F24" s="1136"/>
      <c r="G24" s="684"/>
      <c r="H24" s="678">
        <f>+E24*G24</f>
        <v>0</v>
      </c>
      <c r="I24" s="679">
        <f>+H24*$G$12</f>
        <v>0</v>
      </c>
      <c r="J24" s="674"/>
      <c r="K24" s="675"/>
      <c r="L24" s="675"/>
      <c r="M24" s="674"/>
    </row>
    <row r="25" spans="2:13" ht="19.5" customHeight="1">
      <c r="B25" s="1145" t="s">
        <v>460</v>
      </c>
      <c r="C25" s="1146"/>
      <c r="D25" s="676" t="s">
        <v>452</v>
      </c>
      <c r="E25" s="1135"/>
      <c r="F25" s="1136"/>
      <c r="G25" s="684"/>
      <c r="H25" s="678">
        <f>+E25*G25</f>
        <v>0</v>
      </c>
      <c r="I25" s="679">
        <f t="shared" ref="I25:I26" si="0">+H25*$G$12</f>
        <v>0</v>
      </c>
      <c r="J25" s="674"/>
      <c r="K25" s="675"/>
      <c r="L25" s="675"/>
      <c r="M25" s="674"/>
    </row>
    <row r="26" spans="2:13" ht="19.5" customHeight="1">
      <c r="B26" s="1145" t="s">
        <v>461</v>
      </c>
      <c r="C26" s="1146"/>
      <c r="D26" s="676" t="s">
        <v>452</v>
      </c>
      <c r="E26" s="1135"/>
      <c r="F26" s="1136"/>
      <c r="G26" s="684"/>
      <c r="H26" s="678">
        <f>+E26*G26</f>
        <v>0</v>
      </c>
      <c r="I26" s="679">
        <f t="shared" si="0"/>
        <v>0</v>
      </c>
      <c r="J26" s="674"/>
      <c r="K26" s="675"/>
      <c r="L26" s="675"/>
      <c r="M26" s="674"/>
    </row>
    <row r="27" spans="2:13" ht="19.5" customHeight="1">
      <c r="B27" s="1145" t="s">
        <v>462</v>
      </c>
      <c r="C27" s="1146"/>
      <c r="D27" s="676" t="s">
        <v>452</v>
      </c>
      <c r="E27" s="1135">
        <v>30</v>
      </c>
      <c r="F27" s="1136"/>
      <c r="G27" s="684">
        <v>15000</v>
      </c>
      <c r="H27" s="678">
        <f>+E27*G27</f>
        <v>450000</v>
      </c>
      <c r="I27" s="679">
        <f>+H27*$C$12</f>
        <v>2250000</v>
      </c>
      <c r="J27" s="674"/>
      <c r="K27" s="675"/>
      <c r="L27" s="675"/>
      <c r="M27" s="674"/>
    </row>
    <row r="28" spans="2:13" ht="19.5" customHeight="1">
      <c r="B28" s="1149" t="s">
        <v>463</v>
      </c>
      <c r="C28" s="1150"/>
      <c r="D28" s="1151"/>
      <c r="E28" s="1152"/>
      <c r="F28" s="1152"/>
      <c r="G28" s="1153"/>
      <c r="H28" s="687">
        <f>H29</f>
        <v>0</v>
      </c>
      <c r="I28" s="688">
        <f>I29</f>
        <v>0</v>
      </c>
      <c r="J28" s="674"/>
      <c r="K28" s="675"/>
      <c r="L28" s="675"/>
      <c r="M28" s="674"/>
    </row>
    <row r="29" spans="2:13" ht="19.5" customHeight="1">
      <c r="B29" s="1145" t="s">
        <v>464</v>
      </c>
      <c r="C29" s="1146"/>
      <c r="D29" s="676" t="s">
        <v>465</v>
      </c>
      <c r="E29" s="1135"/>
      <c r="F29" s="1136"/>
      <c r="G29" s="684"/>
      <c r="H29" s="678">
        <f>E29*G29</f>
        <v>0</v>
      </c>
      <c r="I29" s="679">
        <f>H29</f>
        <v>0</v>
      </c>
      <c r="J29" s="674"/>
      <c r="K29" s="675"/>
      <c r="L29" s="675"/>
      <c r="M29" s="674"/>
    </row>
    <row r="30" spans="2:13" ht="39" customHeight="1">
      <c r="B30" s="1123" t="s">
        <v>466</v>
      </c>
      <c r="C30" s="1124"/>
      <c r="D30" s="1154"/>
      <c r="E30" s="1155"/>
      <c r="F30" s="1155"/>
      <c r="G30" s="1156"/>
      <c r="H30" s="685">
        <f>+H31+H32+H33+H34+H35</f>
        <v>800000</v>
      </c>
      <c r="I30" s="686">
        <f>+I31+I32+I33+I34+I35</f>
        <v>800000</v>
      </c>
      <c r="J30" s="674"/>
      <c r="K30" s="675"/>
      <c r="L30" s="675"/>
      <c r="M30" s="674"/>
    </row>
    <row r="31" spans="2:13" ht="19.5" customHeight="1">
      <c r="B31" s="689" t="s">
        <v>467</v>
      </c>
      <c r="C31" s="690">
        <v>1</v>
      </c>
      <c r="D31" s="676" t="s">
        <v>468</v>
      </c>
      <c r="E31" s="1157">
        <f>$G$10</f>
        <v>4</v>
      </c>
      <c r="F31" s="1158"/>
      <c r="G31" s="684">
        <v>200000</v>
      </c>
      <c r="H31" s="678">
        <f>+E31*G31*C31</f>
        <v>800000</v>
      </c>
      <c r="I31" s="679">
        <f>+H31*G12</f>
        <v>800000</v>
      </c>
      <c r="J31" s="674"/>
      <c r="K31" s="675"/>
      <c r="L31" s="675"/>
      <c r="M31" s="674"/>
    </row>
    <row r="32" spans="2:13" ht="19.5" customHeight="1">
      <c r="B32" s="689" t="s">
        <v>469</v>
      </c>
      <c r="C32" s="691">
        <v>1</v>
      </c>
      <c r="D32" s="676" t="s">
        <v>468</v>
      </c>
      <c r="E32" s="1157"/>
      <c r="F32" s="1158"/>
      <c r="G32" s="684"/>
      <c r="H32" s="678">
        <f>+E32*G32*C32</f>
        <v>0</v>
      </c>
      <c r="I32" s="679">
        <f>+H32*G12</f>
        <v>0</v>
      </c>
      <c r="J32" s="674"/>
      <c r="K32" s="675"/>
      <c r="L32" s="675"/>
      <c r="M32" s="674"/>
    </row>
    <row r="33" spans="2:13" ht="16.5" customHeight="1">
      <c r="B33" s="689" t="s">
        <v>470</v>
      </c>
      <c r="C33" s="692">
        <v>1</v>
      </c>
      <c r="D33" s="676" t="s">
        <v>468</v>
      </c>
      <c r="E33" s="1143"/>
      <c r="F33" s="1144"/>
      <c r="G33" s="684"/>
      <c r="H33" s="678">
        <f>+E33*G33*C33</f>
        <v>0</v>
      </c>
      <c r="I33" s="679">
        <f>+H33*G12</f>
        <v>0</v>
      </c>
      <c r="J33" s="674"/>
      <c r="K33" s="675"/>
      <c r="L33" s="675"/>
      <c r="M33" s="674"/>
    </row>
    <row r="34" spans="2:13" ht="16.5" customHeight="1">
      <c r="B34" s="689" t="s">
        <v>471</v>
      </c>
      <c r="C34" s="692">
        <v>1</v>
      </c>
      <c r="D34" s="676" t="s">
        <v>468</v>
      </c>
      <c r="E34" s="1143"/>
      <c r="F34" s="1144"/>
      <c r="G34" s="684"/>
      <c r="H34" s="678">
        <f>+E34*G34*C34</f>
        <v>0</v>
      </c>
      <c r="I34" s="679">
        <f>+H34*$C$12</f>
        <v>0</v>
      </c>
      <c r="J34" s="693"/>
      <c r="K34" s="693"/>
      <c r="L34" s="693"/>
      <c r="M34" s="674"/>
    </row>
    <row r="35" spans="2:13" ht="24.75" customHeight="1">
      <c r="B35" s="689" t="s">
        <v>472</v>
      </c>
      <c r="C35" s="692">
        <v>4</v>
      </c>
      <c r="D35" s="676" t="s">
        <v>452</v>
      </c>
      <c r="E35" s="1143"/>
      <c r="F35" s="1144"/>
      <c r="G35" s="684"/>
      <c r="H35" s="678">
        <f>+E35*G35*C35</f>
        <v>0</v>
      </c>
      <c r="I35" s="679">
        <f>+H35*$C$12</f>
        <v>0</v>
      </c>
      <c r="J35" s="674"/>
      <c r="K35" s="674"/>
      <c r="L35" s="674"/>
      <c r="M35" s="674"/>
    </row>
    <row r="36" spans="2:13" ht="27" customHeight="1">
      <c r="B36" s="1123" t="s">
        <v>473</v>
      </c>
      <c r="C36" s="1124"/>
      <c r="D36" s="1147"/>
      <c r="E36" s="1147"/>
      <c r="F36" s="1147"/>
      <c r="G36" s="1148"/>
      <c r="H36" s="694">
        <f>+H37+H38</f>
        <v>300000</v>
      </c>
      <c r="I36" s="695">
        <f>+I37+I38</f>
        <v>1500000</v>
      </c>
      <c r="J36" s="674"/>
      <c r="K36" s="674"/>
      <c r="L36" s="674"/>
      <c r="M36" s="674"/>
    </row>
    <row r="37" spans="2:13" ht="21.75" customHeight="1">
      <c r="B37" s="1133" t="s">
        <v>474</v>
      </c>
      <c r="C37" s="1134"/>
      <c r="D37" s="676" t="s">
        <v>452</v>
      </c>
      <c r="E37" s="1135">
        <v>30</v>
      </c>
      <c r="F37" s="1136"/>
      <c r="G37" s="684">
        <v>10000</v>
      </c>
      <c r="H37" s="678">
        <f>+E37*G37</f>
        <v>300000</v>
      </c>
      <c r="I37" s="679">
        <f>+H37*$C$12</f>
        <v>1500000</v>
      </c>
      <c r="J37" s="674"/>
      <c r="K37" s="674"/>
      <c r="L37" s="674"/>
      <c r="M37" s="674"/>
    </row>
    <row r="38" spans="2:13" ht="23.25" customHeight="1">
      <c r="B38" s="1133" t="s">
        <v>475</v>
      </c>
      <c r="C38" s="1134"/>
      <c r="D38" s="676" t="s">
        <v>452</v>
      </c>
      <c r="E38" s="1135"/>
      <c r="F38" s="1136"/>
      <c r="G38" s="684"/>
      <c r="H38" s="678">
        <f>+E38*G38</f>
        <v>0</v>
      </c>
      <c r="I38" s="679">
        <f>+H38*G12</f>
        <v>0</v>
      </c>
    </row>
    <row r="39" spans="2:13" ht="27.75" customHeight="1">
      <c r="B39" s="1123" t="s">
        <v>476</v>
      </c>
      <c r="C39" s="1124"/>
      <c r="D39" s="1125"/>
      <c r="E39" s="1125"/>
      <c r="F39" s="1125"/>
      <c r="G39" s="1126"/>
      <c r="H39" s="687">
        <f>H40+H41</f>
        <v>600000</v>
      </c>
      <c r="I39" s="687">
        <f>+I40+I41</f>
        <v>3000000</v>
      </c>
    </row>
    <row r="40" spans="2:13" ht="21.75" customHeight="1">
      <c r="B40" s="1133" t="s">
        <v>477</v>
      </c>
      <c r="C40" s="1134"/>
      <c r="D40" s="676" t="s">
        <v>478</v>
      </c>
      <c r="E40" s="1135"/>
      <c r="F40" s="1136"/>
      <c r="G40" s="684"/>
      <c r="H40" s="678">
        <f>+E40*G40</f>
        <v>0</v>
      </c>
      <c r="I40" s="679">
        <f>+H40</f>
        <v>0</v>
      </c>
      <c r="J40" s="674"/>
      <c r="K40" s="674"/>
      <c r="L40" s="674"/>
      <c r="M40" s="674"/>
    </row>
    <row r="41" spans="2:13" ht="21.75" customHeight="1" thickBot="1">
      <c r="B41" s="1137" t="s">
        <v>479</v>
      </c>
      <c r="C41" s="1138"/>
      <c r="D41" s="676" t="s">
        <v>452</v>
      </c>
      <c r="E41" s="1139">
        <v>30</v>
      </c>
      <c r="F41" s="1140"/>
      <c r="G41" s="684">
        <v>20000</v>
      </c>
      <c r="H41" s="678">
        <f>+E41*G41</f>
        <v>600000</v>
      </c>
      <c r="I41" s="679">
        <f>+H41*$C$12</f>
        <v>3000000</v>
      </c>
    </row>
    <row r="42" spans="2:13" ht="21.75" customHeight="1" thickBot="1">
      <c r="B42" s="1123" t="s">
        <v>480</v>
      </c>
      <c r="C42" s="1124"/>
      <c r="D42" s="696" t="s">
        <v>481</v>
      </c>
      <c r="E42" s="1141">
        <v>4.4999999999999998E-2</v>
      </c>
      <c r="F42" s="1142"/>
      <c r="G42" s="697"/>
      <c r="H42" s="687">
        <f>+E42*(H15+H19+H21+H23+H28+H30+H36+H39)</f>
        <v>114750</v>
      </c>
      <c r="I42" s="687">
        <f>E42*(I15+I19+I21+I23+I28+I30+I36+I39)</f>
        <v>393750</v>
      </c>
    </row>
    <row r="43" spans="2:13" ht="23.25" customHeight="1">
      <c r="B43" s="698" t="s">
        <v>482</v>
      </c>
      <c r="C43" s="699"/>
      <c r="D43" s="699"/>
      <c r="E43" s="699"/>
      <c r="F43" s="699"/>
      <c r="G43" s="700"/>
      <c r="H43" s="701">
        <f>H15+H19+H30+H36+H42+H39</f>
        <v>2214750</v>
      </c>
      <c r="I43" s="702">
        <f>I42+I39+I30+I23+I19+I15+I36</f>
        <v>9143750</v>
      </c>
    </row>
    <row r="44" spans="2:13" ht="17.649999999999999" customHeight="1">
      <c r="B44" s="1127" t="s">
        <v>10</v>
      </c>
      <c r="C44" s="1128"/>
      <c r="D44" s="1128"/>
      <c r="E44" s="1128"/>
      <c r="F44" s="1128"/>
      <c r="G44" s="1129"/>
      <c r="H44" s="703"/>
      <c r="I44" s="703">
        <f>I43*19%</f>
        <v>1737312.5</v>
      </c>
    </row>
    <row r="45" spans="2:13" ht="9" customHeight="1" thickBot="1">
      <c r="B45" s="704"/>
      <c r="C45" s="704"/>
      <c r="D45" s="704"/>
      <c r="E45" s="704"/>
      <c r="F45" s="704"/>
      <c r="G45" s="704"/>
      <c r="H45" s="705"/>
      <c r="I45" s="706"/>
    </row>
    <row r="46" spans="2:13" s="643" customFormat="1" ht="27" customHeight="1" thickBot="1">
      <c r="B46" s="1130" t="s">
        <v>483</v>
      </c>
      <c r="C46" s="1131"/>
      <c r="D46" s="1131"/>
      <c r="E46" s="1131"/>
      <c r="F46" s="1131"/>
      <c r="G46" s="1131"/>
      <c r="H46" s="1132"/>
      <c r="I46" s="707">
        <f>I43+I44</f>
        <v>10881062.5</v>
      </c>
      <c r="K46" s="708"/>
    </row>
    <row r="47" spans="2:13" s="643" customFormat="1"/>
    <row r="48" spans="2:13" s="643" customFormat="1"/>
    <row r="49" spans="2:2" s="643" customFormat="1"/>
    <row r="50" spans="2:2" s="643" customFormat="1"/>
    <row r="51" spans="2:2" s="643" customFormat="1"/>
    <row r="52" spans="2:2" s="643" customFormat="1"/>
    <row r="53" spans="2:2" s="643" customFormat="1"/>
    <row r="54" spans="2:2" s="643" customFormat="1">
      <c r="B54" s="467" t="s">
        <v>648</v>
      </c>
    </row>
    <row r="55" spans="2:2" s="643" customFormat="1">
      <c r="B55" s="2" t="s">
        <v>649</v>
      </c>
    </row>
    <row r="56" spans="2:2" s="643" customFormat="1"/>
    <row r="57" spans="2:2" s="643" customFormat="1"/>
    <row r="58" spans="2:2" s="643" customFormat="1"/>
    <row r="59" spans="2:2" s="643" customFormat="1"/>
    <row r="60" spans="2:2" s="643" customFormat="1"/>
    <row r="61" spans="2:2" s="643" customFormat="1"/>
    <row r="62" spans="2:2" s="643" customFormat="1"/>
    <row r="63" spans="2:2" s="643" customFormat="1"/>
    <row r="64" spans="2:2" s="643" customFormat="1"/>
    <row r="65" s="643" customFormat="1"/>
    <row r="66" s="643" customFormat="1"/>
    <row r="67" s="643" customFormat="1"/>
    <row r="68" s="643" customFormat="1"/>
    <row r="69" s="643" customFormat="1"/>
    <row r="70" s="643" customFormat="1"/>
    <row r="71" s="643" customFormat="1"/>
    <row r="72" s="643" customFormat="1"/>
    <row r="73" s="643" customFormat="1"/>
    <row r="74" s="643" customFormat="1"/>
    <row r="75" s="643" customFormat="1"/>
    <row r="76" s="643" customFormat="1"/>
    <row r="77" s="643" customFormat="1"/>
    <row r="78" s="643" customFormat="1"/>
    <row r="79" s="643" customFormat="1"/>
    <row r="80" s="643" customFormat="1"/>
    <row r="81" s="643" customFormat="1"/>
    <row r="82" s="643" customFormat="1"/>
    <row r="83" s="643" customFormat="1"/>
    <row r="84" s="643" customFormat="1"/>
    <row r="85" s="643" customFormat="1"/>
    <row r="86" s="643" customFormat="1"/>
    <row r="87" s="643" customFormat="1"/>
    <row r="88" s="643" customFormat="1"/>
  </sheetData>
  <mergeCells count="64">
    <mergeCell ref="C12:D12"/>
    <mergeCell ref="E12:F12"/>
    <mergeCell ref="B2:I2"/>
    <mergeCell ref="C4:I4"/>
    <mergeCell ref="C6:I6"/>
    <mergeCell ref="C8:G8"/>
    <mergeCell ref="C10:D10"/>
    <mergeCell ref="E10:F10"/>
    <mergeCell ref="J13:K13"/>
    <mergeCell ref="B14:C14"/>
    <mergeCell ref="E14:F14"/>
    <mergeCell ref="B16:C16"/>
    <mergeCell ref="E16:F16"/>
    <mergeCell ref="B15:C15"/>
    <mergeCell ref="D15:G15"/>
    <mergeCell ref="B17:C17"/>
    <mergeCell ref="E17:F17"/>
    <mergeCell ref="B18:C18"/>
    <mergeCell ref="E18:F18"/>
    <mergeCell ref="B19:C19"/>
    <mergeCell ref="D19:G19"/>
    <mergeCell ref="B20:C20"/>
    <mergeCell ref="E20:F20"/>
    <mergeCell ref="B21:C21"/>
    <mergeCell ref="D21:G21"/>
    <mergeCell ref="B22:C22"/>
    <mergeCell ref="E22:F22"/>
    <mergeCell ref="B23:C23"/>
    <mergeCell ref="D23:G23"/>
    <mergeCell ref="B24:C24"/>
    <mergeCell ref="E24:F24"/>
    <mergeCell ref="B25:C25"/>
    <mergeCell ref="E25:F25"/>
    <mergeCell ref="B26:C26"/>
    <mergeCell ref="E26:F26"/>
    <mergeCell ref="B27:C27"/>
    <mergeCell ref="E27:F27"/>
    <mergeCell ref="B36:C36"/>
    <mergeCell ref="D36:G36"/>
    <mergeCell ref="B28:C28"/>
    <mergeCell ref="D28:G28"/>
    <mergeCell ref="B29:C29"/>
    <mergeCell ref="E29:F29"/>
    <mergeCell ref="B30:C30"/>
    <mergeCell ref="D30:G30"/>
    <mergeCell ref="E31:F31"/>
    <mergeCell ref="E32:F32"/>
    <mergeCell ref="E33:F33"/>
    <mergeCell ref="E34:F34"/>
    <mergeCell ref="E35:F35"/>
    <mergeCell ref="B37:C37"/>
    <mergeCell ref="E37:F37"/>
    <mergeCell ref="B38:C38"/>
    <mergeCell ref="E38:F38"/>
    <mergeCell ref="B39:C39"/>
    <mergeCell ref="D39:G39"/>
    <mergeCell ref="B44:G44"/>
    <mergeCell ref="B46:H46"/>
    <mergeCell ref="B40:C40"/>
    <mergeCell ref="E40:F40"/>
    <mergeCell ref="B41:C41"/>
    <mergeCell ref="E41:F41"/>
    <mergeCell ref="B42:C42"/>
    <mergeCell ref="E42:F42"/>
  </mergeCells>
  <conditionalFormatting sqref="H43:I44">
    <cfRule type="cellIs" dxfId="0" priority="1" stopIfTrue="1" operator="greater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DBF6C-A5DD-46C0-A04C-16FD23EA74FD}">
  <sheetPr>
    <pageSetUpPr fitToPage="1"/>
  </sheetPr>
  <dimension ref="A1:G30"/>
  <sheetViews>
    <sheetView tabSelected="1" topLeftCell="A22" workbookViewId="0">
      <selection activeCell="M36" sqref="M36"/>
    </sheetView>
  </sheetViews>
  <sheetFormatPr baseColWidth="10" defaultRowHeight="15"/>
  <cols>
    <col min="2" max="2" width="12.5703125" customWidth="1"/>
    <col min="3" max="3" width="15" customWidth="1"/>
    <col min="7" max="7" width="18.85546875" customWidth="1"/>
  </cols>
  <sheetData>
    <row r="1" spans="1:7" ht="15.75" thickBot="1">
      <c r="A1" s="945"/>
      <c r="B1" s="946"/>
      <c r="C1" s="951" t="s">
        <v>547</v>
      </c>
      <c r="D1" s="952"/>
      <c r="E1" s="952"/>
      <c r="F1" s="952"/>
      <c r="G1" s="953"/>
    </row>
    <row r="2" spans="1:7" ht="15.75" thickBot="1">
      <c r="A2" s="947"/>
      <c r="B2" s="948"/>
      <c r="C2" s="951" t="s">
        <v>615</v>
      </c>
      <c r="D2" s="952"/>
      <c r="E2" s="952"/>
      <c r="F2" s="952"/>
      <c r="G2" s="953"/>
    </row>
    <row r="3" spans="1:7" ht="48" customHeight="1" thickBot="1">
      <c r="A3" s="947"/>
      <c r="B3" s="948"/>
      <c r="C3" s="954" t="s">
        <v>651</v>
      </c>
      <c r="D3" s="955"/>
      <c r="E3" s="955"/>
      <c r="F3" s="955"/>
      <c r="G3" s="956"/>
    </row>
    <row r="4" spans="1:7" ht="15.75" thickBot="1">
      <c r="A4" s="949"/>
      <c r="B4" s="950"/>
      <c r="C4" s="954"/>
      <c r="D4" s="955"/>
      <c r="E4" s="955"/>
      <c r="F4" s="955"/>
      <c r="G4" s="956"/>
    </row>
    <row r="5" spans="1:7" ht="15.75" thickBot="1">
      <c r="A5" s="871"/>
      <c r="B5" s="872"/>
      <c r="C5" s="872"/>
      <c r="D5" s="872"/>
      <c r="E5" s="872"/>
      <c r="F5" s="872"/>
      <c r="G5" s="873"/>
    </row>
    <row r="6" spans="1:7" ht="15.75" thickBot="1">
      <c r="A6" s="954" t="s">
        <v>616</v>
      </c>
      <c r="B6" s="955"/>
      <c r="C6" s="955"/>
      <c r="D6" s="955"/>
      <c r="E6" s="955"/>
      <c r="F6" s="955"/>
      <c r="G6" s="955"/>
    </row>
    <row r="7" spans="1:7">
      <c r="A7" s="957" t="s">
        <v>445</v>
      </c>
      <c r="B7" s="957"/>
      <c r="C7" s="957"/>
      <c r="D7" s="874" t="s">
        <v>230</v>
      </c>
      <c r="E7" s="874" t="s">
        <v>409</v>
      </c>
      <c r="F7" s="874" t="s">
        <v>617</v>
      </c>
      <c r="G7" s="874" t="s">
        <v>618</v>
      </c>
    </row>
    <row r="8" spans="1:7">
      <c r="A8" s="932" t="s">
        <v>619</v>
      </c>
      <c r="B8" s="934" t="s">
        <v>620</v>
      </c>
      <c r="C8" s="875" t="s">
        <v>621</v>
      </c>
      <c r="D8" s="876" t="s">
        <v>622</v>
      </c>
      <c r="E8" s="877">
        <v>10</v>
      </c>
      <c r="F8" s="878">
        <v>7000</v>
      </c>
      <c r="G8" s="879">
        <f t="shared" ref="G8:G20" si="0">ROUND((E8*F8),0)</f>
        <v>70000</v>
      </c>
    </row>
    <row r="9" spans="1:7" ht="22.5">
      <c r="A9" s="932"/>
      <c r="B9" s="934"/>
      <c r="C9" s="875" t="s">
        <v>623</v>
      </c>
      <c r="D9" s="876" t="s">
        <v>0</v>
      </c>
      <c r="E9" s="877">
        <v>5</v>
      </c>
      <c r="F9" s="878">
        <v>580</v>
      </c>
      <c r="G9" s="879">
        <f t="shared" si="0"/>
        <v>2900</v>
      </c>
    </row>
    <row r="10" spans="1:7" ht="22.5">
      <c r="A10" s="932"/>
      <c r="B10" s="934"/>
      <c r="C10" s="875" t="s">
        <v>624</v>
      </c>
      <c r="D10" s="876" t="s">
        <v>625</v>
      </c>
      <c r="E10" s="877">
        <v>10</v>
      </c>
      <c r="F10" s="878">
        <v>18000</v>
      </c>
      <c r="G10" s="879">
        <f t="shared" si="0"/>
        <v>180000</v>
      </c>
    </row>
    <row r="11" spans="1:7" ht="22.5">
      <c r="A11" s="880" t="s">
        <v>626</v>
      </c>
      <c r="B11" s="881" t="s">
        <v>627</v>
      </c>
      <c r="C11" s="875" t="s">
        <v>628</v>
      </c>
      <c r="D11" s="876" t="s">
        <v>622</v>
      </c>
      <c r="E11" s="877">
        <v>2</v>
      </c>
      <c r="F11" s="878">
        <v>70000</v>
      </c>
      <c r="G11" s="879">
        <f t="shared" si="0"/>
        <v>140000</v>
      </c>
    </row>
    <row r="12" spans="1:7" ht="22.5">
      <c r="A12" s="931" t="s">
        <v>629</v>
      </c>
      <c r="B12" s="958" t="s">
        <v>630</v>
      </c>
      <c r="C12" s="875" t="s">
        <v>631</v>
      </c>
      <c r="D12" s="876" t="s">
        <v>622</v>
      </c>
      <c r="E12" s="877">
        <v>1</v>
      </c>
      <c r="F12" s="878">
        <v>15000</v>
      </c>
      <c r="G12" s="879">
        <f t="shared" si="0"/>
        <v>15000</v>
      </c>
    </row>
    <row r="13" spans="1:7" ht="33.75">
      <c r="A13" s="943"/>
      <c r="B13" s="959"/>
      <c r="C13" s="875" t="s">
        <v>632</v>
      </c>
      <c r="D13" s="876" t="s">
        <v>622</v>
      </c>
      <c r="E13" s="877">
        <v>1</v>
      </c>
      <c r="F13" s="878">
        <v>15000</v>
      </c>
      <c r="G13" s="879">
        <f t="shared" si="0"/>
        <v>15000</v>
      </c>
    </row>
    <row r="14" spans="1:7" ht="22.5">
      <c r="A14" s="931" t="s">
        <v>633</v>
      </c>
      <c r="B14" s="933" t="s">
        <v>634</v>
      </c>
      <c r="C14" s="875" t="s">
        <v>635</v>
      </c>
      <c r="D14" s="876" t="s">
        <v>622</v>
      </c>
      <c r="E14" s="877">
        <v>1</v>
      </c>
      <c r="F14" s="878">
        <v>50000</v>
      </c>
      <c r="G14" s="879">
        <f t="shared" si="0"/>
        <v>50000</v>
      </c>
    </row>
    <row r="15" spans="1:7" ht="33.75">
      <c r="A15" s="932"/>
      <c r="B15" s="934"/>
      <c r="C15" s="875" t="s">
        <v>636</v>
      </c>
      <c r="D15" s="876" t="s">
        <v>622</v>
      </c>
      <c r="E15" s="877">
        <v>10</v>
      </c>
      <c r="F15" s="878">
        <v>1000</v>
      </c>
      <c r="G15" s="879">
        <f t="shared" si="0"/>
        <v>10000</v>
      </c>
    </row>
    <row r="16" spans="1:7" ht="33.75">
      <c r="A16" s="932"/>
      <c r="B16" s="934"/>
      <c r="C16" s="875" t="s">
        <v>637</v>
      </c>
      <c r="D16" s="876" t="s">
        <v>622</v>
      </c>
      <c r="E16" s="877">
        <v>5</v>
      </c>
      <c r="F16" s="878">
        <v>1000</v>
      </c>
      <c r="G16" s="879">
        <f t="shared" si="0"/>
        <v>5000</v>
      </c>
    </row>
    <row r="17" spans="1:7" ht="33.75">
      <c r="A17" s="943"/>
      <c r="B17" s="944"/>
      <c r="C17" s="875" t="s">
        <v>638</v>
      </c>
      <c r="D17" s="876" t="s">
        <v>622</v>
      </c>
      <c r="E17" s="877">
        <v>20</v>
      </c>
      <c r="F17" s="878">
        <v>1000</v>
      </c>
      <c r="G17" s="879">
        <f t="shared" si="0"/>
        <v>20000</v>
      </c>
    </row>
    <row r="18" spans="1:7" ht="67.5">
      <c r="A18" s="882" t="s">
        <v>639</v>
      </c>
      <c r="B18" s="883" t="s">
        <v>640</v>
      </c>
      <c r="C18" s="884" t="s">
        <v>641</v>
      </c>
      <c r="D18" s="876" t="s">
        <v>622</v>
      </c>
      <c r="E18" s="877">
        <v>2</v>
      </c>
      <c r="F18" s="878">
        <v>80000</v>
      </c>
      <c r="G18" s="879">
        <f t="shared" si="0"/>
        <v>160000</v>
      </c>
    </row>
    <row r="19" spans="1:7">
      <c r="A19" s="931" t="s">
        <v>642</v>
      </c>
      <c r="B19" s="933" t="s">
        <v>643</v>
      </c>
      <c r="C19" s="875" t="s">
        <v>644</v>
      </c>
      <c r="D19" s="876" t="s">
        <v>622</v>
      </c>
      <c r="E19" s="877">
        <v>1</v>
      </c>
      <c r="F19" s="878">
        <v>20000</v>
      </c>
      <c r="G19" s="879">
        <f t="shared" si="0"/>
        <v>20000</v>
      </c>
    </row>
    <row r="20" spans="1:7" ht="22.5">
      <c r="A20" s="932"/>
      <c r="B20" s="934"/>
      <c r="C20" s="875" t="s">
        <v>645</v>
      </c>
      <c r="D20" s="876" t="s">
        <v>622</v>
      </c>
      <c r="E20" s="877">
        <v>1</v>
      </c>
      <c r="F20" s="878">
        <v>20000</v>
      </c>
      <c r="G20" s="879">
        <f t="shared" si="0"/>
        <v>20000</v>
      </c>
    </row>
    <row r="21" spans="1:7">
      <c r="A21" s="935" t="s">
        <v>646</v>
      </c>
      <c r="B21" s="936"/>
      <c r="C21" s="936"/>
      <c r="D21" s="936"/>
      <c r="E21" s="936"/>
      <c r="F21" s="936"/>
      <c r="G21" s="885">
        <f>SUM(G8:G20)</f>
        <v>707900</v>
      </c>
    </row>
    <row r="22" spans="1:7">
      <c r="A22" s="886"/>
      <c r="B22" s="887"/>
      <c r="C22" s="888"/>
      <c r="D22" s="888"/>
      <c r="E22" s="888"/>
      <c r="F22" s="888"/>
      <c r="G22" s="889"/>
    </row>
    <row r="23" spans="1:7">
      <c r="A23" s="937" t="s">
        <v>647</v>
      </c>
      <c r="B23" s="938"/>
      <c r="C23" s="938"/>
      <c r="D23" s="938"/>
      <c r="E23" s="938"/>
      <c r="F23" s="938"/>
      <c r="G23" s="941">
        <f>+G21</f>
        <v>707900</v>
      </c>
    </row>
    <row r="24" spans="1:7" ht="15.75" thickBot="1">
      <c r="A24" s="939"/>
      <c r="B24" s="940"/>
      <c r="C24" s="940"/>
      <c r="D24" s="940"/>
      <c r="E24" s="940"/>
      <c r="F24" s="940"/>
      <c r="G24" s="942"/>
    </row>
    <row r="29" spans="1:7">
      <c r="B29" s="467" t="s">
        <v>652</v>
      </c>
    </row>
    <row r="30" spans="1:7">
      <c r="B30" s="2" t="s">
        <v>653</v>
      </c>
    </row>
  </sheetData>
  <mergeCells count="18">
    <mergeCell ref="A14:A17"/>
    <mergeCell ref="B14:B17"/>
    <mergeCell ref="A1:B4"/>
    <mergeCell ref="C1:G1"/>
    <mergeCell ref="C2:G2"/>
    <mergeCell ref="C3:G3"/>
    <mergeCell ref="C4:G4"/>
    <mergeCell ref="A6:G6"/>
    <mergeCell ref="A7:C7"/>
    <mergeCell ref="A8:A10"/>
    <mergeCell ref="B8:B10"/>
    <mergeCell ref="A12:A13"/>
    <mergeCell ref="B12:B13"/>
    <mergeCell ref="A19:A20"/>
    <mergeCell ref="B19:B20"/>
    <mergeCell ref="A21:F21"/>
    <mergeCell ref="A23:F24"/>
    <mergeCell ref="G23:G24"/>
  </mergeCells>
  <pageMargins left="0.7" right="0.7" top="0.75" bottom="0.75" header="0.3" footer="0.3"/>
  <pageSetup scale="98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C0113-C114-4619-8E1F-133B71CDBF25}">
  <sheetPr>
    <pageSetUpPr fitToPage="1"/>
  </sheetPr>
  <dimension ref="B4:G27"/>
  <sheetViews>
    <sheetView workbookViewId="0">
      <selection activeCell="G27" sqref="B4:G27"/>
    </sheetView>
  </sheetViews>
  <sheetFormatPr baseColWidth="10" defaultRowHeight="15"/>
  <cols>
    <col min="2" max="3" width="21.7109375" bestFit="1" customWidth="1"/>
    <col min="5" max="5" width="15.140625" bestFit="1" customWidth="1"/>
    <col min="6" max="6" width="14.42578125" customWidth="1"/>
    <col min="7" max="7" width="13.5703125" customWidth="1"/>
  </cols>
  <sheetData>
    <row r="4" spans="2:7" ht="21.75" thickBot="1">
      <c r="B4" s="1195" t="s">
        <v>614</v>
      </c>
      <c r="C4" s="1195"/>
      <c r="D4" s="1195"/>
      <c r="E4" s="1195"/>
      <c r="F4" s="1195"/>
      <c r="G4" s="1195"/>
    </row>
    <row r="5" spans="2:7">
      <c r="B5" s="916"/>
      <c r="C5" s="917"/>
      <c r="D5" s="917"/>
      <c r="E5" s="917"/>
      <c r="F5" s="917"/>
      <c r="G5" s="918"/>
    </row>
    <row r="6" spans="2:7">
      <c r="B6" s="919" t="s">
        <v>558</v>
      </c>
      <c r="C6" s="633" t="s">
        <v>614</v>
      </c>
      <c r="D6" s="633"/>
      <c r="E6" s="633"/>
      <c r="F6" s="633"/>
      <c r="G6" s="920"/>
    </row>
    <row r="7" spans="2:7">
      <c r="B7" s="919" t="s">
        <v>559</v>
      </c>
      <c r="C7" s="633" t="s">
        <v>560</v>
      </c>
      <c r="D7" s="633"/>
      <c r="E7" s="633"/>
      <c r="F7" s="633"/>
      <c r="G7" s="920"/>
    </row>
    <row r="8" spans="2:7">
      <c r="B8" s="919"/>
      <c r="C8" s="633"/>
      <c r="D8" s="633"/>
      <c r="E8" s="633"/>
      <c r="F8" s="633"/>
      <c r="G8" s="920"/>
    </row>
    <row r="9" spans="2:7">
      <c r="B9" s="921" t="s">
        <v>557</v>
      </c>
      <c r="C9" s="859" t="s">
        <v>0</v>
      </c>
      <c r="D9" s="859" t="s">
        <v>79</v>
      </c>
      <c r="E9" s="859" t="s">
        <v>561</v>
      </c>
      <c r="F9" s="859" t="s">
        <v>562</v>
      </c>
      <c r="G9" s="922" t="s">
        <v>162</v>
      </c>
    </row>
    <row r="10" spans="2:7">
      <c r="B10" s="1190" t="s">
        <v>563</v>
      </c>
      <c r="C10" s="1191"/>
      <c r="D10" s="1191"/>
      <c r="E10" s="1191"/>
      <c r="F10" s="1191"/>
      <c r="G10" s="1192"/>
    </row>
    <row r="11" spans="2:7">
      <c r="B11" s="919" t="s">
        <v>564</v>
      </c>
      <c r="C11" s="633" t="s">
        <v>412</v>
      </c>
      <c r="D11" s="633">
        <v>2</v>
      </c>
      <c r="E11" s="864">
        <v>5000000</v>
      </c>
      <c r="F11" s="864">
        <v>1</v>
      </c>
      <c r="G11" s="923">
        <f>D11*E11*F11</f>
        <v>10000000</v>
      </c>
    </row>
    <row r="12" spans="2:7">
      <c r="B12" s="919" t="s">
        <v>565</v>
      </c>
      <c r="C12" s="633" t="s">
        <v>412</v>
      </c>
      <c r="D12" s="633">
        <v>2</v>
      </c>
      <c r="E12" s="864">
        <v>3000000</v>
      </c>
      <c r="F12" s="864">
        <v>1</v>
      </c>
      <c r="G12" s="923">
        <f>D12*E12*F12</f>
        <v>6000000</v>
      </c>
    </row>
    <row r="13" spans="2:7">
      <c r="B13" s="1190" t="s">
        <v>566</v>
      </c>
      <c r="C13" s="1191"/>
      <c r="D13" s="1191"/>
      <c r="E13" s="1193"/>
      <c r="F13" s="1193"/>
      <c r="G13" s="1194"/>
    </row>
    <row r="14" spans="2:7">
      <c r="B14" s="919" t="s">
        <v>548</v>
      </c>
      <c r="C14" s="633" t="s">
        <v>549</v>
      </c>
      <c r="D14" s="633">
        <v>1</v>
      </c>
      <c r="E14" s="864">
        <v>800000</v>
      </c>
      <c r="F14" s="864"/>
      <c r="G14" s="923">
        <f>D14*E14</f>
        <v>800000</v>
      </c>
    </row>
    <row r="15" spans="2:7">
      <c r="B15" s="919" t="s">
        <v>567</v>
      </c>
      <c r="C15" s="633" t="s">
        <v>549</v>
      </c>
      <c r="D15" s="633">
        <v>1</v>
      </c>
      <c r="E15" s="864">
        <v>400000</v>
      </c>
      <c r="F15" s="864"/>
      <c r="G15" s="923">
        <f>D15*E15</f>
        <v>400000</v>
      </c>
    </row>
    <row r="16" spans="2:7">
      <c r="B16" s="919" t="s">
        <v>568</v>
      </c>
      <c r="C16" s="633" t="s">
        <v>549</v>
      </c>
      <c r="D16" s="633">
        <v>1</v>
      </c>
      <c r="E16" s="864">
        <v>700000</v>
      </c>
      <c r="F16" s="864"/>
      <c r="G16" s="923">
        <f>D16*E16</f>
        <v>700000</v>
      </c>
    </row>
    <row r="17" spans="2:7">
      <c r="B17" s="1190" t="s">
        <v>569</v>
      </c>
      <c r="C17" s="1191"/>
      <c r="D17" s="1191"/>
      <c r="E17" s="1193"/>
      <c r="F17" s="1193"/>
      <c r="G17" s="1194"/>
    </row>
    <row r="18" spans="2:7">
      <c r="B18" s="919" t="s">
        <v>415</v>
      </c>
      <c r="C18" s="633" t="s">
        <v>549</v>
      </c>
      <c r="D18" s="633">
        <v>1</v>
      </c>
      <c r="E18" s="864">
        <v>700000</v>
      </c>
      <c r="F18" s="864"/>
      <c r="G18" s="923">
        <f>D18*E18</f>
        <v>700000</v>
      </c>
    </row>
    <row r="19" spans="2:7">
      <c r="B19" s="919" t="s">
        <v>570</v>
      </c>
      <c r="C19" s="633" t="s">
        <v>549</v>
      </c>
      <c r="D19" s="633">
        <v>1</v>
      </c>
      <c r="E19" s="864">
        <v>300000</v>
      </c>
      <c r="F19" s="864"/>
      <c r="G19" s="923">
        <f>D19*E19</f>
        <v>300000</v>
      </c>
    </row>
    <row r="20" spans="2:7">
      <c r="B20" s="919" t="s">
        <v>571</v>
      </c>
      <c r="C20" s="633" t="s">
        <v>549</v>
      </c>
      <c r="D20" s="633">
        <v>1</v>
      </c>
      <c r="E20" s="864">
        <v>500000</v>
      </c>
      <c r="F20" s="864"/>
      <c r="G20" s="923">
        <f>D20*E20</f>
        <v>500000</v>
      </c>
    </row>
    <row r="21" spans="2:7">
      <c r="B21" s="919"/>
      <c r="C21" s="633"/>
      <c r="D21" s="633"/>
      <c r="E21" s="864"/>
      <c r="F21" s="864"/>
      <c r="G21" s="923"/>
    </row>
    <row r="22" spans="2:7" ht="15.75" thickBot="1">
      <c r="B22" s="924"/>
      <c r="C22" s="925"/>
      <c r="D22" s="925"/>
      <c r="E22" s="926"/>
      <c r="F22" s="927" t="s">
        <v>572</v>
      </c>
      <c r="G22" s="928">
        <f>SUM(G11:G20)</f>
        <v>19400000</v>
      </c>
    </row>
    <row r="26" spans="2:7">
      <c r="B26" s="467" t="s">
        <v>648</v>
      </c>
    </row>
    <row r="27" spans="2:7">
      <c r="B27" s="2" t="s">
        <v>649</v>
      </c>
    </row>
  </sheetData>
  <mergeCells count="4">
    <mergeCell ref="B10:G10"/>
    <mergeCell ref="B13:G13"/>
    <mergeCell ref="B17:G17"/>
    <mergeCell ref="B4:G4"/>
  </mergeCells>
  <pageMargins left="0.7" right="0.7" top="0.75" bottom="0.75" header="0.3" footer="0.3"/>
  <pageSetup scale="8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U47"/>
  <sheetViews>
    <sheetView zoomScale="115" zoomScaleNormal="115" zoomScaleSheetLayoutView="89" workbookViewId="0">
      <selection activeCell="G47" sqref="A1:G47"/>
    </sheetView>
  </sheetViews>
  <sheetFormatPr baseColWidth="10" defaultColWidth="11.42578125" defaultRowHeight="12.75"/>
  <cols>
    <col min="1" max="1" width="32" style="468" customWidth="1"/>
    <col min="2" max="2" width="18.5703125" style="468" bestFit="1" customWidth="1"/>
    <col min="3" max="3" width="11.140625" style="496" customWidth="1"/>
    <col min="4" max="4" width="9.28515625" style="496" customWidth="1"/>
    <col min="5" max="5" width="13.7109375" style="497" customWidth="1"/>
    <col min="6" max="6" width="7.42578125" style="497" bestFit="1" customWidth="1"/>
    <col min="7" max="7" width="17.28515625" style="468" bestFit="1" customWidth="1"/>
    <col min="8" max="8" width="18.28515625" style="468" bestFit="1" customWidth="1"/>
    <col min="9" max="9" width="14.85546875" style="468" customWidth="1"/>
    <col min="10" max="10" width="15.140625" style="468" bestFit="1" customWidth="1"/>
    <col min="11" max="11" width="15.7109375" style="468" customWidth="1"/>
    <col min="12" max="12" width="12.7109375" style="468" bestFit="1" customWidth="1"/>
    <col min="13" max="255" width="11.42578125" style="468"/>
    <col min="256" max="256" width="32" style="468" customWidth="1"/>
    <col min="257" max="257" width="18.5703125" style="468" bestFit="1" customWidth="1"/>
    <col min="258" max="258" width="9.28515625" style="468" bestFit="1" customWidth="1"/>
    <col min="259" max="259" width="9.28515625" style="468" customWidth="1"/>
    <col min="260" max="260" width="11" style="468" bestFit="1" customWidth="1"/>
    <col min="261" max="261" width="7.42578125" style="468" bestFit="1" customWidth="1"/>
    <col min="262" max="262" width="16.42578125" style="468" bestFit="1" customWidth="1"/>
    <col min="263" max="263" width="9.28515625" style="468" bestFit="1" customWidth="1"/>
    <col min="264" max="264" width="15.42578125" style="468" customWidth="1"/>
    <col min="265" max="265" width="17.28515625" style="468" customWidth="1"/>
    <col min="266" max="268" width="14.5703125" style="468" customWidth="1"/>
    <col min="269" max="511" width="11.42578125" style="468"/>
    <col min="512" max="512" width="32" style="468" customWidth="1"/>
    <col min="513" max="513" width="18.5703125" style="468" bestFit="1" customWidth="1"/>
    <col min="514" max="514" width="9.28515625" style="468" bestFit="1" customWidth="1"/>
    <col min="515" max="515" width="9.28515625" style="468" customWidth="1"/>
    <col min="516" max="516" width="11" style="468" bestFit="1" customWidth="1"/>
    <col min="517" max="517" width="7.42578125" style="468" bestFit="1" customWidth="1"/>
    <col min="518" max="518" width="16.42578125" style="468" bestFit="1" customWidth="1"/>
    <col min="519" max="519" width="9.28515625" style="468" bestFit="1" customWidth="1"/>
    <col min="520" max="520" width="15.42578125" style="468" customWidth="1"/>
    <col min="521" max="521" width="17.28515625" style="468" customWidth="1"/>
    <col min="522" max="524" width="14.5703125" style="468" customWidth="1"/>
    <col min="525" max="767" width="11.42578125" style="468"/>
    <col min="768" max="768" width="32" style="468" customWidth="1"/>
    <col min="769" max="769" width="18.5703125" style="468" bestFit="1" customWidth="1"/>
    <col min="770" max="770" width="9.28515625" style="468" bestFit="1" customWidth="1"/>
    <col min="771" max="771" width="9.28515625" style="468" customWidth="1"/>
    <col min="772" max="772" width="11" style="468" bestFit="1" customWidth="1"/>
    <col min="773" max="773" width="7.42578125" style="468" bestFit="1" customWidth="1"/>
    <col min="774" max="774" width="16.42578125" style="468" bestFit="1" customWidth="1"/>
    <col min="775" max="775" width="9.28515625" style="468" bestFit="1" customWidth="1"/>
    <col min="776" max="776" width="15.42578125" style="468" customWidth="1"/>
    <col min="777" max="777" width="17.28515625" style="468" customWidth="1"/>
    <col min="778" max="780" width="14.5703125" style="468" customWidth="1"/>
    <col min="781" max="1023" width="11.42578125" style="468"/>
    <col min="1024" max="1024" width="32" style="468" customWidth="1"/>
    <col min="1025" max="1025" width="18.5703125" style="468" bestFit="1" customWidth="1"/>
    <col min="1026" max="1026" width="9.28515625" style="468" bestFit="1" customWidth="1"/>
    <col min="1027" max="1027" width="9.28515625" style="468" customWidth="1"/>
    <col min="1028" max="1028" width="11" style="468" bestFit="1" customWidth="1"/>
    <col min="1029" max="1029" width="7.42578125" style="468" bestFit="1" customWidth="1"/>
    <col min="1030" max="1030" width="16.42578125" style="468" bestFit="1" customWidth="1"/>
    <col min="1031" max="1031" width="9.28515625" style="468" bestFit="1" customWidth="1"/>
    <col min="1032" max="1032" width="15.42578125" style="468" customWidth="1"/>
    <col min="1033" max="1033" width="17.28515625" style="468" customWidth="1"/>
    <col min="1034" max="1036" width="14.5703125" style="468" customWidth="1"/>
    <col min="1037" max="1279" width="11.42578125" style="468"/>
    <col min="1280" max="1280" width="32" style="468" customWidth="1"/>
    <col min="1281" max="1281" width="18.5703125" style="468" bestFit="1" customWidth="1"/>
    <col min="1282" max="1282" width="9.28515625" style="468" bestFit="1" customWidth="1"/>
    <col min="1283" max="1283" width="9.28515625" style="468" customWidth="1"/>
    <col min="1284" max="1284" width="11" style="468" bestFit="1" customWidth="1"/>
    <col min="1285" max="1285" width="7.42578125" style="468" bestFit="1" customWidth="1"/>
    <col min="1286" max="1286" width="16.42578125" style="468" bestFit="1" customWidth="1"/>
    <col min="1287" max="1287" width="9.28515625" style="468" bestFit="1" customWidth="1"/>
    <col min="1288" max="1288" width="15.42578125" style="468" customWidth="1"/>
    <col min="1289" max="1289" width="17.28515625" style="468" customWidth="1"/>
    <col min="1290" max="1292" width="14.5703125" style="468" customWidth="1"/>
    <col min="1293" max="1535" width="11.42578125" style="468"/>
    <col min="1536" max="1536" width="32" style="468" customWidth="1"/>
    <col min="1537" max="1537" width="18.5703125" style="468" bestFit="1" customWidth="1"/>
    <col min="1538" max="1538" width="9.28515625" style="468" bestFit="1" customWidth="1"/>
    <col min="1539" max="1539" width="9.28515625" style="468" customWidth="1"/>
    <col min="1540" max="1540" width="11" style="468" bestFit="1" customWidth="1"/>
    <col min="1541" max="1541" width="7.42578125" style="468" bestFit="1" customWidth="1"/>
    <col min="1542" max="1542" width="16.42578125" style="468" bestFit="1" customWidth="1"/>
    <col min="1543" max="1543" width="9.28515625" style="468" bestFit="1" customWidth="1"/>
    <col min="1544" max="1544" width="15.42578125" style="468" customWidth="1"/>
    <col min="1545" max="1545" width="17.28515625" style="468" customWidth="1"/>
    <col min="1546" max="1548" width="14.5703125" style="468" customWidth="1"/>
    <col min="1549" max="1791" width="11.42578125" style="468"/>
    <col min="1792" max="1792" width="32" style="468" customWidth="1"/>
    <col min="1793" max="1793" width="18.5703125" style="468" bestFit="1" customWidth="1"/>
    <col min="1794" max="1794" width="9.28515625" style="468" bestFit="1" customWidth="1"/>
    <col min="1795" max="1795" width="9.28515625" style="468" customWidth="1"/>
    <col min="1796" max="1796" width="11" style="468" bestFit="1" customWidth="1"/>
    <col min="1797" max="1797" width="7.42578125" style="468" bestFit="1" customWidth="1"/>
    <col min="1798" max="1798" width="16.42578125" style="468" bestFit="1" customWidth="1"/>
    <col min="1799" max="1799" width="9.28515625" style="468" bestFit="1" customWidth="1"/>
    <col min="1800" max="1800" width="15.42578125" style="468" customWidth="1"/>
    <col min="1801" max="1801" width="17.28515625" style="468" customWidth="1"/>
    <col min="1802" max="1804" width="14.5703125" style="468" customWidth="1"/>
    <col min="1805" max="2047" width="11.42578125" style="468"/>
    <col min="2048" max="2048" width="32" style="468" customWidth="1"/>
    <col min="2049" max="2049" width="18.5703125" style="468" bestFit="1" customWidth="1"/>
    <col min="2050" max="2050" width="9.28515625" style="468" bestFit="1" customWidth="1"/>
    <col min="2051" max="2051" width="9.28515625" style="468" customWidth="1"/>
    <col min="2052" max="2052" width="11" style="468" bestFit="1" customWidth="1"/>
    <col min="2053" max="2053" width="7.42578125" style="468" bestFit="1" customWidth="1"/>
    <col min="2054" max="2054" width="16.42578125" style="468" bestFit="1" customWidth="1"/>
    <col min="2055" max="2055" width="9.28515625" style="468" bestFit="1" customWidth="1"/>
    <col min="2056" max="2056" width="15.42578125" style="468" customWidth="1"/>
    <col min="2057" max="2057" width="17.28515625" style="468" customWidth="1"/>
    <col min="2058" max="2060" width="14.5703125" style="468" customWidth="1"/>
    <col min="2061" max="2303" width="11.42578125" style="468"/>
    <col min="2304" max="2304" width="32" style="468" customWidth="1"/>
    <col min="2305" max="2305" width="18.5703125" style="468" bestFit="1" customWidth="1"/>
    <col min="2306" max="2306" width="9.28515625" style="468" bestFit="1" customWidth="1"/>
    <col min="2307" max="2307" width="9.28515625" style="468" customWidth="1"/>
    <col min="2308" max="2308" width="11" style="468" bestFit="1" customWidth="1"/>
    <col min="2309" max="2309" width="7.42578125" style="468" bestFit="1" customWidth="1"/>
    <col min="2310" max="2310" width="16.42578125" style="468" bestFit="1" customWidth="1"/>
    <col min="2311" max="2311" width="9.28515625" style="468" bestFit="1" customWidth="1"/>
    <col min="2312" max="2312" width="15.42578125" style="468" customWidth="1"/>
    <col min="2313" max="2313" width="17.28515625" style="468" customWidth="1"/>
    <col min="2314" max="2316" width="14.5703125" style="468" customWidth="1"/>
    <col min="2317" max="2559" width="11.42578125" style="468"/>
    <col min="2560" max="2560" width="32" style="468" customWidth="1"/>
    <col min="2561" max="2561" width="18.5703125" style="468" bestFit="1" customWidth="1"/>
    <col min="2562" max="2562" width="9.28515625" style="468" bestFit="1" customWidth="1"/>
    <col min="2563" max="2563" width="9.28515625" style="468" customWidth="1"/>
    <col min="2564" max="2564" width="11" style="468" bestFit="1" customWidth="1"/>
    <col min="2565" max="2565" width="7.42578125" style="468" bestFit="1" customWidth="1"/>
    <col min="2566" max="2566" width="16.42578125" style="468" bestFit="1" customWidth="1"/>
    <col min="2567" max="2567" width="9.28515625" style="468" bestFit="1" customWidth="1"/>
    <col min="2568" max="2568" width="15.42578125" style="468" customWidth="1"/>
    <col min="2569" max="2569" width="17.28515625" style="468" customWidth="1"/>
    <col min="2570" max="2572" width="14.5703125" style="468" customWidth="1"/>
    <col min="2573" max="2815" width="11.42578125" style="468"/>
    <col min="2816" max="2816" width="32" style="468" customWidth="1"/>
    <col min="2817" max="2817" width="18.5703125" style="468" bestFit="1" customWidth="1"/>
    <col min="2818" max="2818" width="9.28515625" style="468" bestFit="1" customWidth="1"/>
    <col min="2819" max="2819" width="9.28515625" style="468" customWidth="1"/>
    <col min="2820" max="2820" width="11" style="468" bestFit="1" customWidth="1"/>
    <col min="2821" max="2821" width="7.42578125" style="468" bestFit="1" customWidth="1"/>
    <col min="2822" max="2822" width="16.42578125" style="468" bestFit="1" customWidth="1"/>
    <col min="2823" max="2823" width="9.28515625" style="468" bestFit="1" customWidth="1"/>
    <col min="2824" max="2824" width="15.42578125" style="468" customWidth="1"/>
    <col min="2825" max="2825" width="17.28515625" style="468" customWidth="1"/>
    <col min="2826" max="2828" width="14.5703125" style="468" customWidth="1"/>
    <col min="2829" max="3071" width="11.42578125" style="468"/>
    <col min="3072" max="3072" width="32" style="468" customWidth="1"/>
    <col min="3073" max="3073" width="18.5703125" style="468" bestFit="1" customWidth="1"/>
    <col min="3074" max="3074" width="9.28515625" style="468" bestFit="1" customWidth="1"/>
    <col min="3075" max="3075" width="9.28515625" style="468" customWidth="1"/>
    <col min="3076" max="3076" width="11" style="468" bestFit="1" customWidth="1"/>
    <col min="3077" max="3077" width="7.42578125" style="468" bestFit="1" customWidth="1"/>
    <col min="3078" max="3078" width="16.42578125" style="468" bestFit="1" customWidth="1"/>
    <col min="3079" max="3079" width="9.28515625" style="468" bestFit="1" customWidth="1"/>
    <col min="3080" max="3080" width="15.42578125" style="468" customWidth="1"/>
    <col min="3081" max="3081" width="17.28515625" style="468" customWidth="1"/>
    <col min="3082" max="3084" width="14.5703125" style="468" customWidth="1"/>
    <col min="3085" max="3327" width="11.42578125" style="468"/>
    <col min="3328" max="3328" width="32" style="468" customWidth="1"/>
    <col min="3329" max="3329" width="18.5703125" style="468" bestFit="1" customWidth="1"/>
    <col min="3330" max="3330" width="9.28515625" style="468" bestFit="1" customWidth="1"/>
    <col min="3331" max="3331" width="9.28515625" style="468" customWidth="1"/>
    <col min="3332" max="3332" width="11" style="468" bestFit="1" customWidth="1"/>
    <col min="3333" max="3333" width="7.42578125" style="468" bestFit="1" customWidth="1"/>
    <col min="3334" max="3334" width="16.42578125" style="468" bestFit="1" customWidth="1"/>
    <col min="3335" max="3335" width="9.28515625" style="468" bestFit="1" customWidth="1"/>
    <col min="3336" max="3336" width="15.42578125" style="468" customWidth="1"/>
    <col min="3337" max="3337" width="17.28515625" style="468" customWidth="1"/>
    <col min="3338" max="3340" width="14.5703125" style="468" customWidth="1"/>
    <col min="3341" max="3583" width="11.42578125" style="468"/>
    <col min="3584" max="3584" width="32" style="468" customWidth="1"/>
    <col min="3585" max="3585" width="18.5703125" style="468" bestFit="1" customWidth="1"/>
    <col min="3586" max="3586" width="9.28515625" style="468" bestFit="1" customWidth="1"/>
    <col min="3587" max="3587" width="9.28515625" style="468" customWidth="1"/>
    <col min="3588" max="3588" width="11" style="468" bestFit="1" customWidth="1"/>
    <col min="3589" max="3589" width="7.42578125" style="468" bestFit="1" customWidth="1"/>
    <col min="3590" max="3590" width="16.42578125" style="468" bestFit="1" customWidth="1"/>
    <col min="3591" max="3591" width="9.28515625" style="468" bestFit="1" customWidth="1"/>
    <col min="3592" max="3592" width="15.42578125" style="468" customWidth="1"/>
    <col min="3593" max="3593" width="17.28515625" style="468" customWidth="1"/>
    <col min="3594" max="3596" width="14.5703125" style="468" customWidth="1"/>
    <col min="3597" max="3839" width="11.42578125" style="468"/>
    <col min="3840" max="3840" width="32" style="468" customWidth="1"/>
    <col min="3841" max="3841" width="18.5703125" style="468" bestFit="1" customWidth="1"/>
    <col min="3842" max="3842" width="9.28515625" style="468" bestFit="1" customWidth="1"/>
    <col min="3843" max="3843" width="9.28515625" style="468" customWidth="1"/>
    <col min="3844" max="3844" width="11" style="468" bestFit="1" customWidth="1"/>
    <col min="3845" max="3845" width="7.42578125" style="468" bestFit="1" customWidth="1"/>
    <col min="3846" max="3846" width="16.42578125" style="468" bestFit="1" customWidth="1"/>
    <col min="3847" max="3847" width="9.28515625" style="468" bestFit="1" customWidth="1"/>
    <col min="3848" max="3848" width="15.42578125" style="468" customWidth="1"/>
    <col min="3849" max="3849" width="17.28515625" style="468" customWidth="1"/>
    <col min="3850" max="3852" width="14.5703125" style="468" customWidth="1"/>
    <col min="3853" max="4095" width="11.42578125" style="468"/>
    <col min="4096" max="4096" width="32" style="468" customWidth="1"/>
    <col min="4097" max="4097" width="18.5703125" style="468" bestFit="1" customWidth="1"/>
    <col min="4098" max="4098" width="9.28515625" style="468" bestFit="1" customWidth="1"/>
    <col min="4099" max="4099" width="9.28515625" style="468" customWidth="1"/>
    <col min="4100" max="4100" width="11" style="468" bestFit="1" customWidth="1"/>
    <col min="4101" max="4101" width="7.42578125" style="468" bestFit="1" customWidth="1"/>
    <col min="4102" max="4102" width="16.42578125" style="468" bestFit="1" customWidth="1"/>
    <col min="4103" max="4103" width="9.28515625" style="468" bestFit="1" customWidth="1"/>
    <col min="4104" max="4104" width="15.42578125" style="468" customWidth="1"/>
    <col min="4105" max="4105" width="17.28515625" style="468" customWidth="1"/>
    <col min="4106" max="4108" width="14.5703125" style="468" customWidth="1"/>
    <col min="4109" max="4351" width="11.42578125" style="468"/>
    <col min="4352" max="4352" width="32" style="468" customWidth="1"/>
    <col min="4353" max="4353" width="18.5703125" style="468" bestFit="1" customWidth="1"/>
    <col min="4354" max="4354" width="9.28515625" style="468" bestFit="1" customWidth="1"/>
    <col min="4355" max="4355" width="9.28515625" style="468" customWidth="1"/>
    <col min="4356" max="4356" width="11" style="468" bestFit="1" customWidth="1"/>
    <col min="4357" max="4357" width="7.42578125" style="468" bestFit="1" customWidth="1"/>
    <col min="4358" max="4358" width="16.42578125" style="468" bestFit="1" customWidth="1"/>
    <col min="4359" max="4359" width="9.28515625" style="468" bestFit="1" customWidth="1"/>
    <col min="4360" max="4360" width="15.42578125" style="468" customWidth="1"/>
    <col min="4361" max="4361" width="17.28515625" style="468" customWidth="1"/>
    <col min="4362" max="4364" width="14.5703125" style="468" customWidth="1"/>
    <col min="4365" max="4607" width="11.42578125" style="468"/>
    <col min="4608" max="4608" width="32" style="468" customWidth="1"/>
    <col min="4609" max="4609" width="18.5703125" style="468" bestFit="1" customWidth="1"/>
    <col min="4610" max="4610" width="9.28515625" style="468" bestFit="1" customWidth="1"/>
    <col min="4611" max="4611" width="9.28515625" style="468" customWidth="1"/>
    <col min="4612" max="4612" width="11" style="468" bestFit="1" customWidth="1"/>
    <col min="4613" max="4613" width="7.42578125" style="468" bestFit="1" customWidth="1"/>
    <col min="4614" max="4614" width="16.42578125" style="468" bestFit="1" customWidth="1"/>
    <col min="4615" max="4615" width="9.28515625" style="468" bestFit="1" customWidth="1"/>
    <col min="4616" max="4616" width="15.42578125" style="468" customWidth="1"/>
    <col min="4617" max="4617" width="17.28515625" style="468" customWidth="1"/>
    <col min="4618" max="4620" width="14.5703125" style="468" customWidth="1"/>
    <col min="4621" max="4863" width="11.42578125" style="468"/>
    <col min="4864" max="4864" width="32" style="468" customWidth="1"/>
    <col min="4865" max="4865" width="18.5703125" style="468" bestFit="1" customWidth="1"/>
    <col min="4866" max="4866" width="9.28515625" style="468" bestFit="1" customWidth="1"/>
    <col min="4867" max="4867" width="9.28515625" style="468" customWidth="1"/>
    <col min="4868" max="4868" width="11" style="468" bestFit="1" customWidth="1"/>
    <col min="4869" max="4869" width="7.42578125" style="468" bestFit="1" customWidth="1"/>
    <col min="4870" max="4870" width="16.42578125" style="468" bestFit="1" customWidth="1"/>
    <col min="4871" max="4871" width="9.28515625" style="468" bestFit="1" customWidth="1"/>
    <col min="4872" max="4872" width="15.42578125" style="468" customWidth="1"/>
    <col min="4873" max="4873" width="17.28515625" style="468" customWidth="1"/>
    <col min="4874" max="4876" width="14.5703125" style="468" customWidth="1"/>
    <col min="4877" max="5119" width="11.42578125" style="468"/>
    <col min="5120" max="5120" width="32" style="468" customWidth="1"/>
    <col min="5121" max="5121" width="18.5703125" style="468" bestFit="1" customWidth="1"/>
    <col min="5122" max="5122" width="9.28515625" style="468" bestFit="1" customWidth="1"/>
    <col min="5123" max="5123" width="9.28515625" style="468" customWidth="1"/>
    <col min="5124" max="5124" width="11" style="468" bestFit="1" customWidth="1"/>
    <col min="5125" max="5125" width="7.42578125" style="468" bestFit="1" customWidth="1"/>
    <col min="5126" max="5126" width="16.42578125" style="468" bestFit="1" customWidth="1"/>
    <col min="5127" max="5127" width="9.28515625" style="468" bestFit="1" customWidth="1"/>
    <col min="5128" max="5128" width="15.42578125" style="468" customWidth="1"/>
    <col min="5129" max="5129" width="17.28515625" style="468" customWidth="1"/>
    <col min="5130" max="5132" width="14.5703125" style="468" customWidth="1"/>
    <col min="5133" max="5375" width="11.42578125" style="468"/>
    <col min="5376" max="5376" width="32" style="468" customWidth="1"/>
    <col min="5377" max="5377" width="18.5703125" style="468" bestFit="1" customWidth="1"/>
    <col min="5378" max="5378" width="9.28515625" style="468" bestFit="1" customWidth="1"/>
    <col min="5379" max="5379" width="9.28515625" style="468" customWidth="1"/>
    <col min="5380" max="5380" width="11" style="468" bestFit="1" customWidth="1"/>
    <col min="5381" max="5381" width="7.42578125" style="468" bestFit="1" customWidth="1"/>
    <col min="5382" max="5382" width="16.42578125" style="468" bestFit="1" customWidth="1"/>
    <col min="5383" max="5383" width="9.28515625" style="468" bestFit="1" customWidth="1"/>
    <col min="5384" max="5384" width="15.42578125" style="468" customWidth="1"/>
    <col min="5385" max="5385" width="17.28515625" style="468" customWidth="1"/>
    <col min="5386" max="5388" width="14.5703125" style="468" customWidth="1"/>
    <col min="5389" max="5631" width="11.42578125" style="468"/>
    <col min="5632" max="5632" width="32" style="468" customWidth="1"/>
    <col min="5633" max="5633" width="18.5703125" style="468" bestFit="1" customWidth="1"/>
    <col min="5634" max="5634" width="9.28515625" style="468" bestFit="1" customWidth="1"/>
    <col min="5635" max="5635" width="9.28515625" style="468" customWidth="1"/>
    <col min="5636" max="5636" width="11" style="468" bestFit="1" customWidth="1"/>
    <col min="5637" max="5637" width="7.42578125" style="468" bestFit="1" customWidth="1"/>
    <col min="5638" max="5638" width="16.42578125" style="468" bestFit="1" customWidth="1"/>
    <col min="5639" max="5639" width="9.28515625" style="468" bestFit="1" customWidth="1"/>
    <col min="5640" max="5640" width="15.42578125" style="468" customWidth="1"/>
    <col min="5641" max="5641" width="17.28515625" style="468" customWidth="1"/>
    <col min="5642" max="5644" width="14.5703125" style="468" customWidth="1"/>
    <col min="5645" max="5887" width="11.42578125" style="468"/>
    <col min="5888" max="5888" width="32" style="468" customWidth="1"/>
    <col min="5889" max="5889" width="18.5703125" style="468" bestFit="1" customWidth="1"/>
    <col min="5890" max="5890" width="9.28515625" style="468" bestFit="1" customWidth="1"/>
    <col min="5891" max="5891" width="9.28515625" style="468" customWidth="1"/>
    <col min="5892" max="5892" width="11" style="468" bestFit="1" customWidth="1"/>
    <col min="5893" max="5893" width="7.42578125" style="468" bestFit="1" customWidth="1"/>
    <col min="5894" max="5894" width="16.42578125" style="468" bestFit="1" customWidth="1"/>
    <col min="5895" max="5895" width="9.28515625" style="468" bestFit="1" customWidth="1"/>
    <col min="5896" max="5896" width="15.42578125" style="468" customWidth="1"/>
    <col min="5897" max="5897" width="17.28515625" style="468" customWidth="1"/>
    <col min="5898" max="5900" width="14.5703125" style="468" customWidth="1"/>
    <col min="5901" max="6143" width="11.42578125" style="468"/>
    <col min="6144" max="6144" width="32" style="468" customWidth="1"/>
    <col min="6145" max="6145" width="18.5703125" style="468" bestFit="1" customWidth="1"/>
    <col min="6146" max="6146" width="9.28515625" style="468" bestFit="1" customWidth="1"/>
    <col min="6147" max="6147" width="9.28515625" style="468" customWidth="1"/>
    <col min="6148" max="6148" width="11" style="468" bestFit="1" customWidth="1"/>
    <col min="6149" max="6149" width="7.42578125" style="468" bestFit="1" customWidth="1"/>
    <col min="6150" max="6150" width="16.42578125" style="468" bestFit="1" customWidth="1"/>
    <col min="6151" max="6151" width="9.28515625" style="468" bestFit="1" customWidth="1"/>
    <col min="6152" max="6152" width="15.42578125" style="468" customWidth="1"/>
    <col min="6153" max="6153" width="17.28515625" style="468" customWidth="1"/>
    <col min="6154" max="6156" width="14.5703125" style="468" customWidth="1"/>
    <col min="6157" max="6399" width="11.42578125" style="468"/>
    <col min="6400" max="6400" width="32" style="468" customWidth="1"/>
    <col min="6401" max="6401" width="18.5703125" style="468" bestFit="1" customWidth="1"/>
    <col min="6402" max="6402" width="9.28515625" style="468" bestFit="1" customWidth="1"/>
    <col min="6403" max="6403" width="9.28515625" style="468" customWidth="1"/>
    <col min="6404" max="6404" width="11" style="468" bestFit="1" customWidth="1"/>
    <col min="6405" max="6405" width="7.42578125" style="468" bestFit="1" customWidth="1"/>
    <col min="6406" max="6406" width="16.42578125" style="468" bestFit="1" customWidth="1"/>
    <col min="6407" max="6407" width="9.28515625" style="468" bestFit="1" customWidth="1"/>
    <col min="6408" max="6408" width="15.42578125" style="468" customWidth="1"/>
    <col min="6409" max="6409" width="17.28515625" style="468" customWidth="1"/>
    <col min="6410" max="6412" width="14.5703125" style="468" customWidth="1"/>
    <col min="6413" max="6655" width="11.42578125" style="468"/>
    <col min="6656" max="6656" width="32" style="468" customWidth="1"/>
    <col min="6657" max="6657" width="18.5703125" style="468" bestFit="1" customWidth="1"/>
    <col min="6658" max="6658" width="9.28515625" style="468" bestFit="1" customWidth="1"/>
    <col min="6659" max="6659" width="9.28515625" style="468" customWidth="1"/>
    <col min="6660" max="6660" width="11" style="468" bestFit="1" customWidth="1"/>
    <col min="6661" max="6661" width="7.42578125" style="468" bestFit="1" customWidth="1"/>
    <col min="6662" max="6662" width="16.42578125" style="468" bestFit="1" customWidth="1"/>
    <col min="6663" max="6663" width="9.28515625" style="468" bestFit="1" customWidth="1"/>
    <col min="6664" max="6664" width="15.42578125" style="468" customWidth="1"/>
    <col min="6665" max="6665" width="17.28515625" style="468" customWidth="1"/>
    <col min="6666" max="6668" width="14.5703125" style="468" customWidth="1"/>
    <col min="6669" max="6911" width="11.42578125" style="468"/>
    <col min="6912" max="6912" width="32" style="468" customWidth="1"/>
    <col min="6913" max="6913" width="18.5703125" style="468" bestFit="1" customWidth="1"/>
    <col min="6914" max="6914" width="9.28515625" style="468" bestFit="1" customWidth="1"/>
    <col min="6915" max="6915" width="9.28515625" style="468" customWidth="1"/>
    <col min="6916" max="6916" width="11" style="468" bestFit="1" customWidth="1"/>
    <col min="6917" max="6917" width="7.42578125" style="468" bestFit="1" customWidth="1"/>
    <col min="6918" max="6918" width="16.42578125" style="468" bestFit="1" customWidth="1"/>
    <col min="6919" max="6919" width="9.28515625" style="468" bestFit="1" customWidth="1"/>
    <col min="6920" max="6920" width="15.42578125" style="468" customWidth="1"/>
    <col min="6921" max="6921" width="17.28515625" style="468" customWidth="1"/>
    <col min="6922" max="6924" width="14.5703125" style="468" customWidth="1"/>
    <col min="6925" max="7167" width="11.42578125" style="468"/>
    <col min="7168" max="7168" width="32" style="468" customWidth="1"/>
    <col min="7169" max="7169" width="18.5703125" style="468" bestFit="1" customWidth="1"/>
    <col min="7170" max="7170" width="9.28515625" style="468" bestFit="1" customWidth="1"/>
    <col min="7171" max="7171" width="9.28515625" style="468" customWidth="1"/>
    <col min="7172" max="7172" width="11" style="468" bestFit="1" customWidth="1"/>
    <col min="7173" max="7173" width="7.42578125" style="468" bestFit="1" customWidth="1"/>
    <col min="7174" max="7174" width="16.42578125" style="468" bestFit="1" customWidth="1"/>
    <col min="7175" max="7175" width="9.28515625" style="468" bestFit="1" customWidth="1"/>
    <col min="7176" max="7176" width="15.42578125" style="468" customWidth="1"/>
    <col min="7177" max="7177" width="17.28515625" style="468" customWidth="1"/>
    <col min="7178" max="7180" width="14.5703125" style="468" customWidth="1"/>
    <col min="7181" max="7423" width="11.42578125" style="468"/>
    <col min="7424" max="7424" width="32" style="468" customWidth="1"/>
    <col min="7425" max="7425" width="18.5703125" style="468" bestFit="1" customWidth="1"/>
    <col min="7426" max="7426" width="9.28515625" style="468" bestFit="1" customWidth="1"/>
    <col min="7427" max="7427" width="9.28515625" style="468" customWidth="1"/>
    <col min="7428" max="7428" width="11" style="468" bestFit="1" customWidth="1"/>
    <col min="7429" max="7429" width="7.42578125" style="468" bestFit="1" customWidth="1"/>
    <col min="7430" max="7430" width="16.42578125" style="468" bestFit="1" customWidth="1"/>
    <col min="7431" max="7431" width="9.28515625" style="468" bestFit="1" customWidth="1"/>
    <col min="7432" max="7432" width="15.42578125" style="468" customWidth="1"/>
    <col min="7433" max="7433" width="17.28515625" style="468" customWidth="1"/>
    <col min="7434" max="7436" width="14.5703125" style="468" customWidth="1"/>
    <col min="7437" max="7679" width="11.42578125" style="468"/>
    <col min="7680" max="7680" width="32" style="468" customWidth="1"/>
    <col min="7681" max="7681" width="18.5703125" style="468" bestFit="1" customWidth="1"/>
    <col min="7682" max="7682" width="9.28515625" style="468" bestFit="1" customWidth="1"/>
    <col min="7683" max="7683" width="9.28515625" style="468" customWidth="1"/>
    <col min="7684" max="7684" width="11" style="468" bestFit="1" customWidth="1"/>
    <col min="7685" max="7685" width="7.42578125" style="468" bestFit="1" customWidth="1"/>
    <col min="7686" max="7686" width="16.42578125" style="468" bestFit="1" customWidth="1"/>
    <col min="7687" max="7687" width="9.28515625" style="468" bestFit="1" customWidth="1"/>
    <col min="7688" max="7688" width="15.42578125" style="468" customWidth="1"/>
    <col min="7689" max="7689" width="17.28515625" style="468" customWidth="1"/>
    <col min="7690" max="7692" width="14.5703125" style="468" customWidth="1"/>
    <col min="7693" max="7935" width="11.42578125" style="468"/>
    <col min="7936" max="7936" width="32" style="468" customWidth="1"/>
    <col min="7937" max="7937" width="18.5703125" style="468" bestFit="1" customWidth="1"/>
    <col min="7938" max="7938" width="9.28515625" style="468" bestFit="1" customWidth="1"/>
    <col min="7939" max="7939" width="9.28515625" style="468" customWidth="1"/>
    <col min="7940" max="7940" width="11" style="468" bestFit="1" customWidth="1"/>
    <col min="7941" max="7941" width="7.42578125" style="468" bestFit="1" customWidth="1"/>
    <col min="7942" max="7942" width="16.42578125" style="468" bestFit="1" customWidth="1"/>
    <col min="7943" max="7943" width="9.28515625" style="468" bestFit="1" customWidth="1"/>
    <col min="7944" max="7944" width="15.42578125" style="468" customWidth="1"/>
    <col min="7945" max="7945" width="17.28515625" style="468" customWidth="1"/>
    <col min="7946" max="7948" width="14.5703125" style="468" customWidth="1"/>
    <col min="7949" max="8191" width="11.42578125" style="468"/>
    <col min="8192" max="8192" width="32" style="468" customWidth="1"/>
    <col min="8193" max="8193" width="18.5703125" style="468" bestFit="1" customWidth="1"/>
    <col min="8194" max="8194" width="9.28515625" style="468" bestFit="1" customWidth="1"/>
    <col min="8195" max="8195" width="9.28515625" style="468" customWidth="1"/>
    <col min="8196" max="8196" width="11" style="468" bestFit="1" customWidth="1"/>
    <col min="8197" max="8197" width="7.42578125" style="468" bestFit="1" customWidth="1"/>
    <col min="8198" max="8198" width="16.42578125" style="468" bestFit="1" customWidth="1"/>
    <col min="8199" max="8199" width="9.28515625" style="468" bestFit="1" customWidth="1"/>
    <col min="8200" max="8200" width="15.42578125" style="468" customWidth="1"/>
    <col min="8201" max="8201" width="17.28515625" style="468" customWidth="1"/>
    <col min="8202" max="8204" width="14.5703125" style="468" customWidth="1"/>
    <col min="8205" max="8447" width="11.42578125" style="468"/>
    <col min="8448" max="8448" width="32" style="468" customWidth="1"/>
    <col min="8449" max="8449" width="18.5703125" style="468" bestFit="1" customWidth="1"/>
    <col min="8450" max="8450" width="9.28515625" style="468" bestFit="1" customWidth="1"/>
    <col min="8451" max="8451" width="9.28515625" style="468" customWidth="1"/>
    <col min="8452" max="8452" width="11" style="468" bestFit="1" customWidth="1"/>
    <col min="8453" max="8453" width="7.42578125" style="468" bestFit="1" customWidth="1"/>
    <col min="8454" max="8454" width="16.42578125" style="468" bestFit="1" customWidth="1"/>
    <col min="8455" max="8455" width="9.28515625" style="468" bestFit="1" customWidth="1"/>
    <col min="8456" max="8456" width="15.42578125" style="468" customWidth="1"/>
    <col min="8457" max="8457" width="17.28515625" style="468" customWidth="1"/>
    <col min="8458" max="8460" width="14.5703125" style="468" customWidth="1"/>
    <col min="8461" max="8703" width="11.42578125" style="468"/>
    <col min="8704" max="8704" width="32" style="468" customWidth="1"/>
    <col min="8705" max="8705" width="18.5703125" style="468" bestFit="1" customWidth="1"/>
    <col min="8706" max="8706" width="9.28515625" style="468" bestFit="1" customWidth="1"/>
    <col min="8707" max="8707" width="9.28515625" style="468" customWidth="1"/>
    <col min="8708" max="8708" width="11" style="468" bestFit="1" customWidth="1"/>
    <col min="8709" max="8709" width="7.42578125" style="468" bestFit="1" customWidth="1"/>
    <col min="8710" max="8710" width="16.42578125" style="468" bestFit="1" customWidth="1"/>
    <col min="8711" max="8711" width="9.28515625" style="468" bestFit="1" customWidth="1"/>
    <col min="8712" max="8712" width="15.42578125" style="468" customWidth="1"/>
    <col min="8713" max="8713" width="17.28515625" style="468" customWidth="1"/>
    <col min="8714" max="8716" width="14.5703125" style="468" customWidth="1"/>
    <col min="8717" max="8959" width="11.42578125" style="468"/>
    <col min="8960" max="8960" width="32" style="468" customWidth="1"/>
    <col min="8961" max="8961" width="18.5703125" style="468" bestFit="1" customWidth="1"/>
    <col min="8962" max="8962" width="9.28515625" style="468" bestFit="1" customWidth="1"/>
    <col min="8963" max="8963" width="9.28515625" style="468" customWidth="1"/>
    <col min="8964" max="8964" width="11" style="468" bestFit="1" customWidth="1"/>
    <col min="8965" max="8965" width="7.42578125" style="468" bestFit="1" customWidth="1"/>
    <col min="8966" max="8966" width="16.42578125" style="468" bestFit="1" customWidth="1"/>
    <col min="8967" max="8967" width="9.28515625" style="468" bestFit="1" customWidth="1"/>
    <col min="8968" max="8968" width="15.42578125" style="468" customWidth="1"/>
    <col min="8969" max="8969" width="17.28515625" style="468" customWidth="1"/>
    <col min="8970" max="8972" width="14.5703125" style="468" customWidth="1"/>
    <col min="8973" max="9215" width="11.42578125" style="468"/>
    <col min="9216" max="9216" width="32" style="468" customWidth="1"/>
    <col min="9217" max="9217" width="18.5703125" style="468" bestFit="1" customWidth="1"/>
    <col min="9218" max="9218" width="9.28515625" style="468" bestFit="1" customWidth="1"/>
    <col min="9219" max="9219" width="9.28515625" style="468" customWidth="1"/>
    <col min="9220" max="9220" width="11" style="468" bestFit="1" customWidth="1"/>
    <col min="9221" max="9221" width="7.42578125" style="468" bestFit="1" customWidth="1"/>
    <col min="9222" max="9222" width="16.42578125" style="468" bestFit="1" customWidth="1"/>
    <col min="9223" max="9223" width="9.28515625" style="468" bestFit="1" customWidth="1"/>
    <col min="9224" max="9224" width="15.42578125" style="468" customWidth="1"/>
    <col min="9225" max="9225" width="17.28515625" style="468" customWidth="1"/>
    <col min="9226" max="9228" width="14.5703125" style="468" customWidth="1"/>
    <col min="9229" max="9471" width="11.42578125" style="468"/>
    <col min="9472" max="9472" width="32" style="468" customWidth="1"/>
    <col min="9473" max="9473" width="18.5703125" style="468" bestFit="1" customWidth="1"/>
    <col min="9474" max="9474" width="9.28515625" style="468" bestFit="1" customWidth="1"/>
    <col min="9475" max="9475" width="9.28515625" style="468" customWidth="1"/>
    <col min="9476" max="9476" width="11" style="468" bestFit="1" customWidth="1"/>
    <col min="9477" max="9477" width="7.42578125" style="468" bestFit="1" customWidth="1"/>
    <col min="9478" max="9478" width="16.42578125" style="468" bestFit="1" customWidth="1"/>
    <col min="9479" max="9479" width="9.28515625" style="468" bestFit="1" customWidth="1"/>
    <col min="9480" max="9480" width="15.42578125" style="468" customWidth="1"/>
    <col min="9481" max="9481" width="17.28515625" style="468" customWidth="1"/>
    <col min="9482" max="9484" width="14.5703125" style="468" customWidth="1"/>
    <col min="9485" max="9727" width="11.42578125" style="468"/>
    <col min="9728" max="9728" width="32" style="468" customWidth="1"/>
    <col min="9729" max="9729" width="18.5703125" style="468" bestFit="1" customWidth="1"/>
    <col min="9730" max="9730" width="9.28515625" style="468" bestFit="1" customWidth="1"/>
    <col min="9731" max="9731" width="9.28515625" style="468" customWidth="1"/>
    <col min="9732" max="9732" width="11" style="468" bestFit="1" customWidth="1"/>
    <col min="9733" max="9733" width="7.42578125" style="468" bestFit="1" customWidth="1"/>
    <col min="9734" max="9734" width="16.42578125" style="468" bestFit="1" customWidth="1"/>
    <col min="9735" max="9735" width="9.28515625" style="468" bestFit="1" customWidth="1"/>
    <col min="9736" max="9736" width="15.42578125" style="468" customWidth="1"/>
    <col min="9737" max="9737" width="17.28515625" style="468" customWidth="1"/>
    <col min="9738" max="9740" width="14.5703125" style="468" customWidth="1"/>
    <col min="9741" max="9983" width="11.42578125" style="468"/>
    <col min="9984" max="9984" width="32" style="468" customWidth="1"/>
    <col min="9985" max="9985" width="18.5703125" style="468" bestFit="1" customWidth="1"/>
    <col min="9986" max="9986" width="9.28515625" style="468" bestFit="1" customWidth="1"/>
    <col min="9987" max="9987" width="9.28515625" style="468" customWidth="1"/>
    <col min="9988" max="9988" width="11" style="468" bestFit="1" customWidth="1"/>
    <col min="9989" max="9989" width="7.42578125" style="468" bestFit="1" customWidth="1"/>
    <col min="9990" max="9990" width="16.42578125" style="468" bestFit="1" customWidth="1"/>
    <col min="9991" max="9991" width="9.28515625" style="468" bestFit="1" customWidth="1"/>
    <col min="9992" max="9992" width="15.42578125" style="468" customWidth="1"/>
    <col min="9993" max="9993" width="17.28515625" style="468" customWidth="1"/>
    <col min="9994" max="9996" width="14.5703125" style="468" customWidth="1"/>
    <col min="9997" max="10239" width="11.42578125" style="468"/>
    <col min="10240" max="10240" width="32" style="468" customWidth="1"/>
    <col min="10241" max="10241" width="18.5703125" style="468" bestFit="1" customWidth="1"/>
    <col min="10242" max="10242" width="9.28515625" style="468" bestFit="1" customWidth="1"/>
    <col min="10243" max="10243" width="9.28515625" style="468" customWidth="1"/>
    <col min="10244" max="10244" width="11" style="468" bestFit="1" customWidth="1"/>
    <col min="10245" max="10245" width="7.42578125" style="468" bestFit="1" customWidth="1"/>
    <col min="10246" max="10246" width="16.42578125" style="468" bestFit="1" customWidth="1"/>
    <col min="10247" max="10247" width="9.28515625" style="468" bestFit="1" customWidth="1"/>
    <col min="10248" max="10248" width="15.42578125" style="468" customWidth="1"/>
    <col min="10249" max="10249" width="17.28515625" style="468" customWidth="1"/>
    <col min="10250" max="10252" width="14.5703125" style="468" customWidth="1"/>
    <col min="10253" max="10495" width="11.42578125" style="468"/>
    <col min="10496" max="10496" width="32" style="468" customWidth="1"/>
    <col min="10497" max="10497" width="18.5703125" style="468" bestFit="1" customWidth="1"/>
    <col min="10498" max="10498" width="9.28515625" style="468" bestFit="1" customWidth="1"/>
    <col min="10499" max="10499" width="9.28515625" style="468" customWidth="1"/>
    <col min="10500" max="10500" width="11" style="468" bestFit="1" customWidth="1"/>
    <col min="10501" max="10501" width="7.42578125" style="468" bestFit="1" customWidth="1"/>
    <col min="10502" max="10502" width="16.42578125" style="468" bestFit="1" customWidth="1"/>
    <col min="10503" max="10503" width="9.28515625" style="468" bestFit="1" customWidth="1"/>
    <col min="10504" max="10504" width="15.42578125" style="468" customWidth="1"/>
    <col min="10505" max="10505" width="17.28515625" style="468" customWidth="1"/>
    <col min="10506" max="10508" width="14.5703125" style="468" customWidth="1"/>
    <col min="10509" max="10751" width="11.42578125" style="468"/>
    <col min="10752" max="10752" width="32" style="468" customWidth="1"/>
    <col min="10753" max="10753" width="18.5703125" style="468" bestFit="1" customWidth="1"/>
    <col min="10754" max="10754" width="9.28515625" style="468" bestFit="1" customWidth="1"/>
    <col min="10755" max="10755" width="9.28515625" style="468" customWidth="1"/>
    <col min="10756" max="10756" width="11" style="468" bestFit="1" customWidth="1"/>
    <col min="10757" max="10757" width="7.42578125" style="468" bestFit="1" customWidth="1"/>
    <col min="10758" max="10758" width="16.42578125" style="468" bestFit="1" customWidth="1"/>
    <col min="10759" max="10759" width="9.28515625" style="468" bestFit="1" customWidth="1"/>
    <col min="10760" max="10760" width="15.42578125" style="468" customWidth="1"/>
    <col min="10761" max="10761" width="17.28515625" style="468" customWidth="1"/>
    <col min="10762" max="10764" width="14.5703125" style="468" customWidth="1"/>
    <col min="10765" max="11007" width="11.42578125" style="468"/>
    <col min="11008" max="11008" width="32" style="468" customWidth="1"/>
    <col min="11009" max="11009" width="18.5703125" style="468" bestFit="1" customWidth="1"/>
    <col min="11010" max="11010" width="9.28515625" style="468" bestFit="1" customWidth="1"/>
    <col min="11011" max="11011" width="9.28515625" style="468" customWidth="1"/>
    <col min="11012" max="11012" width="11" style="468" bestFit="1" customWidth="1"/>
    <col min="11013" max="11013" width="7.42578125" style="468" bestFit="1" customWidth="1"/>
    <col min="11014" max="11014" width="16.42578125" style="468" bestFit="1" customWidth="1"/>
    <col min="11015" max="11015" width="9.28515625" style="468" bestFit="1" customWidth="1"/>
    <col min="11016" max="11016" width="15.42578125" style="468" customWidth="1"/>
    <col min="11017" max="11017" width="17.28515625" style="468" customWidth="1"/>
    <col min="11018" max="11020" width="14.5703125" style="468" customWidth="1"/>
    <col min="11021" max="11263" width="11.42578125" style="468"/>
    <col min="11264" max="11264" width="32" style="468" customWidth="1"/>
    <col min="11265" max="11265" width="18.5703125" style="468" bestFit="1" customWidth="1"/>
    <col min="11266" max="11266" width="9.28515625" style="468" bestFit="1" customWidth="1"/>
    <col min="11267" max="11267" width="9.28515625" style="468" customWidth="1"/>
    <col min="11268" max="11268" width="11" style="468" bestFit="1" customWidth="1"/>
    <col min="11269" max="11269" width="7.42578125" style="468" bestFit="1" customWidth="1"/>
    <col min="11270" max="11270" width="16.42578125" style="468" bestFit="1" customWidth="1"/>
    <col min="11271" max="11271" width="9.28515625" style="468" bestFit="1" customWidth="1"/>
    <col min="11272" max="11272" width="15.42578125" style="468" customWidth="1"/>
    <col min="11273" max="11273" width="17.28515625" style="468" customWidth="1"/>
    <col min="11274" max="11276" width="14.5703125" style="468" customWidth="1"/>
    <col min="11277" max="11519" width="11.42578125" style="468"/>
    <col min="11520" max="11520" width="32" style="468" customWidth="1"/>
    <col min="11521" max="11521" width="18.5703125" style="468" bestFit="1" customWidth="1"/>
    <col min="11522" max="11522" width="9.28515625" style="468" bestFit="1" customWidth="1"/>
    <col min="11523" max="11523" width="9.28515625" style="468" customWidth="1"/>
    <col min="11524" max="11524" width="11" style="468" bestFit="1" customWidth="1"/>
    <col min="11525" max="11525" width="7.42578125" style="468" bestFit="1" customWidth="1"/>
    <col min="11526" max="11526" width="16.42578125" style="468" bestFit="1" customWidth="1"/>
    <col min="11527" max="11527" width="9.28515625" style="468" bestFit="1" customWidth="1"/>
    <col min="11528" max="11528" width="15.42578125" style="468" customWidth="1"/>
    <col min="11529" max="11529" width="17.28515625" style="468" customWidth="1"/>
    <col min="11530" max="11532" width="14.5703125" style="468" customWidth="1"/>
    <col min="11533" max="11775" width="11.42578125" style="468"/>
    <col min="11776" max="11776" width="32" style="468" customWidth="1"/>
    <col min="11777" max="11777" width="18.5703125" style="468" bestFit="1" customWidth="1"/>
    <col min="11778" max="11778" width="9.28515625" style="468" bestFit="1" customWidth="1"/>
    <col min="11779" max="11779" width="9.28515625" style="468" customWidth="1"/>
    <col min="11780" max="11780" width="11" style="468" bestFit="1" customWidth="1"/>
    <col min="11781" max="11781" width="7.42578125" style="468" bestFit="1" customWidth="1"/>
    <col min="11782" max="11782" width="16.42578125" style="468" bestFit="1" customWidth="1"/>
    <col min="11783" max="11783" width="9.28515625" style="468" bestFit="1" customWidth="1"/>
    <col min="11784" max="11784" width="15.42578125" style="468" customWidth="1"/>
    <col min="11785" max="11785" width="17.28515625" style="468" customWidth="1"/>
    <col min="11786" max="11788" width="14.5703125" style="468" customWidth="1"/>
    <col min="11789" max="12031" width="11.42578125" style="468"/>
    <col min="12032" max="12032" width="32" style="468" customWidth="1"/>
    <col min="12033" max="12033" width="18.5703125" style="468" bestFit="1" customWidth="1"/>
    <col min="12034" max="12034" width="9.28515625" style="468" bestFit="1" customWidth="1"/>
    <col min="12035" max="12035" width="9.28515625" style="468" customWidth="1"/>
    <col min="12036" max="12036" width="11" style="468" bestFit="1" customWidth="1"/>
    <col min="12037" max="12037" width="7.42578125" style="468" bestFit="1" customWidth="1"/>
    <col min="12038" max="12038" width="16.42578125" style="468" bestFit="1" customWidth="1"/>
    <col min="12039" max="12039" width="9.28515625" style="468" bestFit="1" customWidth="1"/>
    <col min="12040" max="12040" width="15.42578125" style="468" customWidth="1"/>
    <col min="12041" max="12041" width="17.28515625" style="468" customWidth="1"/>
    <col min="12042" max="12044" width="14.5703125" style="468" customWidth="1"/>
    <col min="12045" max="12287" width="11.42578125" style="468"/>
    <col min="12288" max="12288" width="32" style="468" customWidth="1"/>
    <col min="12289" max="12289" width="18.5703125" style="468" bestFit="1" customWidth="1"/>
    <col min="12290" max="12290" width="9.28515625" style="468" bestFit="1" customWidth="1"/>
    <col min="12291" max="12291" width="9.28515625" style="468" customWidth="1"/>
    <col min="12292" max="12292" width="11" style="468" bestFit="1" customWidth="1"/>
    <col min="12293" max="12293" width="7.42578125" style="468" bestFit="1" customWidth="1"/>
    <col min="12294" max="12294" width="16.42578125" style="468" bestFit="1" customWidth="1"/>
    <col min="12295" max="12295" width="9.28515625" style="468" bestFit="1" customWidth="1"/>
    <col min="12296" max="12296" width="15.42578125" style="468" customWidth="1"/>
    <col min="12297" max="12297" width="17.28515625" style="468" customWidth="1"/>
    <col min="12298" max="12300" width="14.5703125" style="468" customWidth="1"/>
    <col min="12301" max="12543" width="11.42578125" style="468"/>
    <col min="12544" max="12544" width="32" style="468" customWidth="1"/>
    <col min="12545" max="12545" width="18.5703125" style="468" bestFit="1" customWidth="1"/>
    <col min="12546" max="12546" width="9.28515625" style="468" bestFit="1" customWidth="1"/>
    <col min="12547" max="12547" width="9.28515625" style="468" customWidth="1"/>
    <col min="12548" max="12548" width="11" style="468" bestFit="1" customWidth="1"/>
    <col min="12549" max="12549" width="7.42578125" style="468" bestFit="1" customWidth="1"/>
    <col min="12550" max="12550" width="16.42578125" style="468" bestFit="1" customWidth="1"/>
    <col min="12551" max="12551" width="9.28515625" style="468" bestFit="1" customWidth="1"/>
    <col min="12552" max="12552" width="15.42578125" style="468" customWidth="1"/>
    <col min="12553" max="12553" width="17.28515625" style="468" customWidth="1"/>
    <col min="12554" max="12556" width="14.5703125" style="468" customWidth="1"/>
    <col min="12557" max="12799" width="11.42578125" style="468"/>
    <col min="12800" max="12800" width="32" style="468" customWidth="1"/>
    <col min="12801" max="12801" width="18.5703125" style="468" bestFit="1" customWidth="1"/>
    <col min="12802" max="12802" width="9.28515625" style="468" bestFit="1" customWidth="1"/>
    <col min="12803" max="12803" width="9.28515625" style="468" customWidth="1"/>
    <col min="12804" max="12804" width="11" style="468" bestFit="1" customWidth="1"/>
    <col min="12805" max="12805" width="7.42578125" style="468" bestFit="1" customWidth="1"/>
    <col min="12806" max="12806" width="16.42578125" style="468" bestFit="1" customWidth="1"/>
    <col min="12807" max="12807" width="9.28515625" style="468" bestFit="1" customWidth="1"/>
    <col min="12808" max="12808" width="15.42578125" style="468" customWidth="1"/>
    <col min="12809" max="12809" width="17.28515625" style="468" customWidth="1"/>
    <col min="12810" max="12812" width="14.5703125" style="468" customWidth="1"/>
    <col min="12813" max="13055" width="11.42578125" style="468"/>
    <col min="13056" max="13056" width="32" style="468" customWidth="1"/>
    <col min="13057" max="13057" width="18.5703125" style="468" bestFit="1" customWidth="1"/>
    <col min="13058" max="13058" width="9.28515625" style="468" bestFit="1" customWidth="1"/>
    <col min="13059" max="13059" width="9.28515625" style="468" customWidth="1"/>
    <col min="13060" max="13060" width="11" style="468" bestFit="1" customWidth="1"/>
    <col min="13061" max="13061" width="7.42578125" style="468" bestFit="1" customWidth="1"/>
    <col min="13062" max="13062" width="16.42578125" style="468" bestFit="1" customWidth="1"/>
    <col min="13063" max="13063" width="9.28515625" style="468" bestFit="1" customWidth="1"/>
    <col min="13064" max="13064" width="15.42578125" style="468" customWidth="1"/>
    <col min="13065" max="13065" width="17.28515625" style="468" customWidth="1"/>
    <col min="13066" max="13068" width="14.5703125" style="468" customWidth="1"/>
    <col min="13069" max="13311" width="11.42578125" style="468"/>
    <col min="13312" max="13312" width="32" style="468" customWidth="1"/>
    <col min="13313" max="13313" width="18.5703125" style="468" bestFit="1" customWidth="1"/>
    <col min="13314" max="13314" width="9.28515625" style="468" bestFit="1" customWidth="1"/>
    <col min="13315" max="13315" width="9.28515625" style="468" customWidth="1"/>
    <col min="13316" max="13316" width="11" style="468" bestFit="1" customWidth="1"/>
    <col min="13317" max="13317" width="7.42578125" style="468" bestFit="1" customWidth="1"/>
    <col min="13318" max="13318" width="16.42578125" style="468" bestFit="1" customWidth="1"/>
    <col min="13319" max="13319" width="9.28515625" style="468" bestFit="1" customWidth="1"/>
    <col min="13320" max="13320" width="15.42578125" style="468" customWidth="1"/>
    <col min="13321" max="13321" width="17.28515625" style="468" customWidth="1"/>
    <col min="13322" max="13324" width="14.5703125" style="468" customWidth="1"/>
    <col min="13325" max="13567" width="11.42578125" style="468"/>
    <col min="13568" max="13568" width="32" style="468" customWidth="1"/>
    <col min="13569" max="13569" width="18.5703125" style="468" bestFit="1" customWidth="1"/>
    <col min="13570" max="13570" width="9.28515625" style="468" bestFit="1" customWidth="1"/>
    <col min="13571" max="13571" width="9.28515625" style="468" customWidth="1"/>
    <col min="13572" max="13572" width="11" style="468" bestFit="1" customWidth="1"/>
    <col min="13573" max="13573" width="7.42578125" style="468" bestFit="1" customWidth="1"/>
    <col min="13574" max="13574" width="16.42578125" style="468" bestFit="1" customWidth="1"/>
    <col min="13575" max="13575" width="9.28515625" style="468" bestFit="1" customWidth="1"/>
    <col min="13576" max="13576" width="15.42578125" style="468" customWidth="1"/>
    <col min="13577" max="13577" width="17.28515625" style="468" customWidth="1"/>
    <col min="13578" max="13580" width="14.5703125" style="468" customWidth="1"/>
    <col min="13581" max="13823" width="11.42578125" style="468"/>
    <col min="13824" max="13824" width="32" style="468" customWidth="1"/>
    <col min="13825" max="13825" width="18.5703125" style="468" bestFit="1" customWidth="1"/>
    <col min="13826" max="13826" width="9.28515625" style="468" bestFit="1" customWidth="1"/>
    <col min="13827" max="13827" width="9.28515625" style="468" customWidth="1"/>
    <col min="13828" max="13828" width="11" style="468" bestFit="1" customWidth="1"/>
    <col min="13829" max="13829" width="7.42578125" style="468" bestFit="1" customWidth="1"/>
    <col min="13830" max="13830" width="16.42578125" style="468" bestFit="1" customWidth="1"/>
    <col min="13831" max="13831" width="9.28515625" style="468" bestFit="1" customWidth="1"/>
    <col min="13832" max="13832" width="15.42578125" style="468" customWidth="1"/>
    <col min="13833" max="13833" width="17.28515625" style="468" customWidth="1"/>
    <col min="13834" max="13836" width="14.5703125" style="468" customWidth="1"/>
    <col min="13837" max="14079" width="11.42578125" style="468"/>
    <col min="14080" max="14080" width="32" style="468" customWidth="1"/>
    <col min="14081" max="14081" width="18.5703125" style="468" bestFit="1" customWidth="1"/>
    <col min="14082" max="14082" width="9.28515625" style="468" bestFit="1" customWidth="1"/>
    <col min="14083" max="14083" width="9.28515625" style="468" customWidth="1"/>
    <col min="14084" max="14084" width="11" style="468" bestFit="1" customWidth="1"/>
    <col min="14085" max="14085" width="7.42578125" style="468" bestFit="1" customWidth="1"/>
    <col min="14086" max="14086" width="16.42578125" style="468" bestFit="1" customWidth="1"/>
    <col min="14087" max="14087" width="9.28515625" style="468" bestFit="1" customWidth="1"/>
    <col min="14088" max="14088" width="15.42578125" style="468" customWidth="1"/>
    <col min="14089" max="14089" width="17.28515625" style="468" customWidth="1"/>
    <col min="14090" max="14092" width="14.5703125" style="468" customWidth="1"/>
    <col min="14093" max="14335" width="11.42578125" style="468"/>
    <col min="14336" max="14336" width="32" style="468" customWidth="1"/>
    <col min="14337" max="14337" width="18.5703125" style="468" bestFit="1" customWidth="1"/>
    <col min="14338" max="14338" width="9.28515625" style="468" bestFit="1" customWidth="1"/>
    <col min="14339" max="14339" width="9.28515625" style="468" customWidth="1"/>
    <col min="14340" max="14340" width="11" style="468" bestFit="1" customWidth="1"/>
    <col min="14341" max="14341" width="7.42578125" style="468" bestFit="1" customWidth="1"/>
    <col min="14342" max="14342" width="16.42578125" style="468" bestFit="1" customWidth="1"/>
    <col min="14343" max="14343" width="9.28515625" style="468" bestFit="1" customWidth="1"/>
    <col min="14344" max="14344" width="15.42578125" style="468" customWidth="1"/>
    <col min="14345" max="14345" width="17.28515625" style="468" customWidth="1"/>
    <col min="14346" max="14348" width="14.5703125" style="468" customWidth="1"/>
    <col min="14349" max="14591" width="11.42578125" style="468"/>
    <col min="14592" max="14592" width="32" style="468" customWidth="1"/>
    <col min="14593" max="14593" width="18.5703125" style="468" bestFit="1" customWidth="1"/>
    <col min="14594" max="14594" width="9.28515625" style="468" bestFit="1" customWidth="1"/>
    <col min="14595" max="14595" width="9.28515625" style="468" customWidth="1"/>
    <col min="14596" max="14596" width="11" style="468" bestFit="1" customWidth="1"/>
    <col min="14597" max="14597" width="7.42578125" style="468" bestFit="1" customWidth="1"/>
    <col min="14598" max="14598" width="16.42578125" style="468" bestFit="1" customWidth="1"/>
    <col min="14599" max="14599" width="9.28515625" style="468" bestFit="1" customWidth="1"/>
    <col min="14600" max="14600" width="15.42578125" style="468" customWidth="1"/>
    <col min="14601" max="14601" width="17.28515625" style="468" customWidth="1"/>
    <col min="14602" max="14604" width="14.5703125" style="468" customWidth="1"/>
    <col min="14605" max="14847" width="11.42578125" style="468"/>
    <col min="14848" max="14848" width="32" style="468" customWidth="1"/>
    <col min="14849" max="14849" width="18.5703125" style="468" bestFit="1" customWidth="1"/>
    <col min="14850" max="14850" width="9.28515625" style="468" bestFit="1" customWidth="1"/>
    <col min="14851" max="14851" width="9.28515625" style="468" customWidth="1"/>
    <col min="14852" max="14852" width="11" style="468" bestFit="1" customWidth="1"/>
    <col min="14853" max="14853" width="7.42578125" style="468" bestFit="1" customWidth="1"/>
    <col min="14854" max="14854" width="16.42578125" style="468" bestFit="1" customWidth="1"/>
    <col min="14855" max="14855" width="9.28515625" style="468" bestFit="1" customWidth="1"/>
    <col min="14856" max="14856" width="15.42578125" style="468" customWidth="1"/>
    <col min="14857" max="14857" width="17.28515625" style="468" customWidth="1"/>
    <col min="14858" max="14860" width="14.5703125" style="468" customWidth="1"/>
    <col min="14861" max="15103" width="11.42578125" style="468"/>
    <col min="15104" max="15104" width="32" style="468" customWidth="1"/>
    <col min="15105" max="15105" width="18.5703125" style="468" bestFit="1" customWidth="1"/>
    <col min="15106" max="15106" width="9.28515625" style="468" bestFit="1" customWidth="1"/>
    <col min="15107" max="15107" width="9.28515625" style="468" customWidth="1"/>
    <col min="15108" max="15108" width="11" style="468" bestFit="1" customWidth="1"/>
    <col min="15109" max="15109" width="7.42578125" style="468" bestFit="1" customWidth="1"/>
    <col min="15110" max="15110" width="16.42578125" style="468" bestFit="1" customWidth="1"/>
    <col min="15111" max="15111" width="9.28515625" style="468" bestFit="1" customWidth="1"/>
    <col min="15112" max="15112" width="15.42578125" style="468" customWidth="1"/>
    <col min="15113" max="15113" width="17.28515625" style="468" customWidth="1"/>
    <col min="15114" max="15116" width="14.5703125" style="468" customWidth="1"/>
    <col min="15117" max="15359" width="11.42578125" style="468"/>
    <col min="15360" max="15360" width="32" style="468" customWidth="1"/>
    <col min="15361" max="15361" width="18.5703125" style="468" bestFit="1" customWidth="1"/>
    <col min="15362" max="15362" width="9.28515625" style="468" bestFit="1" customWidth="1"/>
    <col min="15363" max="15363" width="9.28515625" style="468" customWidth="1"/>
    <col min="15364" max="15364" width="11" style="468" bestFit="1" customWidth="1"/>
    <col min="15365" max="15365" width="7.42578125" style="468" bestFit="1" customWidth="1"/>
    <col min="15366" max="15366" width="16.42578125" style="468" bestFit="1" customWidth="1"/>
    <col min="15367" max="15367" width="9.28515625" style="468" bestFit="1" customWidth="1"/>
    <col min="15368" max="15368" width="15.42578125" style="468" customWidth="1"/>
    <col min="15369" max="15369" width="17.28515625" style="468" customWidth="1"/>
    <col min="15370" max="15372" width="14.5703125" style="468" customWidth="1"/>
    <col min="15373" max="15615" width="11.42578125" style="468"/>
    <col min="15616" max="15616" width="32" style="468" customWidth="1"/>
    <col min="15617" max="15617" width="18.5703125" style="468" bestFit="1" customWidth="1"/>
    <col min="15618" max="15618" width="9.28515625" style="468" bestFit="1" customWidth="1"/>
    <col min="15619" max="15619" width="9.28515625" style="468" customWidth="1"/>
    <col min="15620" max="15620" width="11" style="468" bestFit="1" customWidth="1"/>
    <col min="15621" max="15621" width="7.42578125" style="468" bestFit="1" customWidth="1"/>
    <col min="15622" max="15622" width="16.42578125" style="468" bestFit="1" customWidth="1"/>
    <col min="15623" max="15623" width="9.28515625" style="468" bestFit="1" customWidth="1"/>
    <col min="15624" max="15624" width="15.42578125" style="468" customWidth="1"/>
    <col min="15625" max="15625" width="17.28515625" style="468" customWidth="1"/>
    <col min="15626" max="15628" width="14.5703125" style="468" customWidth="1"/>
    <col min="15629" max="15871" width="11.42578125" style="468"/>
    <col min="15872" max="15872" width="32" style="468" customWidth="1"/>
    <col min="15873" max="15873" width="18.5703125" style="468" bestFit="1" customWidth="1"/>
    <col min="15874" max="15874" width="9.28515625" style="468" bestFit="1" customWidth="1"/>
    <col min="15875" max="15875" width="9.28515625" style="468" customWidth="1"/>
    <col min="15876" max="15876" width="11" style="468" bestFit="1" customWidth="1"/>
    <col min="15877" max="15877" width="7.42578125" style="468" bestFit="1" customWidth="1"/>
    <col min="15878" max="15878" width="16.42578125" style="468" bestFit="1" customWidth="1"/>
    <col min="15879" max="15879" width="9.28515625" style="468" bestFit="1" customWidth="1"/>
    <col min="15880" max="15880" width="15.42578125" style="468" customWidth="1"/>
    <col min="15881" max="15881" width="17.28515625" style="468" customWidth="1"/>
    <col min="15882" max="15884" width="14.5703125" style="468" customWidth="1"/>
    <col min="15885" max="16127" width="11.42578125" style="468"/>
    <col min="16128" max="16128" width="32" style="468" customWidth="1"/>
    <col min="16129" max="16129" width="18.5703125" style="468" bestFit="1" customWidth="1"/>
    <col min="16130" max="16130" width="9.28515625" style="468" bestFit="1" customWidth="1"/>
    <col min="16131" max="16131" width="9.28515625" style="468" customWidth="1"/>
    <col min="16132" max="16132" width="11" style="468" bestFit="1" customWidth="1"/>
    <col min="16133" max="16133" width="7.42578125" style="468" bestFit="1" customWidth="1"/>
    <col min="16134" max="16134" width="16.42578125" style="468" bestFit="1" customWidth="1"/>
    <col min="16135" max="16135" width="9.28515625" style="468" bestFit="1" customWidth="1"/>
    <col min="16136" max="16136" width="15.42578125" style="468" customWidth="1"/>
    <col min="16137" max="16137" width="17.28515625" style="468" customWidth="1"/>
    <col min="16138" max="16140" width="14.5703125" style="468" customWidth="1"/>
    <col min="16141" max="16384" width="11.42578125" style="468"/>
  </cols>
  <sheetData>
    <row r="1" spans="1:255" ht="13.5" thickBot="1"/>
    <row r="2" spans="1:255" ht="15.75" thickBot="1">
      <c r="A2" s="1197" t="s">
        <v>545</v>
      </c>
      <c r="B2" s="1198"/>
      <c r="C2" s="1198"/>
      <c r="D2" s="1198"/>
      <c r="E2" s="1198"/>
      <c r="F2" s="1198"/>
      <c r="G2" s="1199"/>
    </row>
    <row r="3" spans="1:255" ht="15.75" thickBot="1">
      <c r="A3" s="1197"/>
      <c r="B3" s="1198"/>
      <c r="C3" s="1198"/>
      <c r="D3" s="1198"/>
      <c r="E3" s="1198"/>
      <c r="F3" s="1198"/>
      <c r="G3" s="1199"/>
    </row>
    <row r="4" spans="1:255" ht="51" customHeight="1" thickBot="1">
      <c r="A4" s="1200" t="s">
        <v>650</v>
      </c>
      <c r="B4" s="1201"/>
      <c r="C4" s="1201"/>
      <c r="D4" s="1201"/>
      <c r="E4" s="1201"/>
      <c r="F4" s="1201"/>
      <c r="G4" s="1202"/>
      <c r="H4" s="469"/>
    </row>
    <row r="5" spans="1:255">
      <c r="A5" s="797"/>
      <c r="B5" s="798"/>
      <c r="C5" s="799"/>
      <c r="D5" s="799"/>
      <c r="E5" s="799"/>
      <c r="F5" s="799"/>
      <c r="G5" s="800"/>
      <c r="H5" s="469"/>
    </row>
    <row r="6" spans="1:255">
      <c r="A6" s="512" t="s">
        <v>308</v>
      </c>
      <c r="B6" s="906">
        <f>'PRESUPUESTO GENERAL'!F13+'PRESUPUESTO GENERAL'!F15</f>
        <v>189657941</v>
      </c>
      <c r="C6" s="470"/>
      <c r="D6" s="801">
        <v>0.23</v>
      </c>
      <c r="E6" s="1203" t="s">
        <v>519</v>
      </c>
      <c r="F6" s="1203"/>
      <c r="G6" s="907">
        <f>ROUND(B6*D6,0)</f>
        <v>43621326</v>
      </c>
      <c r="H6" s="469"/>
    </row>
    <row r="7" spans="1:255">
      <c r="A7" s="512" t="s">
        <v>309</v>
      </c>
      <c r="B7" s="471">
        <v>4</v>
      </c>
      <c r="C7" s="472"/>
      <c r="D7" s="801">
        <v>0.02</v>
      </c>
      <c r="E7" s="1203" t="s">
        <v>304</v>
      </c>
      <c r="F7" s="1203"/>
      <c r="G7" s="907">
        <f>ROUND(B6*D7,0)</f>
        <v>3793159</v>
      </c>
      <c r="H7" s="469"/>
    </row>
    <row r="8" spans="1:255">
      <c r="A8" s="512" t="s">
        <v>311</v>
      </c>
      <c r="B8" s="802">
        <v>0.3</v>
      </c>
      <c r="C8" s="472"/>
      <c r="D8" s="801">
        <v>0.05</v>
      </c>
      <c r="E8" s="1203" t="s">
        <v>520</v>
      </c>
      <c r="F8" s="1203"/>
      <c r="G8" s="907">
        <f>ROUND(B6*D8,0)</f>
        <v>9482897</v>
      </c>
      <c r="H8" s="469"/>
    </row>
    <row r="9" spans="1:255">
      <c r="A9" s="513" t="s">
        <v>312</v>
      </c>
      <c r="B9" s="803">
        <v>0.3</v>
      </c>
      <c r="C9" s="1204"/>
      <c r="D9" s="1205"/>
      <c r="E9" s="1205"/>
      <c r="F9" s="1205"/>
      <c r="G9" s="1206"/>
      <c r="H9" s="469"/>
    </row>
    <row r="10" spans="1:255" ht="13.5" thickBot="1">
      <c r="A10" s="804"/>
      <c r="B10" s="805"/>
      <c r="C10" s="806"/>
      <c r="D10" s="806"/>
      <c r="E10" s="806"/>
      <c r="F10" s="806"/>
      <c r="G10" s="807"/>
      <c r="H10" s="469"/>
    </row>
    <row r="11" spans="1:255" ht="36">
      <c r="A11" s="473" t="s">
        <v>313</v>
      </c>
      <c r="B11" s="474" t="s">
        <v>314</v>
      </c>
      <c r="C11" s="475" t="s">
        <v>315</v>
      </c>
      <c r="D11" s="475" t="s">
        <v>316</v>
      </c>
      <c r="E11" s="475" t="s">
        <v>317</v>
      </c>
      <c r="F11" s="475" t="s">
        <v>310</v>
      </c>
      <c r="G11" s="514" t="s">
        <v>318</v>
      </c>
      <c r="H11" s="469"/>
    </row>
    <row r="12" spans="1:255" ht="25.5">
      <c r="A12" s="476" t="s">
        <v>319</v>
      </c>
      <c r="B12" s="515"/>
      <c r="C12" s="516"/>
      <c r="D12" s="516"/>
      <c r="E12" s="477"/>
      <c r="F12" s="477"/>
      <c r="G12" s="808">
        <f>SUM(G13:G16)</f>
        <v>28908120</v>
      </c>
      <c r="H12" s="478"/>
      <c r="I12" s="809"/>
      <c r="J12" s="478"/>
      <c r="K12" s="569"/>
      <c r="L12" s="478"/>
      <c r="M12" s="478"/>
      <c r="N12" s="478"/>
      <c r="O12" s="478"/>
      <c r="P12" s="478"/>
      <c r="Q12" s="478"/>
      <c r="R12" s="478"/>
      <c r="S12" s="478"/>
      <c r="T12" s="478"/>
      <c r="U12" s="478"/>
      <c r="V12" s="478"/>
      <c r="W12" s="478"/>
      <c r="X12" s="478"/>
      <c r="Y12" s="478"/>
      <c r="Z12" s="478"/>
      <c r="AA12" s="478"/>
      <c r="AB12" s="478"/>
      <c r="AC12" s="478"/>
      <c r="AD12" s="478"/>
      <c r="AE12" s="478"/>
      <c r="AF12" s="478"/>
      <c r="AG12" s="478"/>
      <c r="AH12" s="478"/>
      <c r="AI12" s="478"/>
      <c r="AJ12" s="478"/>
      <c r="AK12" s="478"/>
      <c r="AL12" s="478"/>
      <c r="AM12" s="478"/>
      <c r="AN12" s="478"/>
      <c r="AO12" s="478"/>
      <c r="AP12" s="478"/>
      <c r="AQ12" s="478"/>
      <c r="AR12" s="478"/>
      <c r="AS12" s="478"/>
      <c r="AT12" s="478"/>
      <c r="AU12" s="478"/>
      <c r="AV12" s="478"/>
      <c r="AW12" s="478"/>
      <c r="AX12" s="478"/>
      <c r="AY12" s="478"/>
      <c r="AZ12" s="478"/>
      <c r="BA12" s="478"/>
      <c r="BB12" s="478"/>
      <c r="BC12" s="478"/>
      <c r="BD12" s="478"/>
      <c r="BE12" s="478"/>
      <c r="BF12" s="478"/>
      <c r="BG12" s="478"/>
      <c r="BH12" s="478"/>
      <c r="BI12" s="478"/>
      <c r="BJ12" s="478"/>
      <c r="BK12" s="478"/>
      <c r="BL12" s="478"/>
      <c r="BM12" s="478"/>
      <c r="BN12" s="478"/>
      <c r="BO12" s="478"/>
      <c r="BP12" s="478"/>
      <c r="BQ12" s="478"/>
      <c r="BR12" s="478"/>
      <c r="BS12" s="478"/>
      <c r="BT12" s="478"/>
      <c r="BU12" s="478"/>
      <c r="BV12" s="478"/>
      <c r="BW12" s="478"/>
      <c r="BX12" s="478"/>
      <c r="BY12" s="478"/>
      <c r="BZ12" s="478"/>
      <c r="CA12" s="478"/>
      <c r="CB12" s="478"/>
      <c r="CC12" s="478"/>
      <c r="CD12" s="478"/>
      <c r="CE12" s="478"/>
      <c r="CF12" s="478"/>
      <c r="CG12" s="478"/>
      <c r="CH12" s="478"/>
      <c r="CI12" s="478"/>
      <c r="CJ12" s="478"/>
      <c r="CK12" s="478"/>
      <c r="CL12" s="478"/>
      <c r="CM12" s="478"/>
      <c r="CN12" s="478"/>
      <c r="CO12" s="478"/>
      <c r="CP12" s="478"/>
      <c r="CQ12" s="478"/>
      <c r="CR12" s="478"/>
      <c r="CS12" s="478"/>
      <c r="CT12" s="478"/>
      <c r="CU12" s="478"/>
      <c r="CV12" s="478"/>
      <c r="CW12" s="478"/>
      <c r="CX12" s="478"/>
      <c r="CY12" s="478"/>
      <c r="CZ12" s="478"/>
      <c r="DA12" s="478"/>
      <c r="DB12" s="478"/>
      <c r="DC12" s="478"/>
      <c r="DD12" s="478"/>
      <c r="DE12" s="478"/>
      <c r="DF12" s="478"/>
      <c r="DG12" s="478"/>
      <c r="DH12" s="478"/>
      <c r="DI12" s="478"/>
      <c r="DJ12" s="478"/>
      <c r="DK12" s="478"/>
      <c r="DL12" s="478"/>
      <c r="DM12" s="478"/>
      <c r="DN12" s="478"/>
      <c r="DO12" s="478"/>
      <c r="DP12" s="478"/>
      <c r="DQ12" s="478"/>
      <c r="DR12" s="478"/>
      <c r="DS12" s="478"/>
      <c r="DT12" s="478"/>
      <c r="DU12" s="478"/>
      <c r="DV12" s="478"/>
      <c r="DW12" s="478"/>
      <c r="DX12" s="478"/>
      <c r="DY12" s="478"/>
      <c r="DZ12" s="478"/>
      <c r="EA12" s="478"/>
      <c r="EB12" s="478"/>
      <c r="EC12" s="478"/>
      <c r="ED12" s="478"/>
      <c r="EE12" s="478"/>
      <c r="EF12" s="478"/>
      <c r="EG12" s="478"/>
      <c r="EH12" s="478"/>
      <c r="EI12" s="478"/>
      <c r="EJ12" s="478"/>
      <c r="EK12" s="478"/>
      <c r="EL12" s="478"/>
      <c r="EM12" s="478"/>
      <c r="EN12" s="478"/>
      <c r="EO12" s="478"/>
      <c r="EP12" s="478"/>
      <c r="EQ12" s="478"/>
      <c r="ER12" s="478"/>
      <c r="ES12" s="478"/>
      <c r="ET12" s="478"/>
      <c r="EU12" s="478"/>
      <c r="EV12" s="478"/>
      <c r="EW12" s="478"/>
      <c r="EX12" s="478"/>
      <c r="EY12" s="478"/>
      <c r="EZ12" s="478"/>
      <c r="FA12" s="478"/>
      <c r="FB12" s="478"/>
      <c r="FC12" s="478"/>
      <c r="FD12" s="478"/>
      <c r="FE12" s="478"/>
      <c r="FF12" s="478"/>
      <c r="FG12" s="478"/>
      <c r="FH12" s="478"/>
      <c r="FI12" s="478"/>
      <c r="FJ12" s="478"/>
      <c r="FK12" s="478"/>
      <c r="FL12" s="478"/>
      <c r="FM12" s="478"/>
      <c r="FN12" s="478"/>
      <c r="FO12" s="478"/>
      <c r="FP12" s="478"/>
      <c r="FQ12" s="478"/>
      <c r="FR12" s="478"/>
      <c r="FS12" s="478"/>
      <c r="FT12" s="478"/>
      <c r="FU12" s="478"/>
      <c r="FV12" s="478"/>
      <c r="FW12" s="478"/>
      <c r="FX12" s="478"/>
      <c r="FY12" s="478"/>
      <c r="FZ12" s="478"/>
      <c r="GA12" s="478"/>
      <c r="GB12" s="478"/>
      <c r="GC12" s="478"/>
      <c r="GD12" s="478"/>
      <c r="GE12" s="478"/>
      <c r="GF12" s="478"/>
      <c r="GG12" s="478"/>
      <c r="GH12" s="478"/>
      <c r="GI12" s="478"/>
      <c r="GJ12" s="478"/>
      <c r="GK12" s="478"/>
      <c r="GL12" s="478"/>
      <c r="GM12" s="478"/>
      <c r="GN12" s="478"/>
      <c r="GO12" s="478"/>
      <c r="GP12" s="478"/>
      <c r="GQ12" s="478"/>
      <c r="GR12" s="478"/>
      <c r="GS12" s="478"/>
      <c r="GT12" s="478"/>
      <c r="GU12" s="478"/>
      <c r="GV12" s="478"/>
      <c r="GW12" s="478"/>
      <c r="GX12" s="478"/>
      <c r="GY12" s="478"/>
      <c r="GZ12" s="478"/>
      <c r="HA12" s="478"/>
      <c r="HB12" s="478"/>
      <c r="HC12" s="478"/>
      <c r="HD12" s="478"/>
      <c r="HE12" s="478"/>
      <c r="HF12" s="478"/>
      <c r="HG12" s="478"/>
      <c r="HH12" s="478"/>
      <c r="HI12" s="478"/>
      <c r="HJ12" s="478"/>
      <c r="HK12" s="478"/>
      <c r="HL12" s="478"/>
      <c r="HM12" s="478"/>
      <c r="HN12" s="478"/>
      <c r="HO12" s="478"/>
      <c r="HP12" s="478"/>
      <c r="HQ12" s="478"/>
      <c r="HR12" s="478"/>
      <c r="HS12" s="478"/>
      <c r="HT12" s="478"/>
      <c r="HU12" s="478"/>
      <c r="HV12" s="478"/>
      <c r="HW12" s="478"/>
      <c r="HX12" s="478"/>
      <c r="HY12" s="478"/>
      <c r="HZ12" s="478"/>
      <c r="IA12" s="478"/>
      <c r="IB12" s="478"/>
      <c r="IC12" s="478"/>
      <c r="ID12" s="478"/>
      <c r="IE12" s="478"/>
      <c r="IF12" s="478"/>
      <c r="IG12" s="478"/>
      <c r="IH12" s="478"/>
      <c r="II12" s="478"/>
      <c r="IJ12" s="478"/>
      <c r="IK12" s="478"/>
      <c r="IL12" s="478"/>
      <c r="IM12" s="478"/>
      <c r="IN12" s="478"/>
      <c r="IO12" s="478"/>
      <c r="IP12" s="478"/>
      <c r="IQ12" s="478"/>
      <c r="IR12" s="478"/>
      <c r="IS12" s="478"/>
      <c r="IT12" s="478"/>
      <c r="IU12" s="478"/>
    </row>
    <row r="13" spans="1:255">
      <c r="A13" s="479" t="s">
        <v>398</v>
      </c>
      <c r="B13" s="480">
        <v>4400000</v>
      </c>
      <c r="C13" s="517">
        <v>1</v>
      </c>
      <c r="D13" s="564">
        <f>FP!D30+1</f>
        <v>1.2746</v>
      </c>
      <c r="E13" s="481">
        <v>1</v>
      </c>
      <c r="F13" s="517">
        <v>2</v>
      </c>
      <c r="G13" s="810">
        <f>+F13*E13*C13*D13*B13</f>
        <v>11216480</v>
      </c>
      <c r="H13" s="478"/>
      <c r="I13" s="811"/>
      <c r="J13" s="478"/>
      <c r="K13" s="478"/>
      <c r="L13" s="478"/>
      <c r="M13" s="478"/>
      <c r="N13" s="478"/>
      <c r="O13" s="478"/>
      <c r="P13" s="478"/>
      <c r="Q13" s="478"/>
      <c r="R13" s="478"/>
      <c r="S13" s="478"/>
      <c r="T13" s="478"/>
      <c r="U13" s="478"/>
      <c r="V13" s="478"/>
      <c r="W13" s="478"/>
      <c r="X13" s="478"/>
      <c r="Y13" s="478"/>
      <c r="Z13" s="478"/>
      <c r="AA13" s="478"/>
      <c r="AB13" s="478"/>
      <c r="AC13" s="478"/>
      <c r="AD13" s="478"/>
      <c r="AE13" s="478"/>
      <c r="AF13" s="478"/>
      <c r="AG13" s="478"/>
      <c r="AH13" s="478"/>
      <c r="AI13" s="478"/>
      <c r="AJ13" s="478"/>
      <c r="AK13" s="478"/>
      <c r="AL13" s="478"/>
      <c r="AM13" s="478"/>
      <c r="AN13" s="478"/>
      <c r="AO13" s="478"/>
      <c r="AP13" s="478"/>
      <c r="AQ13" s="478"/>
      <c r="AR13" s="478"/>
      <c r="AS13" s="478"/>
      <c r="AT13" s="478"/>
      <c r="AU13" s="478"/>
      <c r="AV13" s="478"/>
      <c r="AW13" s="478"/>
      <c r="AX13" s="478"/>
      <c r="AY13" s="478"/>
      <c r="AZ13" s="478"/>
      <c r="BA13" s="478"/>
      <c r="BB13" s="478"/>
      <c r="BC13" s="478"/>
      <c r="BD13" s="478"/>
      <c r="BE13" s="478"/>
      <c r="BF13" s="478"/>
      <c r="BG13" s="478"/>
      <c r="BH13" s="478"/>
      <c r="BI13" s="478"/>
      <c r="BJ13" s="478"/>
      <c r="BK13" s="478"/>
      <c r="BL13" s="478"/>
      <c r="BM13" s="478"/>
      <c r="BN13" s="478"/>
      <c r="BO13" s="478"/>
      <c r="BP13" s="478"/>
      <c r="BQ13" s="478"/>
      <c r="BR13" s="478"/>
      <c r="BS13" s="478"/>
      <c r="BT13" s="478"/>
      <c r="BU13" s="478"/>
      <c r="BV13" s="478"/>
      <c r="BW13" s="478"/>
      <c r="BX13" s="478"/>
      <c r="BY13" s="478"/>
      <c r="BZ13" s="478"/>
      <c r="CA13" s="478"/>
      <c r="CB13" s="478"/>
      <c r="CC13" s="478"/>
      <c r="CD13" s="478"/>
      <c r="CE13" s="478"/>
      <c r="CF13" s="478"/>
      <c r="CG13" s="478"/>
      <c r="CH13" s="478"/>
      <c r="CI13" s="478"/>
      <c r="CJ13" s="478"/>
      <c r="CK13" s="478"/>
      <c r="CL13" s="478"/>
      <c r="CM13" s="478"/>
      <c r="CN13" s="478"/>
      <c r="CO13" s="478"/>
      <c r="CP13" s="478"/>
      <c r="CQ13" s="478"/>
      <c r="CR13" s="478"/>
      <c r="CS13" s="478"/>
      <c r="CT13" s="478"/>
      <c r="CU13" s="478"/>
      <c r="CV13" s="478"/>
      <c r="CW13" s="478"/>
      <c r="CX13" s="478"/>
      <c r="CY13" s="478"/>
      <c r="CZ13" s="478"/>
      <c r="DA13" s="478"/>
      <c r="DB13" s="478"/>
      <c r="DC13" s="478"/>
      <c r="DD13" s="478"/>
      <c r="DE13" s="478"/>
      <c r="DF13" s="478"/>
      <c r="DG13" s="478"/>
      <c r="DH13" s="478"/>
      <c r="DI13" s="478"/>
      <c r="DJ13" s="478"/>
      <c r="DK13" s="478"/>
      <c r="DL13" s="478"/>
      <c r="DM13" s="478"/>
      <c r="DN13" s="478"/>
      <c r="DO13" s="478"/>
      <c r="DP13" s="478"/>
      <c r="DQ13" s="478"/>
      <c r="DR13" s="478"/>
      <c r="DS13" s="478"/>
      <c r="DT13" s="478"/>
      <c r="DU13" s="478"/>
      <c r="DV13" s="478"/>
      <c r="DW13" s="478"/>
      <c r="DX13" s="478"/>
      <c r="DY13" s="478"/>
      <c r="DZ13" s="478"/>
      <c r="EA13" s="478"/>
      <c r="EB13" s="478"/>
      <c r="EC13" s="478"/>
      <c r="ED13" s="478"/>
      <c r="EE13" s="478"/>
      <c r="EF13" s="478"/>
      <c r="EG13" s="478"/>
      <c r="EH13" s="478"/>
      <c r="EI13" s="478"/>
      <c r="EJ13" s="478"/>
      <c r="EK13" s="478"/>
      <c r="EL13" s="478"/>
      <c r="EM13" s="478"/>
      <c r="EN13" s="478"/>
      <c r="EO13" s="478"/>
      <c r="EP13" s="478"/>
      <c r="EQ13" s="478"/>
      <c r="ER13" s="478"/>
      <c r="ES13" s="478"/>
      <c r="ET13" s="478"/>
      <c r="EU13" s="478"/>
      <c r="EV13" s="478"/>
      <c r="EW13" s="478"/>
      <c r="EX13" s="478"/>
      <c r="EY13" s="478"/>
      <c r="EZ13" s="478"/>
      <c r="FA13" s="478"/>
      <c r="FB13" s="478"/>
      <c r="FC13" s="478"/>
      <c r="FD13" s="478"/>
      <c r="FE13" s="478"/>
      <c r="FF13" s="478"/>
      <c r="FG13" s="478"/>
      <c r="FH13" s="478"/>
      <c r="FI13" s="478"/>
      <c r="FJ13" s="478"/>
      <c r="FK13" s="478"/>
      <c r="FL13" s="478"/>
      <c r="FM13" s="478"/>
      <c r="FN13" s="478"/>
      <c r="FO13" s="478"/>
      <c r="FP13" s="478"/>
      <c r="FQ13" s="478"/>
      <c r="FR13" s="478"/>
      <c r="FS13" s="478"/>
      <c r="FT13" s="478"/>
      <c r="FU13" s="478"/>
      <c r="FV13" s="478"/>
      <c r="FW13" s="478"/>
      <c r="FX13" s="478"/>
      <c r="FY13" s="478"/>
      <c r="FZ13" s="478"/>
      <c r="GA13" s="478"/>
      <c r="GB13" s="478"/>
      <c r="GC13" s="478"/>
      <c r="GD13" s="478"/>
      <c r="GE13" s="478"/>
      <c r="GF13" s="478"/>
      <c r="GG13" s="478"/>
      <c r="GH13" s="478"/>
      <c r="GI13" s="478"/>
      <c r="GJ13" s="478"/>
      <c r="GK13" s="478"/>
      <c r="GL13" s="478"/>
      <c r="GM13" s="478"/>
      <c r="GN13" s="478"/>
      <c r="GO13" s="478"/>
      <c r="GP13" s="478"/>
      <c r="GQ13" s="478"/>
      <c r="GR13" s="478"/>
      <c r="GS13" s="478"/>
      <c r="GT13" s="478"/>
      <c r="GU13" s="478"/>
      <c r="GV13" s="478"/>
      <c r="GW13" s="478"/>
      <c r="GX13" s="478"/>
      <c r="GY13" s="478"/>
      <c r="GZ13" s="478"/>
      <c r="HA13" s="478"/>
      <c r="HB13" s="478"/>
      <c r="HC13" s="478"/>
      <c r="HD13" s="478"/>
      <c r="HE13" s="478"/>
      <c r="HF13" s="478"/>
      <c r="HG13" s="478"/>
      <c r="HH13" s="478"/>
      <c r="HI13" s="478"/>
      <c r="HJ13" s="478"/>
      <c r="HK13" s="478"/>
      <c r="HL13" s="478"/>
      <c r="HM13" s="478"/>
      <c r="HN13" s="478"/>
      <c r="HO13" s="478"/>
      <c r="HP13" s="478"/>
      <c r="HQ13" s="478"/>
      <c r="HR13" s="478"/>
      <c r="HS13" s="478"/>
      <c r="HT13" s="478"/>
      <c r="HU13" s="478"/>
      <c r="HV13" s="478"/>
      <c r="HW13" s="478"/>
      <c r="HX13" s="478"/>
      <c r="HY13" s="478"/>
      <c r="HZ13" s="478"/>
      <c r="IA13" s="478"/>
      <c r="IB13" s="478"/>
      <c r="IC13" s="478"/>
      <c r="ID13" s="478"/>
      <c r="IE13" s="478"/>
      <c r="IF13" s="478"/>
      <c r="IG13" s="478"/>
      <c r="IH13" s="478"/>
      <c r="II13" s="478"/>
      <c r="IJ13" s="478"/>
      <c r="IK13" s="478"/>
      <c r="IL13" s="478"/>
      <c r="IM13" s="478"/>
      <c r="IN13" s="478"/>
      <c r="IO13" s="478"/>
      <c r="IP13" s="478"/>
      <c r="IQ13" s="478"/>
      <c r="IR13" s="478"/>
      <c r="IS13" s="478"/>
      <c r="IT13" s="478"/>
      <c r="IU13" s="478"/>
    </row>
    <row r="14" spans="1:255" ht="51">
      <c r="A14" s="479" t="s">
        <v>353</v>
      </c>
      <c r="B14" s="480">
        <v>3300000</v>
      </c>
      <c r="C14" s="517">
        <v>1</v>
      </c>
      <c r="D14" s="564">
        <f>FP!E30+1</f>
        <v>1.2746</v>
      </c>
      <c r="E14" s="481">
        <v>1</v>
      </c>
      <c r="F14" s="517">
        <v>2</v>
      </c>
      <c r="G14" s="810">
        <f>+F14*E14*C14*D14*B14</f>
        <v>8412360</v>
      </c>
      <c r="H14" s="478"/>
      <c r="I14" s="811">
        <f>G14+G15</f>
        <v>15508280</v>
      </c>
      <c r="J14" s="478">
        <f>B13*C13*D13*F13</f>
        <v>11216480</v>
      </c>
      <c r="K14" s="478"/>
      <c r="L14" s="478"/>
      <c r="M14" s="478"/>
      <c r="N14" s="478"/>
      <c r="O14" s="478"/>
      <c r="P14" s="478"/>
      <c r="Q14" s="478"/>
      <c r="R14" s="478"/>
      <c r="S14" s="478"/>
      <c r="T14" s="478"/>
      <c r="U14" s="478"/>
      <c r="V14" s="478"/>
      <c r="W14" s="478"/>
      <c r="X14" s="478"/>
      <c r="Y14" s="478"/>
      <c r="Z14" s="478"/>
      <c r="AA14" s="478"/>
      <c r="AB14" s="478"/>
      <c r="AC14" s="478"/>
      <c r="AD14" s="478"/>
      <c r="AE14" s="478"/>
      <c r="AF14" s="478"/>
      <c r="AG14" s="478"/>
      <c r="AH14" s="478"/>
      <c r="AI14" s="478"/>
      <c r="AJ14" s="478"/>
      <c r="AK14" s="478"/>
      <c r="AL14" s="478"/>
      <c r="AM14" s="478"/>
      <c r="AN14" s="478"/>
      <c r="AO14" s="478"/>
      <c r="AP14" s="478"/>
      <c r="AQ14" s="478"/>
      <c r="AR14" s="478"/>
      <c r="AS14" s="478"/>
      <c r="AT14" s="478"/>
      <c r="AU14" s="478"/>
      <c r="AV14" s="478"/>
      <c r="AW14" s="478"/>
      <c r="AX14" s="478"/>
      <c r="AY14" s="478"/>
      <c r="AZ14" s="478"/>
      <c r="BA14" s="478"/>
      <c r="BB14" s="478"/>
      <c r="BC14" s="478"/>
      <c r="BD14" s="478"/>
      <c r="BE14" s="478"/>
      <c r="BF14" s="478"/>
      <c r="BG14" s="478"/>
      <c r="BH14" s="478"/>
      <c r="BI14" s="478"/>
      <c r="BJ14" s="478"/>
      <c r="BK14" s="478"/>
      <c r="BL14" s="478"/>
      <c r="BM14" s="478"/>
      <c r="BN14" s="478"/>
      <c r="BO14" s="478"/>
      <c r="BP14" s="478"/>
      <c r="BQ14" s="478"/>
      <c r="BR14" s="478"/>
      <c r="BS14" s="478"/>
      <c r="BT14" s="478"/>
      <c r="BU14" s="478"/>
      <c r="BV14" s="478"/>
      <c r="BW14" s="478"/>
      <c r="BX14" s="478"/>
      <c r="BY14" s="478"/>
      <c r="BZ14" s="478"/>
      <c r="CA14" s="478"/>
      <c r="CB14" s="478"/>
      <c r="CC14" s="478"/>
      <c r="CD14" s="478"/>
      <c r="CE14" s="478"/>
      <c r="CF14" s="478"/>
      <c r="CG14" s="478"/>
      <c r="CH14" s="478"/>
      <c r="CI14" s="478"/>
      <c r="CJ14" s="478"/>
      <c r="CK14" s="478"/>
      <c r="CL14" s="478"/>
      <c r="CM14" s="478"/>
      <c r="CN14" s="478"/>
      <c r="CO14" s="478"/>
      <c r="CP14" s="478"/>
      <c r="CQ14" s="478"/>
      <c r="CR14" s="478"/>
      <c r="CS14" s="478"/>
      <c r="CT14" s="478"/>
      <c r="CU14" s="478"/>
      <c r="CV14" s="478"/>
      <c r="CW14" s="478"/>
      <c r="CX14" s="478"/>
      <c r="CY14" s="478"/>
      <c r="CZ14" s="478"/>
      <c r="DA14" s="478"/>
      <c r="DB14" s="478"/>
      <c r="DC14" s="478"/>
      <c r="DD14" s="478"/>
      <c r="DE14" s="478"/>
      <c r="DF14" s="478"/>
      <c r="DG14" s="478"/>
      <c r="DH14" s="478"/>
      <c r="DI14" s="478"/>
      <c r="DJ14" s="478"/>
      <c r="DK14" s="478"/>
      <c r="DL14" s="478"/>
      <c r="DM14" s="478"/>
      <c r="DN14" s="478"/>
      <c r="DO14" s="478"/>
      <c r="DP14" s="478"/>
      <c r="DQ14" s="478"/>
      <c r="DR14" s="478"/>
      <c r="DS14" s="478"/>
      <c r="DT14" s="478"/>
      <c r="DU14" s="478"/>
      <c r="DV14" s="478"/>
      <c r="DW14" s="478"/>
      <c r="DX14" s="478"/>
      <c r="DY14" s="478"/>
      <c r="DZ14" s="478"/>
      <c r="EA14" s="478"/>
      <c r="EB14" s="478"/>
      <c r="EC14" s="478"/>
      <c r="ED14" s="478"/>
      <c r="EE14" s="478"/>
      <c r="EF14" s="478"/>
      <c r="EG14" s="478"/>
      <c r="EH14" s="478"/>
      <c r="EI14" s="478"/>
      <c r="EJ14" s="478"/>
      <c r="EK14" s="478"/>
      <c r="EL14" s="478"/>
      <c r="EM14" s="478"/>
      <c r="EN14" s="478"/>
      <c r="EO14" s="478"/>
      <c r="EP14" s="478"/>
      <c r="EQ14" s="478"/>
      <c r="ER14" s="478"/>
      <c r="ES14" s="478"/>
      <c r="ET14" s="478"/>
      <c r="EU14" s="478"/>
      <c r="EV14" s="478"/>
      <c r="EW14" s="478"/>
      <c r="EX14" s="478"/>
      <c r="EY14" s="478"/>
      <c r="EZ14" s="478"/>
      <c r="FA14" s="478"/>
      <c r="FB14" s="478"/>
      <c r="FC14" s="478"/>
      <c r="FD14" s="478"/>
      <c r="FE14" s="478"/>
      <c r="FF14" s="478"/>
      <c r="FG14" s="478"/>
      <c r="FH14" s="478"/>
      <c r="FI14" s="478"/>
      <c r="FJ14" s="478"/>
      <c r="FK14" s="478"/>
      <c r="FL14" s="478"/>
      <c r="FM14" s="478"/>
      <c r="FN14" s="478"/>
      <c r="FO14" s="478"/>
      <c r="FP14" s="478"/>
      <c r="FQ14" s="478"/>
      <c r="FR14" s="478"/>
      <c r="FS14" s="478"/>
      <c r="FT14" s="478"/>
      <c r="FU14" s="478"/>
      <c r="FV14" s="478"/>
      <c r="FW14" s="478"/>
      <c r="FX14" s="478"/>
      <c r="FY14" s="478"/>
      <c r="FZ14" s="478"/>
      <c r="GA14" s="478"/>
      <c r="GB14" s="478"/>
      <c r="GC14" s="478"/>
      <c r="GD14" s="478"/>
      <c r="GE14" s="478"/>
      <c r="GF14" s="478"/>
      <c r="GG14" s="478"/>
      <c r="GH14" s="478"/>
      <c r="GI14" s="478"/>
      <c r="GJ14" s="478"/>
      <c r="GK14" s="478"/>
      <c r="GL14" s="478"/>
      <c r="GM14" s="478"/>
      <c r="GN14" s="478"/>
      <c r="GO14" s="478"/>
      <c r="GP14" s="478"/>
      <c r="GQ14" s="478"/>
      <c r="GR14" s="478"/>
      <c r="GS14" s="478"/>
      <c r="GT14" s="478"/>
      <c r="GU14" s="478"/>
      <c r="GV14" s="478"/>
      <c r="GW14" s="478"/>
      <c r="GX14" s="478"/>
      <c r="GY14" s="478"/>
      <c r="GZ14" s="478"/>
      <c r="HA14" s="478"/>
      <c r="HB14" s="478"/>
      <c r="HC14" s="478"/>
      <c r="HD14" s="478"/>
      <c r="HE14" s="478"/>
      <c r="HF14" s="478"/>
      <c r="HG14" s="478"/>
      <c r="HH14" s="478"/>
      <c r="HI14" s="478"/>
      <c r="HJ14" s="478"/>
      <c r="HK14" s="478"/>
      <c r="HL14" s="478"/>
      <c r="HM14" s="478"/>
      <c r="HN14" s="478"/>
      <c r="HO14" s="478"/>
      <c r="HP14" s="478"/>
      <c r="HQ14" s="478"/>
      <c r="HR14" s="478"/>
      <c r="HS14" s="478"/>
      <c r="HT14" s="478"/>
      <c r="HU14" s="478"/>
      <c r="HV14" s="478"/>
      <c r="HW14" s="478"/>
      <c r="HX14" s="478"/>
      <c r="HY14" s="478"/>
      <c r="HZ14" s="478"/>
      <c r="IA14" s="478"/>
      <c r="IB14" s="478"/>
      <c r="IC14" s="478"/>
      <c r="ID14" s="478"/>
      <c r="IE14" s="478"/>
      <c r="IF14" s="478"/>
      <c r="IG14" s="478"/>
      <c r="IH14" s="478"/>
      <c r="II14" s="478"/>
      <c r="IJ14" s="478"/>
      <c r="IK14" s="478"/>
      <c r="IL14" s="478"/>
      <c r="IM14" s="478"/>
      <c r="IN14" s="478"/>
      <c r="IO14" s="478"/>
      <c r="IP14" s="478"/>
      <c r="IQ14" s="478"/>
      <c r="IR14" s="478"/>
      <c r="IS14" s="478"/>
      <c r="IT14" s="478"/>
      <c r="IU14" s="478"/>
    </row>
    <row r="15" spans="1:255">
      <c r="A15" s="479" t="s">
        <v>399</v>
      </c>
      <c r="B15" s="480">
        <v>2600000</v>
      </c>
      <c r="C15" s="517">
        <v>1</v>
      </c>
      <c r="D15" s="564">
        <f>FP!G30+1</f>
        <v>1.3646</v>
      </c>
      <c r="E15" s="481">
        <v>1</v>
      </c>
      <c r="F15" s="517">
        <v>2</v>
      </c>
      <c r="G15" s="810">
        <f>+F15*E15*C15*D15*B15</f>
        <v>7095920</v>
      </c>
      <c r="H15" s="478"/>
      <c r="I15" s="811"/>
      <c r="J15" s="478"/>
      <c r="K15" s="478"/>
      <c r="L15" s="478"/>
      <c r="M15" s="478"/>
      <c r="N15" s="478"/>
      <c r="O15" s="478"/>
      <c r="P15" s="478"/>
      <c r="Q15" s="478"/>
      <c r="R15" s="478"/>
      <c r="S15" s="478"/>
      <c r="T15" s="478"/>
      <c r="U15" s="478"/>
      <c r="V15" s="478"/>
      <c r="W15" s="478"/>
      <c r="X15" s="478"/>
      <c r="Y15" s="478"/>
      <c r="Z15" s="478"/>
      <c r="AA15" s="478"/>
      <c r="AB15" s="478"/>
      <c r="AC15" s="478"/>
      <c r="AD15" s="478"/>
      <c r="AE15" s="478"/>
      <c r="AF15" s="478"/>
      <c r="AG15" s="478"/>
      <c r="AH15" s="478"/>
      <c r="AI15" s="478"/>
      <c r="AJ15" s="478"/>
      <c r="AK15" s="478"/>
      <c r="AL15" s="478"/>
      <c r="AM15" s="478"/>
      <c r="AN15" s="478"/>
      <c r="AO15" s="478"/>
      <c r="AP15" s="478"/>
      <c r="AQ15" s="478"/>
      <c r="AR15" s="478"/>
      <c r="AS15" s="478"/>
      <c r="AT15" s="478"/>
      <c r="AU15" s="478"/>
      <c r="AV15" s="478"/>
      <c r="AW15" s="478"/>
      <c r="AX15" s="478"/>
      <c r="AY15" s="478"/>
      <c r="AZ15" s="478"/>
      <c r="BA15" s="478"/>
      <c r="BB15" s="478"/>
      <c r="BC15" s="478"/>
      <c r="BD15" s="478"/>
      <c r="BE15" s="478"/>
      <c r="BF15" s="478"/>
      <c r="BG15" s="478"/>
      <c r="BH15" s="478"/>
      <c r="BI15" s="478"/>
      <c r="BJ15" s="478"/>
      <c r="BK15" s="478"/>
      <c r="BL15" s="478"/>
      <c r="BM15" s="478"/>
      <c r="BN15" s="478"/>
      <c r="BO15" s="478"/>
      <c r="BP15" s="478"/>
      <c r="BQ15" s="478"/>
      <c r="BR15" s="478"/>
      <c r="BS15" s="478"/>
      <c r="BT15" s="478"/>
      <c r="BU15" s="478"/>
      <c r="BV15" s="478"/>
      <c r="BW15" s="478"/>
      <c r="BX15" s="478"/>
      <c r="BY15" s="478"/>
      <c r="BZ15" s="478"/>
      <c r="CA15" s="478"/>
      <c r="CB15" s="478"/>
      <c r="CC15" s="478"/>
      <c r="CD15" s="478"/>
      <c r="CE15" s="478"/>
      <c r="CF15" s="478"/>
      <c r="CG15" s="478"/>
      <c r="CH15" s="478"/>
      <c r="CI15" s="478"/>
      <c r="CJ15" s="478"/>
      <c r="CK15" s="478"/>
      <c r="CL15" s="478"/>
      <c r="CM15" s="478"/>
      <c r="CN15" s="478"/>
      <c r="CO15" s="478"/>
      <c r="CP15" s="478"/>
      <c r="CQ15" s="478"/>
      <c r="CR15" s="478"/>
      <c r="CS15" s="478"/>
      <c r="CT15" s="478"/>
      <c r="CU15" s="478"/>
      <c r="CV15" s="478"/>
      <c r="CW15" s="478"/>
      <c r="CX15" s="478"/>
      <c r="CY15" s="478"/>
      <c r="CZ15" s="478"/>
      <c r="DA15" s="478"/>
      <c r="DB15" s="478"/>
      <c r="DC15" s="478"/>
      <c r="DD15" s="478"/>
      <c r="DE15" s="478"/>
      <c r="DF15" s="478"/>
      <c r="DG15" s="478"/>
      <c r="DH15" s="478"/>
      <c r="DI15" s="478"/>
      <c r="DJ15" s="478"/>
      <c r="DK15" s="478"/>
      <c r="DL15" s="478"/>
      <c r="DM15" s="478"/>
      <c r="DN15" s="478"/>
      <c r="DO15" s="478"/>
      <c r="DP15" s="478"/>
      <c r="DQ15" s="478"/>
      <c r="DR15" s="478"/>
      <c r="DS15" s="478"/>
      <c r="DT15" s="478"/>
      <c r="DU15" s="478"/>
      <c r="DV15" s="478"/>
      <c r="DW15" s="478"/>
      <c r="DX15" s="478"/>
      <c r="DY15" s="478"/>
      <c r="DZ15" s="478"/>
      <c r="EA15" s="478"/>
      <c r="EB15" s="478"/>
      <c r="EC15" s="478"/>
      <c r="ED15" s="478"/>
      <c r="EE15" s="478"/>
      <c r="EF15" s="478"/>
      <c r="EG15" s="478"/>
      <c r="EH15" s="478"/>
      <c r="EI15" s="478"/>
      <c r="EJ15" s="478"/>
      <c r="EK15" s="478"/>
      <c r="EL15" s="478"/>
      <c r="EM15" s="478"/>
      <c r="EN15" s="478"/>
      <c r="EO15" s="478"/>
      <c r="EP15" s="478"/>
      <c r="EQ15" s="478"/>
      <c r="ER15" s="478"/>
      <c r="ES15" s="478"/>
      <c r="ET15" s="478"/>
      <c r="EU15" s="478"/>
      <c r="EV15" s="478"/>
      <c r="EW15" s="478"/>
      <c r="EX15" s="478"/>
      <c r="EY15" s="478"/>
      <c r="EZ15" s="478"/>
      <c r="FA15" s="478"/>
      <c r="FB15" s="478"/>
      <c r="FC15" s="478"/>
      <c r="FD15" s="478"/>
      <c r="FE15" s="478"/>
      <c r="FF15" s="478"/>
      <c r="FG15" s="478"/>
      <c r="FH15" s="478"/>
      <c r="FI15" s="478"/>
      <c r="FJ15" s="478"/>
      <c r="FK15" s="478"/>
      <c r="FL15" s="478"/>
      <c r="FM15" s="478"/>
      <c r="FN15" s="478"/>
      <c r="FO15" s="478"/>
      <c r="FP15" s="478"/>
      <c r="FQ15" s="478"/>
      <c r="FR15" s="478"/>
      <c r="FS15" s="478"/>
      <c r="FT15" s="478"/>
      <c r="FU15" s="478"/>
      <c r="FV15" s="478"/>
      <c r="FW15" s="478"/>
      <c r="FX15" s="478"/>
      <c r="FY15" s="478"/>
      <c r="FZ15" s="478"/>
      <c r="GA15" s="478"/>
      <c r="GB15" s="478"/>
      <c r="GC15" s="478"/>
      <c r="GD15" s="478"/>
      <c r="GE15" s="478"/>
      <c r="GF15" s="478"/>
      <c r="GG15" s="478"/>
      <c r="GH15" s="478"/>
      <c r="GI15" s="478"/>
      <c r="GJ15" s="478"/>
      <c r="GK15" s="478"/>
      <c r="GL15" s="478"/>
      <c r="GM15" s="478"/>
      <c r="GN15" s="478"/>
      <c r="GO15" s="478"/>
      <c r="GP15" s="478"/>
      <c r="GQ15" s="478"/>
      <c r="GR15" s="478"/>
      <c r="GS15" s="478"/>
      <c r="GT15" s="478"/>
      <c r="GU15" s="478"/>
      <c r="GV15" s="478"/>
      <c r="GW15" s="478"/>
      <c r="GX15" s="478"/>
      <c r="GY15" s="478"/>
      <c r="GZ15" s="478"/>
      <c r="HA15" s="478"/>
      <c r="HB15" s="478"/>
      <c r="HC15" s="478"/>
      <c r="HD15" s="478"/>
      <c r="HE15" s="478"/>
      <c r="HF15" s="478"/>
      <c r="HG15" s="478"/>
      <c r="HH15" s="478"/>
      <c r="HI15" s="478"/>
      <c r="HJ15" s="478"/>
      <c r="HK15" s="478"/>
      <c r="HL15" s="478"/>
      <c r="HM15" s="478"/>
      <c r="HN15" s="478"/>
      <c r="HO15" s="478"/>
      <c r="HP15" s="478"/>
      <c r="HQ15" s="478"/>
      <c r="HR15" s="478"/>
      <c r="HS15" s="478"/>
      <c r="HT15" s="478"/>
      <c r="HU15" s="478"/>
      <c r="HV15" s="478"/>
      <c r="HW15" s="478"/>
      <c r="HX15" s="478"/>
      <c r="HY15" s="478"/>
      <c r="HZ15" s="478"/>
      <c r="IA15" s="478"/>
      <c r="IB15" s="478"/>
      <c r="IC15" s="478"/>
      <c r="ID15" s="478"/>
      <c r="IE15" s="478"/>
      <c r="IF15" s="478"/>
      <c r="IG15" s="478"/>
      <c r="IH15" s="478"/>
      <c r="II15" s="478"/>
      <c r="IJ15" s="478"/>
      <c r="IK15" s="478"/>
      <c r="IL15" s="478"/>
      <c r="IM15" s="478"/>
      <c r="IN15" s="478"/>
      <c r="IO15" s="478"/>
      <c r="IP15" s="478"/>
      <c r="IQ15" s="478"/>
      <c r="IR15" s="478"/>
      <c r="IS15" s="478"/>
      <c r="IT15" s="478"/>
      <c r="IU15" s="478"/>
    </row>
    <row r="16" spans="1:255">
      <c r="A16" s="482" t="s">
        <v>305</v>
      </c>
      <c r="B16" s="480">
        <v>2000000</v>
      </c>
      <c r="C16" s="517">
        <v>1</v>
      </c>
      <c r="D16" s="564">
        <f>FP!H30+1</f>
        <v>1.3646</v>
      </c>
      <c r="E16" s="481">
        <v>0.4</v>
      </c>
      <c r="F16" s="517">
        <v>2</v>
      </c>
      <c r="G16" s="810">
        <f>+F16*E16*C16*D16*B16</f>
        <v>2183360</v>
      </c>
      <c r="H16" s="478"/>
      <c r="I16" s="811"/>
      <c r="J16" s="478"/>
      <c r="K16" s="478"/>
      <c r="L16" s="478"/>
      <c r="M16" s="478"/>
      <c r="N16" s="478"/>
      <c r="O16" s="478"/>
      <c r="P16" s="478"/>
      <c r="Q16" s="478"/>
      <c r="R16" s="478"/>
      <c r="S16" s="478"/>
      <c r="T16" s="478"/>
      <c r="U16" s="478"/>
      <c r="V16" s="478"/>
      <c r="W16" s="478"/>
      <c r="X16" s="478"/>
      <c r="Y16" s="478"/>
      <c r="Z16" s="478"/>
      <c r="AA16" s="478"/>
      <c r="AB16" s="478"/>
      <c r="AC16" s="478"/>
      <c r="AD16" s="478"/>
      <c r="AE16" s="478"/>
      <c r="AF16" s="478"/>
      <c r="AG16" s="478"/>
      <c r="AH16" s="478"/>
      <c r="AI16" s="478"/>
      <c r="AJ16" s="478"/>
      <c r="AK16" s="478"/>
      <c r="AL16" s="478"/>
      <c r="AM16" s="478"/>
      <c r="AN16" s="478"/>
      <c r="AO16" s="478"/>
      <c r="AP16" s="478"/>
      <c r="AQ16" s="478"/>
      <c r="AR16" s="478"/>
      <c r="AS16" s="478"/>
      <c r="AT16" s="478"/>
      <c r="AU16" s="478"/>
      <c r="AV16" s="478"/>
      <c r="AW16" s="478"/>
      <c r="AX16" s="478"/>
      <c r="AY16" s="478"/>
      <c r="AZ16" s="478"/>
      <c r="BA16" s="478"/>
      <c r="BB16" s="478"/>
      <c r="BC16" s="478"/>
      <c r="BD16" s="478"/>
      <c r="BE16" s="478"/>
      <c r="BF16" s="478"/>
      <c r="BG16" s="478"/>
      <c r="BH16" s="478"/>
      <c r="BI16" s="478"/>
      <c r="BJ16" s="478"/>
      <c r="BK16" s="478"/>
      <c r="BL16" s="478"/>
      <c r="BM16" s="478"/>
      <c r="BN16" s="478"/>
      <c r="BO16" s="478"/>
      <c r="BP16" s="478"/>
      <c r="BQ16" s="478"/>
      <c r="BR16" s="478"/>
      <c r="BS16" s="478"/>
      <c r="BT16" s="478"/>
      <c r="BU16" s="478"/>
      <c r="BV16" s="478"/>
      <c r="BW16" s="478"/>
      <c r="BX16" s="478"/>
      <c r="BY16" s="478"/>
      <c r="BZ16" s="478"/>
      <c r="CA16" s="478"/>
      <c r="CB16" s="478"/>
      <c r="CC16" s="478"/>
      <c r="CD16" s="478"/>
      <c r="CE16" s="478"/>
      <c r="CF16" s="478"/>
      <c r="CG16" s="478"/>
      <c r="CH16" s="478"/>
      <c r="CI16" s="478"/>
      <c r="CJ16" s="478"/>
      <c r="CK16" s="478"/>
      <c r="CL16" s="478"/>
      <c r="CM16" s="478"/>
      <c r="CN16" s="478"/>
      <c r="CO16" s="478"/>
      <c r="CP16" s="478"/>
      <c r="CQ16" s="478"/>
      <c r="CR16" s="478"/>
      <c r="CS16" s="478"/>
      <c r="CT16" s="478"/>
      <c r="CU16" s="478"/>
      <c r="CV16" s="478"/>
      <c r="CW16" s="478"/>
      <c r="CX16" s="478"/>
      <c r="CY16" s="478"/>
      <c r="CZ16" s="478"/>
      <c r="DA16" s="478"/>
      <c r="DB16" s="478"/>
      <c r="DC16" s="478"/>
      <c r="DD16" s="478"/>
      <c r="DE16" s="478"/>
      <c r="DF16" s="478"/>
      <c r="DG16" s="478"/>
      <c r="DH16" s="478"/>
      <c r="DI16" s="478"/>
      <c r="DJ16" s="478"/>
      <c r="DK16" s="478"/>
      <c r="DL16" s="478"/>
      <c r="DM16" s="478"/>
      <c r="DN16" s="478"/>
      <c r="DO16" s="478"/>
      <c r="DP16" s="478"/>
      <c r="DQ16" s="478"/>
      <c r="DR16" s="478"/>
      <c r="DS16" s="478"/>
      <c r="DT16" s="478"/>
      <c r="DU16" s="478"/>
      <c r="DV16" s="478"/>
      <c r="DW16" s="478"/>
      <c r="DX16" s="478"/>
      <c r="DY16" s="478"/>
      <c r="DZ16" s="478"/>
      <c r="EA16" s="478"/>
      <c r="EB16" s="478"/>
      <c r="EC16" s="478"/>
      <c r="ED16" s="478"/>
      <c r="EE16" s="478"/>
      <c r="EF16" s="478"/>
      <c r="EG16" s="478"/>
      <c r="EH16" s="478"/>
      <c r="EI16" s="478"/>
      <c r="EJ16" s="478"/>
      <c r="EK16" s="478"/>
      <c r="EL16" s="478"/>
      <c r="EM16" s="478"/>
      <c r="EN16" s="478"/>
      <c r="EO16" s="478"/>
      <c r="EP16" s="478"/>
      <c r="EQ16" s="478"/>
      <c r="ER16" s="478"/>
      <c r="ES16" s="478"/>
      <c r="ET16" s="478"/>
      <c r="EU16" s="478"/>
      <c r="EV16" s="478"/>
      <c r="EW16" s="478"/>
      <c r="EX16" s="478"/>
      <c r="EY16" s="478"/>
      <c r="EZ16" s="478"/>
      <c r="FA16" s="478"/>
      <c r="FB16" s="478"/>
      <c r="FC16" s="478"/>
      <c r="FD16" s="478"/>
      <c r="FE16" s="478"/>
      <c r="FF16" s="478"/>
      <c r="FG16" s="478"/>
      <c r="FH16" s="478"/>
      <c r="FI16" s="478"/>
      <c r="FJ16" s="478"/>
      <c r="FK16" s="478"/>
      <c r="FL16" s="478"/>
      <c r="FM16" s="478"/>
      <c r="FN16" s="478"/>
      <c r="FO16" s="478"/>
      <c r="FP16" s="478"/>
      <c r="FQ16" s="478"/>
      <c r="FR16" s="478"/>
      <c r="FS16" s="478"/>
      <c r="FT16" s="478"/>
      <c r="FU16" s="478"/>
      <c r="FV16" s="478"/>
      <c r="FW16" s="478"/>
      <c r="FX16" s="478"/>
      <c r="FY16" s="478"/>
      <c r="FZ16" s="478"/>
      <c r="GA16" s="478"/>
      <c r="GB16" s="478"/>
      <c r="GC16" s="478"/>
      <c r="GD16" s="478"/>
      <c r="GE16" s="478"/>
      <c r="GF16" s="478"/>
      <c r="GG16" s="478"/>
      <c r="GH16" s="478"/>
      <c r="GI16" s="478"/>
      <c r="GJ16" s="478"/>
      <c r="GK16" s="478"/>
      <c r="GL16" s="478"/>
      <c r="GM16" s="478"/>
      <c r="GN16" s="478"/>
      <c r="GO16" s="478"/>
      <c r="GP16" s="478"/>
      <c r="GQ16" s="478"/>
      <c r="GR16" s="478"/>
      <c r="GS16" s="478"/>
      <c r="GT16" s="478"/>
      <c r="GU16" s="478"/>
      <c r="GV16" s="478"/>
      <c r="GW16" s="478"/>
      <c r="GX16" s="478"/>
      <c r="GY16" s="478"/>
      <c r="GZ16" s="478"/>
      <c r="HA16" s="478"/>
      <c r="HB16" s="478"/>
      <c r="HC16" s="478"/>
      <c r="HD16" s="478"/>
      <c r="HE16" s="478"/>
      <c r="HF16" s="478"/>
      <c r="HG16" s="478"/>
      <c r="HH16" s="478"/>
      <c r="HI16" s="478"/>
      <c r="HJ16" s="478"/>
      <c r="HK16" s="478"/>
      <c r="HL16" s="478"/>
      <c r="HM16" s="478"/>
      <c r="HN16" s="478"/>
      <c r="HO16" s="478"/>
      <c r="HP16" s="478"/>
      <c r="HQ16" s="478"/>
      <c r="HR16" s="478"/>
      <c r="HS16" s="478"/>
      <c r="HT16" s="478"/>
      <c r="HU16" s="478"/>
      <c r="HV16" s="478"/>
      <c r="HW16" s="478"/>
      <c r="HX16" s="478"/>
      <c r="HY16" s="478"/>
      <c r="HZ16" s="478"/>
      <c r="IA16" s="478"/>
      <c r="IB16" s="478"/>
      <c r="IC16" s="478"/>
      <c r="ID16" s="478"/>
      <c r="IE16" s="478"/>
      <c r="IF16" s="478"/>
      <c r="IG16" s="478"/>
      <c r="IH16" s="478"/>
      <c r="II16" s="478"/>
      <c r="IJ16" s="478"/>
      <c r="IK16" s="478"/>
      <c r="IL16" s="478"/>
      <c r="IM16" s="478"/>
      <c r="IN16" s="478"/>
      <c r="IO16" s="478"/>
      <c r="IP16" s="478"/>
      <c r="IQ16" s="478"/>
      <c r="IR16" s="478"/>
      <c r="IS16" s="478"/>
      <c r="IT16" s="478"/>
      <c r="IU16" s="478"/>
    </row>
    <row r="17" spans="1:255">
      <c r="A17" s="476" t="s">
        <v>320</v>
      </c>
      <c r="B17" s="485"/>
      <c r="C17" s="516"/>
      <c r="D17" s="516"/>
      <c r="E17" s="477"/>
      <c r="F17" s="517">
        <v>2</v>
      </c>
      <c r="G17" s="808">
        <f>SUM(G18:G20)</f>
        <v>12400000</v>
      </c>
      <c r="H17" s="478"/>
      <c r="I17" s="478"/>
      <c r="J17" s="478"/>
      <c r="K17" s="478"/>
      <c r="L17" s="478"/>
      <c r="M17" s="478"/>
      <c r="N17" s="478"/>
      <c r="O17" s="478"/>
      <c r="P17" s="478"/>
      <c r="Q17" s="478"/>
      <c r="R17" s="478"/>
      <c r="S17" s="478"/>
      <c r="T17" s="478"/>
      <c r="U17" s="478"/>
      <c r="V17" s="478"/>
      <c r="W17" s="478"/>
      <c r="X17" s="478"/>
      <c r="Y17" s="478"/>
      <c r="Z17" s="478"/>
      <c r="AA17" s="478"/>
      <c r="AB17" s="478"/>
      <c r="AC17" s="478"/>
      <c r="AD17" s="478"/>
      <c r="AE17" s="478"/>
      <c r="AF17" s="478"/>
      <c r="AG17" s="478"/>
      <c r="AH17" s="478"/>
      <c r="AI17" s="478"/>
      <c r="AJ17" s="478"/>
      <c r="AK17" s="478"/>
      <c r="AL17" s="478"/>
      <c r="AM17" s="478"/>
      <c r="AN17" s="478"/>
      <c r="AO17" s="478"/>
      <c r="AP17" s="478"/>
      <c r="AQ17" s="478"/>
      <c r="AR17" s="478"/>
      <c r="AS17" s="478"/>
      <c r="AT17" s="478"/>
      <c r="AU17" s="478"/>
      <c r="AV17" s="478"/>
      <c r="AW17" s="478"/>
      <c r="AX17" s="478"/>
      <c r="AY17" s="478"/>
      <c r="AZ17" s="478"/>
      <c r="BA17" s="478"/>
      <c r="BB17" s="478"/>
      <c r="BC17" s="478"/>
      <c r="BD17" s="478"/>
      <c r="BE17" s="478"/>
      <c r="BF17" s="478"/>
      <c r="BG17" s="478"/>
      <c r="BH17" s="478"/>
      <c r="BI17" s="478"/>
      <c r="BJ17" s="478"/>
      <c r="BK17" s="478"/>
      <c r="BL17" s="478"/>
      <c r="BM17" s="478"/>
      <c r="BN17" s="478"/>
      <c r="BO17" s="478"/>
      <c r="BP17" s="478"/>
      <c r="BQ17" s="478"/>
      <c r="BR17" s="478"/>
      <c r="BS17" s="478"/>
      <c r="BT17" s="478"/>
      <c r="BU17" s="478"/>
      <c r="BV17" s="478"/>
      <c r="BW17" s="478"/>
      <c r="BX17" s="478"/>
      <c r="BY17" s="478"/>
      <c r="BZ17" s="478"/>
      <c r="CA17" s="478"/>
      <c r="CB17" s="478"/>
      <c r="CC17" s="478"/>
      <c r="CD17" s="478"/>
      <c r="CE17" s="478"/>
      <c r="CF17" s="478"/>
      <c r="CG17" s="478"/>
      <c r="CH17" s="478"/>
      <c r="CI17" s="478"/>
      <c r="CJ17" s="478"/>
      <c r="CK17" s="478"/>
      <c r="CL17" s="478"/>
      <c r="CM17" s="478"/>
      <c r="CN17" s="478"/>
      <c r="CO17" s="478"/>
      <c r="CP17" s="478"/>
      <c r="CQ17" s="478"/>
      <c r="CR17" s="478"/>
      <c r="CS17" s="478"/>
      <c r="CT17" s="478"/>
      <c r="CU17" s="478"/>
      <c r="CV17" s="478"/>
      <c r="CW17" s="478"/>
      <c r="CX17" s="478"/>
      <c r="CY17" s="478"/>
      <c r="CZ17" s="478"/>
      <c r="DA17" s="478"/>
      <c r="DB17" s="478"/>
      <c r="DC17" s="478"/>
      <c r="DD17" s="478"/>
      <c r="DE17" s="478"/>
      <c r="DF17" s="478"/>
      <c r="DG17" s="478"/>
      <c r="DH17" s="478"/>
      <c r="DI17" s="478"/>
      <c r="DJ17" s="478"/>
      <c r="DK17" s="478"/>
      <c r="DL17" s="478"/>
      <c r="DM17" s="478"/>
      <c r="DN17" s="478"/>
      <c r="DO17" s="478"/>
      <c r="DP17" s="478"/>
      <c r="DQ17" s="478"/>
      <c r="DR17" s="478"/>
      <c r="DS17" s="478"/>
      <c r="DT17" s="478"/>
      <c r="DU17" s="478"/>
      <c r="DV17" s="478"/>
      <c r="DW17" s="478"/>
      <c r="DX17" s="478"/>
      <c r="DY17" s="478"/>
      <c r="DZ17" s="478"/>
      <c r="EA17" s="478"/>
      <c r="EB17" s="478"/>
      <c r="EC17" s="478"/>
      <c r="ED17" s="478"/>
      <c r="EE17" s="478"/>
      <c r="EF17" s="478"/>
      <c r="EG17" s="478"/>
      <c r="EH17" s="478"/>
      <c r="EI17" s="478"/>
      <c r="EJ17" s="478"/>
      <c r="EK17" s="478"/>
      <c r="EL17" s="478"/>
      <c r="EM17" s="478"/>
      <c r="EN17" s="478"/>
      <c r="EO17" s="478"/>
      <c r="EP17" s="478"/>
      <c r="EQ17" s="478"/>
      <c r="ER17" s="478"/>
      <c r="ES17" s="478"/>
      <c r="ET17" s="478"/>
      <c r="EU17" s="478"/>
      <c r="EV17" s="478"/>
      <c r="EW17" s="478"/>
      <c r="EX17" s="478"/>
      <c r="EY17" s="478"/>
      <c r="EZ17" s="478"/>
      <c r="FA17" s="478"/>
      <c r="FB17" s="478"/>
      <c r="FC17" s="478"/>
      <c r="FD17" s="478"/>
      <c r="FE17" s="478"/>
      <c r="FF17" s="478"/>
      <c r="FG17" s="478"/>
      <c r="FH17" s="478"/>
      <c r="FI17" s="478"/>
      <c r="FJ17" s="478"/>
      <c r="FK17" s="478"/>
      <c r="FL17" s="478"/>
      <c r="FM17" s="478"/>
      <c r="FN17" s="478"/>
      <c r="FO17" s="478"/>
      <c r="FP17" s="478"/>
      <c r="FQ17" s="478"/>
      <c r="FR17" s="478"/>
      <c r="FS17" s="478"/>
      <c r="FT17" s="478"/>
      <c r="FU17" s="478"/>
      <c r="FV17" s="478"/>
      <c r="FW17" s="478"/>
      <c r="FX17" s="478"/>
      <c r="FY17" s="478"/>
      <c r="FZ17" s="478"/>
      <c r="GA17" s="478"/>
      <c r="GB17" s="478"/>
      <c r="GC17" s="478"/>
      <c r="GD17" s="478"/>
      <c r="GE17" s="478"/>
      <c r="GF17" s="478"/>
      <c r="GG17" s="478"/>
      <c r="GH17" s="478"/>
      <c r="GI17" s="478"/>
      <c r="GJ17" s="478"/>
      <c r="GK17" s="478"/>
      <c r="GL17" s="478"/>
      <c r="GM17" s="478"/>
      <c r="GN17" s="478"/>
      <c r="GO17" s="478"/>
      <c r="GP17" s="478"/>
      <c r="GQ17" s="478"/>
      <c r="GR17" s="478"/>
      <c r="GS17" s="478"/>
      <c r="GT17" s="478"/>
      <c r="GU17" s="478"/>
      <c r="GV17" s="478"/>
      <c r="GW17" s="478"/>
      <c r="GX17" s="478"/>
      <c r="GY17" s="478"/>
      <c r="GZ17" s="478"/>
      <c r="HA17" s="478"/>
      <c r="HB17" s="478"/>
      <c r="HC17" s="478"/>
      <c r="HD17" s="478"/>
      <c r="HE17" s="478"/>
      <c r="HF17" s="478"/>
      <c r="HG17" s="478"/>
      <c r="HH17" s="478"/>
      <c r="HI17" s="478"/>
      <c r="HJ17" s="478"/>
      <c r="HK17" s="478"/>
      <c r="HL17" s="478"/>
      <c r="HM17" s="478"/>
      <c r="HN17" s="478"/>
      <c r="HO17" s="478"/>
      <c r="HP17" s="478"/>
      <c r="HQ17" s="478"/>
      <c r="HR17" s="478"/>
      <c r="HS17" s="478"/>
      <c r="HT17" s="478"/>
      <c r="HU17" s="478"/>
      <c r="HV17" s="478"/>
      <c r="HW17" s="478"/>
      <c r="HX17" s="478"/>
      <c r="HY17" s="478"/>
      <c r="HZ17" s="478"/>
      <c r="IA17" s="478"/>
      <c r="IB17" s="478"/>
      <c r="IC17" s="478"/>
      <c r="ID17" s="478"/>
      <c r="IE17" s="478"/>
      <c r="IF17" s="478"/>
      <c r="IG17" s="478"/>
      <c r="IH17" s="478"/>
      <c r="II17" s="478"/>
      <c r="IJ17" s="478"/>
      <c r="IK17" s="478"/>
      <c r="IL17" s="478"/>
      <c r="IM17" s="478"/>
      <c r="IN17" s="478"/>
      <c r="IO17" s="478"/>
      <c r="IP17" s="478"/>
      <c r="IQ17" s="478"/>
      <c r="IR17" s="478"/>
      <c r="IS17" s="478"/>
      <c r="IT17" s="478"/>
      <c r="IU17" s="478"/>
    </row>
    <row r="18" spans="1:255" ht="32.25" customHeight="1">
      <c r="A18" s="483" t="s">
        <v>521</v>
      </c>
      <c r="B18" s="486">
        <v>900000</v>
      </c>
      <c r="C18" s="517">
        <v>1</v>
      </c>
      <c r="D18" s="517"/>
      <c r="E18" s="484">
        <v>1</v>
      </c>
      <c r="F18" s="517">
        <v>2</v>
      </c>
      <c r="G18" s="810">
        <f>+F18*E18*C18*B18</f>
        <v>1800000</v>
      </c>
      <c r="H18" s="478"/>
      <c r="I18" s="478"/>
      <c r="J18" s="478"/>
      <c r="K18" s="478"/>
      <c r="L18" s="478"/>
      <c r="M18" s="478"/>
      <c r="N18" s="478"/>
      <c r="O18" s="478"/>
      <c r="P18" s="478"/>
      <c r="Q18" s="478"/>
      <c r="R18" s="478"/>
      <c r="S18" s="478"/>
      <c r="T18" s="478"/>
      <c r="U18" s="478"/>
      <c r="V18" s="478"/>
      <c r="W18" s="478"/>
      <c r="X18" s="478"/>
      <c r="Y18" s="478"/>
      <c r="Z18" s="478"/>
      <c r="AA18" s="478"/>
      <c r="AB18" s="478"/>
      <c r="AC18" s="478"/>
      <c r="AD18" s="478"/>
      <c r="AE18" s="478"/>
      <c r="AF18" s="478"/>
      <c r="AG18" s="478"/>
      <c r="AH18" s="478"/>
      <c r="AI18" s="478"/>
      <c r="AJ18" s="478"/>
      <c r="AK18" s="478"/>
      <c r="AL18" s="478"/>
      <c r="AM18" s="478"/>
      <c r="AN18" s="478"/>
      <c r="AO18" s="478"/>
      <c r="AP18" s="478"/>
      <c r="AQ18" s="478"/>
      <c r="AR18" s="478"/>
      <c r="AS18" s="478"/>
      <c r="AT18" s="478"/>
      <c r="AU18" s="478"/>
      <c r="AV18" s="478"/>
      <c r="AW18" s="478"/>
      <c r="AX18" s="478"/>
      <c r="AY18" s="478"/>
      <c r="AZ18" s="478"/>
      <c r="BA18" s="478"/>
      <c r="BB18" s="478"/>
      <c r="BC18" s="478"/>
      <c r="BD18" s="478"/>
      <c r="BE18" s="478"/>
      <c r="BF18" s="478"/>
      <c r="BG18" s="478"/>
      <c r="BH18" s="478"/>
      <c r="BI18" s="478"/>
      <c r="BJ18" s="478"/>
      <c r="BK18" s="478"/>
      <c r="BL18" s="478"/>
      <c r="BM18" s="478"/>
      <c r="BN18" s="478"/>
      <c r="BO18" s="478"/>
      <c r="BP18" s="478"/>
      <c r="BQ18" s="478"/>
      <c r="BR18" s="478"/>
      <c r="BS18" s="478"/>
      <c r="BT18" s="478"/>
      <c r="BU18" s="478"/>
      <c r="BV18" s="478"/>
      <c r="BW18" s="478"/>
      <c r="BX18" s="478"/>
      <c r="BY18" s="478"/>
      <c r="BZ18" s="478"/>
      <c r="CA18" s="478"/>
      <c r="CB18" s="478"/>
      <c r="CC18" s="478"/>
      <c r="CD18" s="478"/>
      <c r="CE18" s="478"/>
      <c r="CF18" s="478"/>
      <c r="CG18" s="478"/>
      <c r="CH18" s="478"/>
      <c r="CI18" s="478"/>
      <c r="CJ18" s="478"/>
      <c r="CK18" s="478"/>
      <c r="CL18" s="478"/>
      <c r="CM18" s="478"/>
      <c r="CN18" s="478"/>
      <c r="CO18" s="478"/>
      <c r="CP18" s="478"/>
      <c r="CQ18" s="478"/>
      <c r="CR18" s="478"/>
      <c r="CS18" s="478"/>
      <c r="CT18" s="478"/>
      <c r="CU18" s="478"/>
      <c r="CV18" s="478"/>
      <c r="CW18" s="478"/>
      <c r="CX18" s="478"/>
      <c r="CY18" s="478"/>
      <c r="CZ18" s="478"/>
      <c r="DA18" s="478"/>
      <c r="DB18" s="478"/>
      <c r="DC18" s="478"/>
      <c r="DD18" s="478"/>
      <c r="DE18" s="478"/>
      <c r="DF18" s="478"/>
      <c r="DG18" s="478"/>
      <c r="DH18" s="478"/>
      <c r="DI18" s="478"/>
      <c r="DJ18" s="478"/>
      <c r="DK18" s="478"/>
      <c r="DL18" s="478"/>
      <c r="DM18" s="478"/>
      <c r="DN18" s="478"/>
      <c r="DO18" s="478"/>
      <c r="DP18" s="478"/>
      <c r="DQ18" s="478"/>
      <c r="DR18" s="478"/>
      <c r="DS18" s="478"/>
      <c r="DT18" s="478"/>
      <c r="DU18" s="478"/>
      <c r="DV18" s="478"/>
      <c r="DW18" s="478"/>
      <c r="DX18" s="478"/>
      <c r="DY18" s="478"/>
      <c r="DZ18" s="478"/>
      <c r="EA18" s="478"/>
      <c r="EB18" s="478"/>
      <c r="EC18" s="478"/>
      <c r="ED18" s="478"/>
      <c r="EE18" s="478"/>
      <c r="EF18" s="478"/>
      <c r="EG18" s="478"/>
      <c r="EH18" s="478"/>
      <c r="EI18" s="478"/>
      <c r="EJ18" s="478"/>
      <c r="EK18" s="478"/>
      <c r="EL18" s="478"/>
      <c r="EM18" s="478"/>
      <c r="EN18" s="478"/>
      <c r="EO18" s="478"/>
      <c r="EP18" s="478"/>
      <c r="EQ18" s="478"/>
      <c r="ER18" s="478"/>
      <c r="ES18" s="478"/>
      <c r="ET18" s="478"/>
      <c r="EU18" s="478"/>
      <c r="EV18" s="478"/>
      <c r="EW18" s="478"/>
      <c r="EX18" s="478"/>
      <c r="EY18" s="478"/>
      <c r="EZ18" s="478"/>
      <c r="FA18" s="478"/>
      <c r="FB18" s="478"/>
      <c r="FC18" s="478"/>
      <c r="FD18" s="478"/>
      <c r="FE18" s="478"/>
      <c r="FF18" s="478"/>
      <c r="FG18" s="478"/>
      <c r="FH18" s="478"/>
      <c r="FI18" s="478"/>
      <c r="FJ18" s="478"/>
      <c r="FK18" s="478"/>
      <c r="FL18" s="478"/>
      <c r="FM18" s="478"/>
      <c r="FN18" s="478"/>
      <c r="FO18" s="478"/>
      <c r="FP18" s="478"/>
      <c r="FQ18" s="478"/>
      <c r="FR18" s="478"/>
      <c r="FS18" s="478"/>
      <c r="FT18" s="478"/>
      <c r="FU18" s="478"/>
      <c r="FV18" s="478"/>
      <c r="FW18" s="478"/>
      <c r="FX18" s="478"/>
      <c r="FY18" s="478"/>
      <c r="FZ18" s="478"/>
      <c r="GA18" s="478"/>
      <c r="GB18" s="478"/>
      <c r="GC18" s="478"/>
      <c r="GD18" s="478"/>
      <c r="GE18" s="478"/>
      <c r="GF18" s="478"/>
      <c r="GG18" s="478"/>
      <c r="GH18" s="478"/>
      <c r="GI18" s="478"/>
      <c r="GJ18" s="478"/>
      <c r="GK18" s="478"/>
      <c r="GL18" s="478"/>
      <c r="GM18" s="478"/>
      <c r="GN18" s="478"/>
      <c r="GO18" s="478"/>
      <c r="GP18" s="478"/>
      <c r="GQ18" s="478"/>
      <c r="GR18" s="478"/>
      <c r="GS18" s="478"/>
      <c r="GT18" s="478"/>
      <c r="GU18" s="478"/>
      <c r="GV18" s="478"/>
      <c r="GW18" s="478"/>
      <c r="GX18" s="478"/>
      <c r="GY18" s="478"/>
      <c r="GZ18" s="478"/>
      <c r="HA18" s="478"/>
      <c r="HB18" s="478"/>
      <c r="HC18" s="478"/>
      <c r="HD18" s="478"/>
      <c r="HE18" s="478"/>
      <c r="HF18" s="478"/>
      <c r="HG18" s="478"/>
      <c r="HH18" s="478"/>
      <c r="HI18" s="478"/>
      <c r="HJ18" s="478"/>
      <c r="HK18" s="478"/>
      <c r="HL18" s="478"/>
      <c r="HM18" s="478"/>
      <c r="HN18" s="478"/>
      <c r="HO18" s="478"/>
      <c r="HP18" s="478"/>
      <c r="HQ18" s="478"/>
      <c r="HR18" s="478"/>
      <c r="HS18" s="478"/>
      <c r="HT18" s="478"/>
      <c r="HU18" s="478"/>
      <c r="HV18" s="478"/>
      <c r="HW18" s="478"/>
      <c r="HX18" s="478"/>
      <c r="HY18" s="478"/>
      <c r="HZ18" s="478"/>
      <c r="IA18" s="478"/>
      <c r="IB18" s="478"/>
      <c r="IC18" s="478"/>
      <c r="ID18" s="478"/>
      <c r="IE18" s="478"/>
      <c r="IF18" s="478"/>
      <c r="IG18" s="478"/>
      <c r="IH18" s="478"/>
      <c r="II18" s="478"/>
      <c r="IJ18" s="478"/>
      <c r="IK18" s="478"/>
      <c r="IL18" s="478"/>
      <c r="IM18" s="478"/>
      <c r="IN18" s="478"/>
      <c r="IO18" s="478"/>
      <c r="IP18" s="478"/>
      <c r="IQ18" s="478"/>
      <c r="IR18" s="478"/>
      <c r="IS18" s="478"/>
      <c r="IT18" s="478"/>
      <c r="IU18" s="478"/>
    </row>
    <row r="19" spans="1:255" ht="24" customHeight="1">
      <c r="A19" s="483" t="s">
        <v>401</v>
      </c>
      <c r="B19" s="486">
        <v>800000</v>
      </c>
      <c r="C19" s="517">
        <v>1</v>
      </c>
      <c r="D19" s="517"/>
      <c r="E19" s="484">
        <v>1</v>
      </c>
      <c r="F19" s="517">
        <v>2</v>
      </c>
      <c r="G19" s="810">
        <f>+B19*F19</f>
        <v>1600000</v>
      </c>
      <c r="H19" s="478"/>
      <c r="I19" s="478"/>
      <c r="J19" s="478"/>
      <c r="K19" s="478"/>
      <c r="L19" s="478"/>
      <c r="M19" s="478"/>
      <c r="N19" s="478"/>
      <c r="O19" s="478"/>
      <c r="P19" s="478"/>
      <c r="Q19" s="478"/>
      <c r="R19" s="478"/>
      <c r="S19" s="478"/>
      <c r="T19" s="478"/>
      <c r="U19" s="478"/>
      <c r="V19" s="478"/>
      <c r="W19" s="478"/>
      <c r="X19" s="478"/>
      <c r="Y19" s="478"/>
      <c r="Z19" s="478"/>
      <c r="AA19" s="478"/>
      <c r="AB19" s="478"/>
      <c r="AC19" s="478"/>
      <c r="AD19" s="478"/>
      <c r="AE19" s="478"/>
      <c r="AF19" s="478"/>
      <c r="AG19" s="478"/>
      <c r="AH19" s="478"/>
      <c r="AI19" s="478"/>
      <c r="AJ19" s="478"/>
      <c r="AK19" s="478"/>
      <c r="AL19" s="478"/>
      <c r="AM19" s="478"/>
      <c r="AN19" s="478"/>
      <c r="AO19" s="478"/>
      <c r="AP19" s="478"/>
      <c r="AQ19" s="478"/>
      <c r="AR19" s="478"/>
      <c r="AS19" s="478"/>
      <c r="AT19" s="478"/>
      <c r="AU19" s="478"/>
      <c r="AV19" s="478"/>
      <c r="AW19" s="478"/>
      <c r="AX19" s="478"/>
      <c r="AY19" s="478"/>
      <c r="AZ19" s="478"/>
      <c r="BA19" s="478"/>
      <c r="BB19" s="478"/>
      <c r="BC19" s="478"/>
      <c r="BD19" s="478"/>
      <c r="BE19" s="478"/>
      <c r="BF19" s="478"/>
      <c r="BG19" s="478"/>
      <c r="BH19" s="478"/>
      <c r="BI19" s="478"/>
      <c r="BJ19" s="478"/>
      <c r="BK19" s="478"/>
      <c r="BL19" s="478"/>
      <c r="BM19" s="478"/>
      <c r="BN19" s="478"/>
      <c r="BO19" s="478"/>
      <c r="BP19" s="478"/>
      <c r="BQ19" s="478"/>
      <c r="BR19" s="478"/>
      <c r="BS19" s="478"/>
      <c r="BT19" s="478"/>
      <c r="BU19" s="478"/>
      <c r="BV19" s="478"/>
      <c r="BW19" s="478"/>
      <c r="BX19" s="478"/>
      <c r="BY19" s="478"/>
      <c r="BZ19" s="478"/>
      <c r="CA19" s="478"/>
      <c r="CB19" s="478"/>
      <c r="CC19" s="478"/>
      <c r="CD19" s="478"/>
      <c r="CE19" s="478"/>
      <c r="CF19" s="478"/>
      <c r="CG19" s="478"/>
      <c r="CH19" s="478"/>
      <c r="CI19" s="478"/>
      <c r="CJ19" s="478"/>
      <c r="CK19" s="478"/>
      <c r="CL19" s="478"/>
      <c r="CM19" s="478"/>
      <c r="CN19" s="478"/>
      <c r="CO19" s="478"/>
      <c r="CP19" s="478"/>
      <c r="CQ19" s="478"/>
      <c r="CR19" s="478"/>
      <c r="CS19" s="478"/>
      <c r="CT19" s="478"/>
      <c r="CU19" s="478"/>
      <c r="CV19" s="478"/>
      <c r="CW19" s="478"/>
      <c r="CX19" s="478"/>
      <c r="CY19" s="478"/>
      <c r="CZ19" s="478"/>
      <c r="DA19" s="478"/>
      <c r="DB19" s="478"/>
      <c r="DC19" s="478"/>
      <c r="DD19" s="478"/>
      <c r="DE19" s="478"/>
      <c r="DF19" s="478"/>
      <c r="DG19" s="478"/>
      <c r="DH19" s="478"/>
      <c r="DI19" s="478"/>
      <c r="DJ19" s="478"/>
      <c r="DK19" s="478"/>
      <c r="DL19" s="478"/>
      <c r="DM19" s="478"/>
      <c r="DN19" s="478"/>
      <c r="DO19" s="478"/>
      <c r="DP19" s="478"/>
      <c r="DQ19" s="478"/>
      <c r="DR19" s="478"/>
      <c r="DS19" s="478"/>
      <c r="DT19" s="478"/>
      <c r="DU19" s="478"/>
      <c r="DV19" s="478"/>
      <c r="DW19" s="478"/>
      <c r="DX19" s="478"/>
      <c r="DY19" s="478"/>
      <c r="DZ19" s="478"/>
      <c r="EA19" s="478"/>
      <c r="EB19" s="478"/>
      <c r="EC19" s="478"/>
      <c r="ED19" s="478"/>
      <c r="EE19" s="478"/>
      <c r="EF19" s="478"/>
      <c r="EG19" s="478"/>
      <c r="EH19" s="478"/>
      <c r="EI19" s="478"/>
      <c r="EJ19" s="478"/>
      <c r="EK19" s="478"/>
      <c r="EL19" s="478"/>
      <c r="EM19" s="478"/>
      <c r="EN19" s="478"/>
      <c r="EO19" s="478"/>
      <c r="EP19" s="478"/>
      <c r="EQ19" s="478"/>
      <c r="ER19" s="478"/>
      <c r="ES19" s="478"/>
      <c r="ET19" s="478"/>
      <c r="EU19" s="478"/>
      <c r="EV19" s="478"/>
      <c r="EW19" s="478"/>
      <c r="EX19" s="478"/>
      <c r="EY19" s="478"/>
      <c r="EZ19" s="478"/>
      <c r="FA19" s="478"/>
      <c r="FB19" s="478"/>
      <c r="FC19" s="478"/>
      <c r="FD19" s="478"/>
      <c r="FE19" s="478"/>
      <c r="FF19" s="478"/>
      <c r="FG19" s="478"/>
      <c r="FH19" s="478"/>
      <c r="FI19" s="478"/>
      <c r="FJ19" s="478"/>
      <c r="FK19" s="478"/>
      <c r="FL19" s="478"/>
      <c r="FM19" s="478"/>
      <c r="FN19" s="478"/>
      <c r="FO19" s="478"/>
      <c r="FP19" s="478"/>
      <c r="FQ19" s="478"/>
      <c r="FR19" s="478"/>
      <c r="FS19" s="478"/>
      <c r="FT19" s="478"/>
      <c r="FU19" s="478"/>
      <c r="FV19" s="478"/>
      <c r="FW19" s="478"/>
      <c r="FX19" s="478"/>
      <c r="FY19" s="478"/>
      <c r="FZ19" s="478"/>
      <c r="GA19" s="478"/>
      <c r="GB19" s="478"/>
      <c r="GC19" s="478"/>
      <c r="GD19" s="478"/>
      <c r="GE19" s="478"/>
      <c r="GF19" s="478"/>
      <c r="GG19" s="478"/>
      <c r="GH19" s="478"/>
      <c r="GI19" s="478"/>
      <c r="GJ19" s="478"/>
      <c r="GK19" s="478"/>
      <c r="GL19" s="478"/>
      <c r="GM19" s="478"/>
      <c r="GN19" s="478"/>
      <c r="GO19" s="478"/>
      <c r="GP19" s="478"/>
      <c r="GQ19" s="478"/>
      <c r="GR19" s="478"/>
      <c r="GS19" s="478"/>
      <c r="GT19" s="478"/>
      <c r="GU19" s="478"/>
      <c r="GV19" s="478"/>
      <c r="GW19" s="478"/>
      <c r="GX19" s="478"/>
      <c r="GY19" s="478"/>
      <c r="GZ19" s="478"/>
      <c r="HA19" s="478"/>
      <c r="HB19" s="478"/>
      <c r="HC19" s="478"/>
      <c r="HD19" s="478"/>
      <c r="HE19" s="478"/>
      <c r="HF19" s="478"/>
      <c r="HG19" s="478"/>
      <c r="HH19" s="478"/>
      <c r="HI19" s="478"/>
      <c r="HJ19" s="478"/>
      <c r="HK19" s="478"/>
      <c r="HL19" s="478"/>
      <c r="HM19" s="478"/>
      <c r="HN19" s="478"/>
      <c r="HO19" s="478"/>
      <c r="HP19" s="478"/>
      <c r="HQ19" s="478"/>
      <c r="HR19" s="478"/>
      <c r="HS19" s="478"/>
      <c r="HT19" s="478"/>
      <c r="HU19" s="478"/>
      <c r="HV19" s="478"/>
      <c r="HW19" s="478"/>
      <c r="HX19" s="478"/>
      <c r="HY19" s="478"/>
      <c r="HZ19" s="478"/>
      <c r="IA19" s="478"/>
      <c r="IB19" s="478"/>
      <c r="IC19" s="478"/>
      <c r="ID19" s="478"/>
      <c r="IE19" s="478"/>
      <c r="IF19" s="478"/>
      <c r="IG19" s="478"/>
      <c r="IH19" s="478"/>
      <c r="II19" s="478"/>
      <c r="IJ19" s="478"/>
      <c r="IK19" s="478"/>
      <c r="IL19" s="478"/>
      <c r="IM19" s="478"/>
      <c r="IN19" s="478"/>
      <c r="IO19" s="478"/>
      <c r="IP19" s="478"/>
      <c r="IQ19" s="478"/>
      <c r="IR19" s="478"/>
      <c r="IS19" s="478"/>
      <c r="IT19" s="478"/>
      <c r="IU19" s="478"/>
    </row>
    <row r="20" spans="1:255" ht="25.5">
      <c r="A20" s="483" t="s">
        <v>400</v>
      </c>
      <c r="B20" s="486">
        <v>4500000</v>
      </c>
      <c r="C20" s="517">
        <v>1</v>
      </c>
      <c r="D20" s="517"/>
      <c r="E20" s="484">
        <v>1</v>
      </c>
      <c r="F20" s="517">
        <v>2</v>
      </c>
      <c r="G20" s="810">
        <f>+B20*F20</f>
        <v>9000000</v>
      </c>
      <c r="H20" s="478"/>
      <c r="I20" s="811"/>
      <c r="J20" s="478"/>
      <c r="K20" s="478"/>
      <c r="L20" s="478"/>
      <c r="M20" s="478"/>
      <c r="N20" s="478"/>
      <c r="O20" s="478"/>
      <c r="P20" s="478"/>
      <c r="Q20" s="478"/>
      <c r="R20" s="478"/>
      <c r="S20" s="478"/>
      <c r="T20" s="478"/>
      <c r="U20" s="478"/>
      <c r="V20" s="478"/>
      <c r="W20" s="478"/>
      <c r="X20" s="478"/>
      <c r="Y20" s="478"/>
      <c r="Z20" s="478"/>
      <c r="AA20" s="478"/>
      <c r="AB20" s="478"/>
      <c r="AC20" s="478"/>
      <c r="AD20" s="478"/>
      <c r="AE20" s="478"/>
      <c r="AF20" s="478"/>
      <c r="AG20" s="478"/>
      <c r="AH20" s="478"/>
      <c r="AI20" s="478"/>
      <c r="AJ20" s="478"/>
      <c r="AK20" s="478"/>
      <c r="AL20" s="478"/>
      <c r="AM20" s="478"/>
      <c r="AN20" s="478"/>
      <c r="AO20" s="478"/>
      <c r="AP20" s="478"/>
      <c r="AQ20" s="478"/>
      <c r="AR20" s="478"/>
      <c r="AS20" s="478"/>
      <c r="AT20" s="478"/>
      <c r="AU20" s="478"/>
      <c r="AV20" s="478"/>
      <c r="AW20" s="478"/>
      <c r="AX20" s="478"/>
      <c r="AY20" s="478"/>
      <c r="AZ20" s="478"/>
      <c r="BA20" s="478"/>
      <c r="BB20" s="478"/>
      <c r="BC20" s="478"/>
      <c r="BD20" s="478"/>
      <c r="BE20" s="478"/>
      <c r="BF20" s="478"/>
      <c r="BG20" s="478"/>
      <c r="BH20" s="478"/>
      <c r="BI20" s="478"/>
      <c r="BJ20" s="478"/>
      <c r="BK20" s="478"/>
      <c r="BL20" s="478"/>
      <c r="BM20" s="478"/>
      <c r="BN20" s="478"/>
      <c r="BO20" s="478"/>
      <c r="BP20" s="478"/>
      <c r="BQ20" s="478"/>
      <c r="BR20" s="478"/>
      <c r="BS20" s="478"/>
      <c r="BT20" s="478"/>
      <c r="BU20" s="478"/>
      <c r="BV20" s="478"/>
      <c r="BW20" s="478"/>
      <c r="BX20" s="478"/>
      <c r="BY20" s="478"/>
      <c r="BZ20" s="478"/>
      <c r="CA20" s="478"/>
      <c r="CB20" s="478"/>
      <c r="CC20" s="478"/>
      <c r="CD20" s="478"/>
      <c r="CE20" s="478"/>
      <c r="CF20" s="478"/>
      <c r="CG20" s="478"/>
      <c r="CH20" s="478"/>
      <c r="CI20" s="478"/>
      <c r="CJ20" s="478"/>
      <c r="CK20" s="478"/>
      <c r="CL20" s="478"/>
      <c r="CM20" s="478"/>
      <c r="CN20" s="478"/>
      <c r="CO20" s="478"/>
      <c r="CP20" s="478"/>
      <c r="CQ20" s="478"/>
      <c r="CR20" s="478"/>
      <c r="CS20" s="478"/>
      <c r="CT20" s="478"/>
      <c r="CU20" s="478"/>
      <c r="CV20" s="478"/>
      <c r="CW20" s="478"/>
      <c r="CX20" s="478"/>
      <c r="CY20" s="478"/>
      <c r="CZ20" s="478"/>
      <c r="DA20" s="478"/>
      <c r="DB20" s="478"/>
      <c r="DC20" s="478"/>
      <c r="DD20" s="478"/>
      <c r="DE20" s="478"/>
      <c r="DF20" s="478"/>
      <c r="DG20" s="478"/>
      <c r="DH20" s="478"/>
      <c r="DI20" s="478"/>
      <c r="DJ20" s="478"/>
      <c r="DK20" s="478"/>
      <c r="DL20" s="478"/>
      <c r="DM20" s="478"/>
      <c r="DN20" s="478"/>
      <c r="DO20" s="478"/>
      <c r="DP20" s="478"/>
      <c r="DQ20" s="478"/>
      <c r="DR20" s="478"/>
      <c r="DS20" s="478"/>
      <c r="DT20" s="478"/>
      <c r="DU20" s="478"/>
      <c r="DV20" s="478"/>
      <c r="DW20" s="478"/>
      <c r="DX20" s="478"/>
      <c r="DY20" s="478"/>
      <c r="DZ20" s="478"/>
      <c r="EA20" s="478"/>
      <c r="EB20" s="478"/>
      <c r="EC20" s="478"/>
      <c r="ED20" s="478"/>
      <c r="EE20" s="478"/>
      <c r="EF20" s="478"/>
      <c r="EG20" s="478"/>
      <c r="EH20" s="478"/>
      <c r="EI20" s="478"/>
      <c r="EJ20" s="478"/>
      <c r="EK20" s="478"/>
      <c r="EL20" s="478"/>
      <c r="EM20" s="478"/>
      <c r="EN20" s="478"/>
      <c r="EO20" s="478"/>
      <c r="EP20" s="478"/>
      <c r="EQ20" s="478"/>
      <c r="ER20" s="478"/>
      <c r="ES20" s="478"/>
      <c r="ET20" s="478"/>
      <c r="EU20" s="478"/>
      <c r="EV20" s="478"/>
      <c r="EW20" s="478"/>
      <c r="EX20" s="478"/>
      <c r="EY20" s="478"/>
      <c r="EZ20" s="478"/>
      <c r="FA20" s="478"/>
      <c r="FB20" s="478"/>
      <c r="FC20" s="478"/>
      <c r="FD20" s="478"/>
      <c r="FE20" s="478"/>
      <c r="FF20" s="478"/>
      <c r="FG20" s="478"/>
      <c r="FH20" s="478"/>
      <c r="FI20" s="478"/>
      <c r="FJ20" s="478"/>
      <c r="FK20" s="478"/>
      <c r="FL20" s="478"/>
      <c r="FM20" s="478"/>
      <c r="FN20" s="478"/>
      <c r="FO20" s="478"/>
      <c r="FP20" s="478"/>
      <c r="FQ20" s="478"/>
      <c r="FR20" s="478"/>
      <c r="FS20" s="478"/>
      <c r="FT20" s="478"/>
      <c r="FU20" s="478"/>
      <c r="FV20" s="478"/>
      <c r="FW20" s="478"/>
      <c r="FX20" s="478"/>
      <c r="FY20" s="478"/>
      <c r="FZ20" s="478"/>
      <c r="GA20" s="478"/>
      <c r="GB20" s="478"/>
      <c r="GC20" s="478"/>
      <c r="GD20" s="478"/>
      <c r="GE20" s="478"/>
      <c r="GF20" s="478"/>
      <c r="GG20" s="478"/>
      <c r="GH20" s="478"/>
      <c r="GI20" s="478"/>
      <c r="GJ20" s="478"/>
      <c r="GK20" s="478"/>
      <c r="GL20" s="478"/>
      <c r="GM20" s="478"/>
      <c r="GN20" s="478"/>
      <c r="GO20" s="478"/>
      <c r="GP20" s="478"/>
      <c r="GQ20" s="478"/>
      <c r="GR20" s="478"/>
      <c r="GS20" s="478"/>
      <c r="GT20" s="478"/>
      <c r="GU20" s="478"/>
      <c r="GV20" s="478"/>
      <c r="GW20" s="478"/>
      <c r="GX20" s="478"/>
      <c r="GY20" s="478"/>
      <c r="GZ20" s="478"/>
      <c r="HA20" s="478"/>
      <c r="HB20" s="478"/>
      <c r="HC20" s="478"/>
      <c r="HD20" s="478"/>
      <c r="HE20" s="478"/>
      <c r="HF20" s="478"/>
      <c r="HG20" s="478"/>
      <c r="HH20" s="478"/>
      <c r="HI20" s="478"/>
      <c r="HJ20" s="478"/>
      <c r="HK20" s="478"/>
      <c r="HL20" s="478"/>
      <c r="HM20" s="478"/>
      <c r="HN20" s="478"/>
      <c r="HO20" s="478"/>
      <c r="HP20" s="478"/>
      <c r="HQ20" s="478"/>
      <c r="HR20" s="478"/>
      <c r="HS20" s="478"/>
      <c r="HT20" s="478"/>
      <c r="HU20" s="478"/>
      <c r="HV20" s="478"/>
      <c r="HW20" s="478"/>
      <c r="HX20" s="478"/>
      <c r="HY20" s="478"/>
      <c r="HZ20" s="478"/>
      <c r="IA20" s="478"/>
      <c r="IB20" s="478"/>
      <c r="IC20" s="478"/>
      <c r="ID20" s="478"/>
      <c r="IE20" s="478"/>
      <c r="IF20" s="478"/>
      <c r="IG20" s="478"/>
      <c r="IH20" s="478"/>
      <c r="II20" s="478"/>
      <c r="IJ20" s="478"/>
      <c r="IK20" s="478"/>
      <c r="IL20" s="478"/>
      <c r="IM20" s="478"/>
      <c r="IN20" s="478"/>
      <c r="IO20" s="478"/>
      <c r="IP20" s="478"/>
      <c r="IQ20" s="478"/>
      <c r="IR20" s="478"/>
      <c r="IS20" s="478"/>
      <c r="IT20" s="478"/>
      <c r="IU20" s="478"/>
    </row>
    <row r="21" spans="1:255">
      <c r="A21" s="476" t="s">
        <v>321</v>
      </c>
      <c r="B21" s="486"/>
      <c r="C21" s="517"/>
      <c r="D21" s="517"/>
      <c r="E21" s="484"/>
      <c r="F21" s="517"/>
      <c r="G21" s="812">
        <f>G22</f>
        <v>1100000</v>
      </c>
      <c r="H21" s="478"/>
      <c r="I21" s="569"/>
      <c r="J21" s="478"/>
      <c r="K21" s="478"/>
      <c r="L21" s="478"/>
      <c r="M21" s="478"/>
      <c r="N21" s="478"/>
      <c r="O21" s="478"/>
      <c r="P21" s="478"/>
      <c r="Q21" s="478"/>
      <c r="R21" s="478"/>
      <c r="S21" s="478"/>
      <c r="T21" s="478"/>
      <c r="U21" s="478"/>
      <c r="V21" s="478"/>
      <c r="W21" s="478"/>
      <c r="X21" s="478"/>
      <c r="Y21" s="478"/>
      <c r="Z21" s="478"/>
      <c r="AA21" s="478"/>
      <c r="AB21" s="478"/>
      <c r="AC21" s="478"/>
      <c r="AD21" s="478"/>
      <c r="AE21" s="478"/>
      <c r="AF21" s="478"/>
      <c r="AG21" s="478"/>
      <c r="AH21" s="478"/>
      <c r="AI21" s="478"/>
      <c r="AJ21" s="478"/>
      <c r="AK21" s="478"/>
      <c r="AL21" s="478"/>
      <c r="AM21" s="478"/>
      <c r="AN21" s="478"/>
      <c r="AO21" s="478"/>
      <c r="AP21" s="478"/>
      <c r="AQ21" s="478"/>
      <c r="AR21" s="478"/>
      <c r="AS21" s="478"/>
      <c r="AT21" s="478"/>
      <c r="AU21" s="478"/>
      <c r="AV21" s="478"/>
      <c r="AW21" s="478"/>
      <c r="AX21" s="478"/>
      <c r="AY21" s="478"/>
      <c r="AZ21" s="478"/>
      <c r="BA21" s="478"/>
      <c r="BB21" s="478"/>
      <c r="BC21" s="478"/>
      <c r="BD21" s="478"/>
      <c r="BE21" s="478"/>
      <c r="BF21" s="478"/>
      <c r="BG21" s="478"/>
      <c r="BH21" s="478"/>
      <c r="BI21" s="478"/>
      <c r="BJ21" s="478"/>
      <c r="BK21" s="478"/>
      <c r="BL21" s="478"/>
      <c r="BM21" s="478"/>
      <c r="BN21" s="478"/>
      <c r="BO21" s="478"/>
      <c r="BP21" s="478"/>
      <c r="BQ21" s="478"/>
      <c r="BR21" s="478"/>
      <c r="BS21" s="478"/>
      <c r="BT21" s="478"/>
      <c r="BU21" s="478"/>
      <c r="BV21" s="478"/>
      <c r="BW21" s="478"/>
      <c r="BX21" s="478"/>
      <c r="BY21" s="478"/>
      <c r="BZ21" s="478"/>
      <c r="CA21" s="478"/>
      <c r="CB21" s="478"/>
      <c r="CC21" s="478"/>
      <c r="CD21" s="478"/>
      <c r="CE21" s="478"/>
      <c r="CF21" s="478"/>
      <c r="CG21" s="478"/>
      <c r="CH21" s="478"/>
      <c r="CI21" s="478"/>
      <c r="CJ21" s="478"/>
      <c r="CK21" s="478"/>
      <c r="CL21" s="478"/>
      <c r="CM21" s="478"/>
      <c r="CN21" s="478"/>
      <c r="CO21" s="478"/>
      <c r="CP21" s="478"/>
      <c r="CQ21" s="478"/>
      <c r="CR21" s="478"/>
      <c r="CS21" s="478"/>
      <c r="CT21" s="478"/>
      <c r="CU21" s="478"/>
      <c r="CV21" s="478"/>
      <c r="CW21" s="478"/>
      <c r="CX21" s="478"/>
      <c r="CY21" s="478"/>
      <c r="CZ21" s="478"/>
      <c r="DA21" s="478"/>
      <c r="DB21" s="478"/>
      <c r="DC21" s="478"/>
      <c r="DD21" s="478"/>
      <c r="DE21" s="478"/>
      <c r="DF21" s="478"/>
      <c r="DG21" s="478"/>
      <c r="DH21" s="478"/>
      <c r="DI21" s="478"/>
      <c r="DJ21" s="478"/>
      <c r="DK21" s="478"/>
      <c r="DL21" s="478"/>
      <c r="DM21" s="478"/>
      <c r="DN21" s="478"/>
      <c r="DO21" s="478"/>
      <c r="DP21" s="478"/>
      <c r="DQ21" s="478"/>
      <c r="DR21" s="478"/>
      <c r="DS21" s="478"/>
      <c r="DT21" s="478"/>
      <c r="DU21" s="478"/>
      <c r="DV21" s="478"/>
      <c r="DW21" s="478"/>
      <c r="DX21" s="478"/>
      <c r="DY21" s="478"/>
      <c r="DZ21" s="478"/>
      <c r="EA21" s="478"/>
      <c r="EB21" s="478"/>
      <c r="EC21" s="478"/>
      <c r="ED21" s="478"/>
      <c r="EE21" s="478"/>
      <c r="EF21" s="478"/>
      <c r="EG21" s="478"/>
      <c r="EH21" s="478"/>
      <c r="EI21" s="478"/>
      <c r="EJ21" s="478"/>
      <c r="EK21" s="478"/>
      <c r="EL21" s="478"/>
      <c r="EM21" s="478"/>
      <c r="EN21" s="478"/>
      <c r="EO21" s="478"/>
      <c r="EP21" s="478"/>
      <c r="EQ21" s="478"/>
      <c r="ER21" s="478"/>
      <c r="ES21" s="478"/>
      <c r="ET21" s="478"/>
      <c r="EU21" s="478"/>
      <c r="EV21" s="478"/>
      <c r="EW21" s="478"/>
      <c r="EX21" s="478"/>
      <c r="EY21" s="478"/>
      <c r="EZ21" s="478"/>
      <c r="FA21" s="478"/>
      <c r="FB21" s="478"/>
      <c r="FC21" s="478"/>
      <c r="FD21" s="478"/>
      <c r="FE21" s="478"/>
      <c r="FF21" s="478"/>
      <c r="FG21" s="478"/>
      <c r="FH21" s="478"/>
      <c r="FI21" s="478"/>
      <c r="FJ21" s="478"/>
      <c r="FK21" s="478"/>
      <c r="FL21" s="478"/>
      <c r="FM21" s="478"/>
      <c r="FN21" s="478"/>
      <c r="FO21" s="478"/>
      <c r="FP21" s="478"/>
      <c r="FQ21" s="478"/>
      <c r="FR21" s="478"/>
      <c r="FS21" s="478"/>
      <c r="FT21" s="478"/>
      <c r="FU21" s="478"/>
      <c r="FV21" s="478"/>
      <c r="FW21" s="478"/>
      <c r="FX21" s="478"/>
      <c r="FY21" s="478"/>
      <c r="FZ21" s="478"/>
      <c r="GA21" s="478"/>
      <c r="GB21" s="478"/>
      <c r="GC21" s="478"/>
      <c r="GD21" s="478"/>
      <c r="GE21" s="478"/>
      <c r="GF21" s="478"/>
      <c r="GG21" s="478"/>
      <c r="GH21" s="478"/>
      <c r="GI21" s="478"/>
      <c r="GJ21" s="478"/>
      <c r="GK21" s="478"/>
      <c r="GL21" s="478"/>
      <c r="GM21" s="478"/>
      <c r="GN21" s="478"/>
      <c r="GO21" s="478"/>
      <c r="GP21" s="478"/>
      <c r="GQ21" s="478"/>
      <c r="GR21" s="478"/>
      <c r="GS21" s="478"/>
      <c r="GT21" s="478"/>
      <c r="GU21" s="478"/>
      <c r="GV21" s="478"/>
      <c r="GW21" s="478"/>
      <c r="GX21" s="478"/>
      <c r="GY21" s="478"/>
      <c r="GZ21" s="478"/>
      <c r="HA21" s="478"/>
      <c r="HB21" s="478"/>
      <c r="HC21" s="478"/>
      <c r="HD21" s="478"/>
      <c r="HE21" s="478"/>
      <c r="HF21" s="478"/>
      <c r="HG21" s="478"/>
      <c r="HH21" s="478"/>
      <c r="HI21" s="478"/>
      <c r="HJ21" s="478"/>
      <c r="HK21" s="478"/>
      <c r="HL21" s="478"/>
      <c r="HM21" s="478"/>
      <c r="HN21" s="478"/>
      <c r="HO21" s="478"/>
      <c r="HP21" s="478"/>
      <c r="HQ21" s="478"/>
      <c r="HR21" s="478"/>
      <c r="HS21" s="478"/>
      <c r="HT21" s="478"/>
      <c r="HU21" s="478"/>
      <c r="HV21" s="478"/>
      <c r="HW21" s="478"/>
      <c r="HX21" s="478"/>
      <c r="HY21" s="478"/>
      <c r="HZ21" s="478"/>
      <c r="IA21" s="478"/>
      <c r="IB21" s="478"/>
      <c r="IC21" s="478"/>
      <c r="ID21" s="478"/>
      <c r="IE21" s="478"/>
      <c r="IF21" s="478"/>
      <c r="IG21" s="478"/>
      <c r="IH21" s="478"/>
      <c r="II21" s="478"/>
      <c r="IJ21" s="478"/>
      <c r="IK21" s="478"/>
      <c r="IL21" s="478"/>
      <c r="IM21" s="478"/>
      <c r="IN21" s="478"/>
      <c r="IO21" s="478"/>
      <c r="IP21" s="478"/>
      <c r="IQ21" s="478"/>
      <c r="IR21" s="478"/>
      <c r="IS21" s="478"/>
      <c r="IT21" s="478"/>
      <c r="IU21" s="478"/>
    </row>
    <row r="22" spans="1:255">
      <c r="A22" s="483" t="s">
        <v>322</v>
      </c>
      <c r="B22" s="486">
        <v>1100000</v>
      </c>
      <c r="C22" s="517">
        <v>1</v>
      </c>
      <c r="D22" s="517"/>
      <c r="E22" s="484">
        <f>0.01/F22%</f>
        <v>1</v>
      </c>
      <c r="F22" s="517">
        <v>1</v>
      </c>
      <c r="G22" s="810">
        <f>+F22*E22*C22*B22</f>
        <v>1100000</v>
      </c>
      <c r="H22" s="478"/>
      <c r="I22" s="478"/>
      <c r="J22" s="478"/>
      <c r="K22" s="478"/>
      <c r="L22" s="478"/>
      <c r="M22" s="478"/>
      <c r="N22" s="478"/>
      <c r="O22" s="478"/>
      <c r="P22" s="478"/>
      <c r="Q22" s="478"/>
      <c r="R22" s="478"/>
      <c r="S22" s="478"/>
      <c r="T22" s="478"/>
      <c r="U22" s="478"/>
      <c r="V22" s="478"/>
      <c r="W22" s="478"/>
      <c r="X22" s="478"/>
      <c r="Y22" s="478"/>
      <c r="Z22" s="478"/>
      <c r="AA22" s="478"/>
      <c r="AB22" s="478"/>
      <c r="AC22" s="478"/>
      <c r="AD22" s="478"/>
      <c r="AE22" s="478"/>
      <c r="AF22" s="478"/>
      <c r="AG22" s="478"/>
      <c r="AH22" s="478"/>
      <c r="AI22" s="478"/>
      <c r="AJ22" s="478"/>
      <c r="AK22" s="478"/>
      <c r="AL22" s="478"/>
      <c r="AM22" s="478"/>
      <c r="AN22" s="478"/>
      <c r="AO22" s="478"/>
      <c r="AP22" s="478"/>
      <c r="AQ22" s="478"/>
      <c r="AR22" s="478"/>
      <c r="AS22" s="478"/>
      <c r="AT22" s="478"/>
      <c r="AU22" s="478"/>
      <c r="AV22" s="478"/>
      <c r="AW22" s="478"/>
      <c r="AX22" s="478"/>
      <c r="AY22" s="478"/>
      <c r="AZ22" s="478"/>
      <c r="BA22" s="478"/>
      <c r="BB22" s="478"/>
      <c r="BC22" s="478"/>
      <c r="BD22" s="478"/>
      <c r="BE22" s="478"/>
      <c r="BF22" s="478"/>
      <c r="BG22" s="478"/>
      <c r="BH22" s="478"/>
      <c r="BI22" s="478"/>
      <c r="BJ22" s="478"/>
      <c r="BK22" s="478"/>
      <c r="BL22" s="478"/>
      <c r="BM22" s="478"/>
      <c r="BN22" s="478"/>
      <c r="BO22" s="478"/>
      <c r="BP22" s="478"/>
      <c r="BQ22" s="478"/>
      <c r="BR22" s="478"/>
      <c r="BS22" s="478"/>
      <c r="BT22" s="478"/>
      <c r="BU22" s="478"/>
      <c r="BV22" s="478"/>
      <c r="BW22" s="478"/>
      <c r="BX22" s="478"/>
      <c r="BY22" s="478"/>
      <c r="BZ22" s="478"/>
      <c r="CA22" s="478"/>
      <c r="CB22" s="478"/>
      <c r="CC22" s="478"/>
      <c r="CD22" s="478"/>
      <c r="CE22" s="478"/>
      <c r="CF22" s="478"/>
      <c r="CG22" s="478"/>
      <c r="CH22" s="478"/>
      <c r="CI22" s="478"/>
      <c r="CJ22" s="478"/>
      <c r="CK22" s="478"/>
      <c r="CL22" s="478"/>
      <c r="CM22" s="478"/>
      <c r="CN22" s="478"/>
      <c r="CO22" s="478"/>
      <c r="CP22" s="478"/>
      <c r="CQ22" s="478"/>
      <c r="CR22" s="478"/>
      <c r="CS22" s="478"/>
      <c r="CT22" s="478"/>
      <c r="CU22" s="478"/>
      <c r="CV22" s="478"/>
      <c r="CW22" s="478"/>
      <c r="CX22" s="478"/>
      <c r="CY22" s="478"/>
      <c r="CZ22" s="478"/>
      <c r="DA22" s="478"/>
      <c r="DB22" s="478"/>
      <c r="DC22" s="478"/>
      <c r="DD22" s="478"/>
      <c r="DE22" s="478"/>
      <c r="DF22" s="478"/>
      <c r="DG22" s="478"/>
      <c r="DH22" s="478"/>
      <c r="DI22" s="478"/>
      <c r="DJ22" s="478"/>
      <c r="DK22" s="478"/>
      <c r="DL22" s="478"/>
      <c r="DM22" s="478"/>
      <c r="DN22" s="478"/>
      <c r="DO22" s="478"/>
      <c r="DP22" s="478"/>
      <c r="DQ22" s="478"/>
      <c r="DR22" s="478"/>
      <c r="DS22" s="478"/>
      <c r="DT22" s="478"/>
      <c r="DU22" s="478"/>
      <c r="DV22" s="478"/>
      <c r="DW22" s="478"/>
      <c r="DX22" s="478"/>
      <c r="DY22" s="478"/>
      <c r="DZ22" s="478"/>
      <c r="EA22" s="478"/>
      <c r="EB22" s="478"/>
      <c r="EC22" s="478"/>
      <c r="ED22" s="478"/>
      <c r="EE22" s="478"/>
      <c r="EF22" s="478"/>
      <c r="EG22" s="478"/>
      <c r="EH22" s="478"/>
      <c r="EI22" s="478"/>
      <c r="EJ22" s="478"/>
      <c r="EK22" s="478"/>
      <c r="EL22" s="478"/>
      <c r="EM22" s="478"/>
      <c r="EN22" s="478"/>
      <c r="EO22" s="478"/>
      <c r="EP22" s="478"/>
      <c r="EQ22" s="478"/>
      <c r="ER22" s="478"/>
      <c r="ES22" s="478"/>
      <c r="ET22" s="478"/>
      <c r="EU22" s="478"/>
      <c r="EV22" s="478"/>
      <c r="EW22" s="478"/>
      <c r="EX22" s="478"/>
      <c r="EY22" s="478"/>
      <c r="EZ22" s="478"/>
      <c r="FA22" s="478"/>
      <c r="FB22" s="478"/>
      <c r="FC22" s="478"/>
      <c r="FD22" s="478"/>
      <c r="FE22" s="478"/>
      <c r="FF22" s="478"/>
      <c r="FG22" s="478"/>
      <c r="FH22" s="478"/>
      <c r="FI22" s="478"/>
      <c r="FJ22" s="478"/>
      <c r="FK22" s="478"/>
      <c r="FL22" s="478"/>
      <c r="FM22" s="478"/>
      <c r="FN22" s="478"/>
      <c r="FO22" s="478"/>
      <c r="FP22" s="478"/>
      <c r="FQ22" s="478"/>
      <c r="FR22" s="478"/>
      <c r="FS22" s="478"/>
      <c r="FT22" s="478"/>
      <c r="FU22" s="478"/>
      <c r="FV22" s="478"/>
      <c r="FW22" s="478"/>
      <c r="FX22" s="478"/>
      <c r="FY22" s="478"/>
      <c r="FZ22" s="478"/>
      <c r="GA22" s="478"/>
      <c r="GB22" s="478"/>
      <c r="GC22" s="478"/>
      <c r="GD22" s="478"/>
      <c r="GE22" s="478"/>
      <c r="GF22" s="478"/>
      <c r="GG22" s="478"/>
      <c r="GH22" s="478"/>
      <c r="GI22" s="478"/>
      <c r="GJ22" s="478"/>
      <c r="GK22" s="478"/>
      <c r="GL22" s="478"/>
      <c r="GM22" s="478"/>
      <c r="GN22" s="478"/>
      <c r="GO22" s="478"/>
      <c r="GP22" s="478"/>
      <c r="GQ22" s="478"/>
      <c r="GR22" s="478"/>
      <c r="GS22" s="478"/>
      <c r="GT22" s="478"/>
      <c r="GU22" s="478"/>
      <c r="GV22" s="478"/>
      <c r="GW22" s="478"/>
      <c r="GX22" s="478"/>
      <c r="GY22" s="478"/>
      <c r="GZ22" s="478"/>
      <c r="HA22" s="478"/>
      <c r="HB22" s="478"/>
      <c r="HC22" s="478"/>
      <c r="HD22" s="478"/>
      <c r="HE22" s="478"/>
      <c r="HF22" s="478"/>
      <c r="HG22" s="478"/>
      <c r="HH22" s="478"/>
      <c r="HI22" s="478"/>
      <c r="HJ22" s="478"/>
      <c r="HK22" s="478"/>
      <c r="HL22" s="478"/>
      <c r="HM22" s="478"/>
      <c r="HN22" s="478"/>
      <c r="HO22" s="478"/>
      <c r="HP22" s="478"/>
      <c r="HQ22" s="478"/>
      <c r="HR22" s="478"/>
      <c r="HS22" s="478"/>
      <c r="HT22" s="478"/>
      <c r="HU22" s="478"/>
      <c r="HV22" s="478"/>
      <c r="HW22" s="478"/>
      <c r="HX22" s="478"/>
      <c r="HY22" s="478"/>
      <c r="HZ22" s="478"/>
      <c r="IA22" s="478"/>
      <c r="IB22" s="478"/>
      <c r="IC22" s="478"/>
      <c r="ID22" s="478"/>
      <c r="IE22" s="478"/>
      <c r="IF22" s="478"/>
      <c r="IG22" s="478"/>
      <c r="IH22" s="478"/>
      <c r="II22" s="478"/>
      <c r="IJ22" s="478"/>
      <c r="IK22" s="478"/>
      <c r="IL22" s="478"/>
      <c r="IM22" s="478"/>
      <c r="IN22" s="478"/>
      <c r="IO22" s="478"/>
      <c r="IP22" s="478"/>
      <c r="IQ22" s="478"/>
      <c r="IR22" s="478"/>
      <c r="IS22" s="478"/>
      <c r="IT22" s="478"/>
      <c r="IU22" s="478"/>
    </row>
    <row r="23" spans="1:255">
      <c r="A23" s="476" t="s">
        <v>306</v>
      </c>
      <c r="B23" s="515"/>
      <c r="C23" s="517"/>
      <c r="D23" s="517"/>
      <c r="E23" s="484"/>
      <c r="F23" s="517"/>
      <c r="G23" s="710">
        <f>+SUM(G24:G29)</f>
        <v>23517584.684</v>
      </c>
      <c r="H23" s="478"/>
      <c r="I23" s="478"/>
      <c r="J23" s="478"/>
      <c r="K23" s="478"/>
      <c r="L23" s="478"/>
      <c r="M23" s="478"/>
      <c r="N23" s="478"/>
      <c r="O23" s="478"/>
      <c r="P23" s="478"/>
      <c r="Q23" s="478"/>
      <c r="R23" s="478"/>
      <c r="S23" s="478"/>
      <c r="T23" s="478"/>
      <c r="U23" s="478"/>
      <c r="V23" s="478"/>
      <c r="W23" s="478"/>
      <c r="X23" s="478"/>
      <c r="Y23" s="478"/>
      <c r="Z23" s="478"/>
      <c r="AA23" s="478"/>
      <c r="AB23" s="478"/>
      <c r="AC23" s="478"/>
      <c r="AD23" s="478"/>
      <c r="AE23" s="478"/>
      <c r="AF23" s="478"/>
      <c r="AG23" s="478"/>
      <c r="AH23" s="478"/>
      <c r="AI23" s="478"/>
      <c r="AJ23" s="478"/>
      <c r="AK23" s="478"/>
      <c r="AL23" s="478"/>
      <c r="AM23" s="478"/>
      <c r="AN23" s="478"/>
      <c r="AO23" s="478"/>
      <c r="AP23" s="478"/>
      <c r="AQ23" s="478"/>
      <c r="AR23" s="478"/>
      <c r="AS23" s="478"/>
      <c r="AT23" s="478"/>
      <c r="AU23" s="478"/>
      <c r="AV23" s="478"/>
      <c r="AW23" s="478"/>
      <c r="AX23" s="478"/>
      <c r="AY23" s="478"/>
      <c r="AZ23" s="478"/>
      <c r="BA23" s="478"/>
      <c r="BB23" s="478"/>
      <c r="BC23" s="478"/>
      <c r="BD23" s="478"/>
      <c r="BE23" s="478"/>
      <c r="BF23" s="478"/>
      <c r="BG23" s="478"/>
      <c r="BH23" s="478"/>
      <c r="BI23" s="478"/>
      <c r="BJ23" s="478"/>
      <c r="BK23" s="478"/>
      <c r="BL23" s="478"/>
      <c r="BM23" s="478"/>
      <c r="BN23" s="478"/>
      <c r="BO23" s="478"/>
      <c r="BP23" s="478"/>
      <c r="BQ23" s="478"/>
      <c r="BR23" s="478"/>
      <c r="BS23" s="478"/>
      <c r="BT23" s="478"/>
      <c r="BU23" s="478"/>
      <c r="BV23" s="478"/>
      <c r="BW23" s="478"/>
      <c r="BX23" s="478"/>
      <c r="BY23" s="478"/>
      <c r="BZ23" s="478"/>
      <c r="CA23" s="478"/>
      <c r="CB23" s="478"/>
      <c r="CC23" s="478"/>
      <c r="CD23" s="478"/>
      <c r="CE23" s="478"/>
      <c r="CF23" s="478"/>
      <c r="CG23" s="478"/>
      <c r="CH23" s="478"/>
      <c r="CI23" s="478"/>
      <c r="CJ23" s="478"/>
      <c r="CK23" s="478"/>
      <c r="CL23" s="478"/>
      <c r="CM23" s="478"/>
      <c r="CN23" s="478"/>
      <c r="CO23" s="478"/>
      <c r="CP23" s="478"/>
      <c r="CQ23" s="478"/>
      <c r="CR23" s="478"/>
      <c r="CS23" s="478"/>
      <c r="CT23" s="478"/>
      <c r="CU23" s="478"/>
      <c r="CV23" s="478"/>
      <c r="CW23" s="478"/>
      <c r="CX23" s="478"/>
      <c r="CY23" s="478"/>
      <c r="CZ23" s="478"/>
      <c r="DA23" s="478"/>
      <c r="DB23" s="478"/>
      <c r="DC23" s="478"/>
      <c r="DD23" s="478"/>
      <c r="DE23" s="478"/>
      <c r="DF23" s="478"/>
      <c r="DG23" s="478"/>
      <c r="DH23" s="478"/>
      <c r="DI23" s="478"/>
      <c r="DJ23" s="478"/>
      <c r="DK23" s="478"/>
      <c r="DL23" s="478"/>
      <c r="DM23" s="478"/>
      <c r="DN23" s="478"/>
      <c r="DO23" s="478"/>
      <c r="DP23" s="478"/>
      <c r="DQ23" s="478"/>
      <c r="DR23" s="478"/>
      <c r="DS23" s="478"/>
      <c r="DT23" s="478"/>
      <c r="DU23" s="478"/>
      <c r="DV23" s="478"/>
      <c r="DW23" s="478"/>
      <c r="DX23" s="478"/>
      <c r="DY23" s="478"/>
      <c r="DZ23" s="478"/>
      <c r="EA23" s="478"/>
      <c r="EB23" s="478"/>
      <c r="EC23" s="478"/>
      <c r="ED23" s="478"/>
      <c r="EE23" s="478"/>
      <c r="EF23" s="478"/>
      <c r="EG23" s="478"/>
      <c r="EH23" s="478"/>
      <c r="EI23" s="478"/>
      <c r="EJ23" s="478"/>
      <c r="EK23" s="478"/>
      <c r="EL23" s="478"/>
      <c r="EM23" s="478"/>
      <c r="EN23" s="478"/>
      <c r="EO23" s="478"/>
      <c r="EP23" s="478"/>
      <c r="EQ23" s="478"/>
      <c r="ER23" s="478"/>
      <c r="ES23" s="478"/>
      <c r="ET23" s="478"/>
      <c r="EU23" s="478"/>
      <c r="EV23" s="478"/>
      <c r="EW23" s="478"/>
      <c r="EX23" s="478"/>
      <c r="EY23" s="478"/>
      <c r="EZ23" s="478"/>
      <c r="FA23" s="478"/>
      <c r="FB23" s="478"/>
      <c r="FC23" s="478"/>
      <c r="FD23" s="478"/>
      <c r="FE23" s="478"/>
      <c r="FF23" s="478"/>
      <c r="FG23" s="478"/>
      <c r="FH23" s="478"/>
      <c r="FI23" s="478"/>
      <c r="FJ23" s="478"/>
      <c r="FK23" s="478"/>
      <c r="FL23" s="478"/>
      <c r="FM23" s="478"/>
      <c r="FN23" s="478"/>
      <c r="FO23" s="478"/>
      <c r="FP23" s="478"/>
      <c r="FQ23" s="478"/>
      <c r="FR23" s="478"/>
      <c r="FS23" s="478"/>
      <c r="FT23" s="478"/>
      <c r="FU23" s="478"/>
      <c r="FV23" s="478"/>
      <c r="FW23" s="478"/>
      <c r="FX23" s="478"/>
      <c r="FY23" s="478"/>
      <c r="FZ23" s="478"/>
      <c r="GA23" s="478"/>
      <c r="GB23" s="478"/>
      <c r="GC23" s="478"/>
      <c r="GD23" s="478"/>
      <c r="GE23" s="478"/>
      <c r="GF23" s="478"/>
      <c r="GG23" s="478"/>
      <c r="GH23" s="478"/>
      <c r="GI23" s="478"/>
      <c r="GJ23" s="478"/>
      <c r="GK23" s="478"/>
      <c r="GL23" s="478"/>
      <c r="GM23" s="478"/>
      <c r="GN23" s="478"/>
      <c r="GO23" s="478"/>
      <c r="GP23" s="478"/>
      <c r="GQ23" s="478"/>
      <c r="GR23" s="478"/>
      <c r="GS23" s="478"/>
      <c r="GT23" s="478"/>
      <c r="GU23" s="478"/>
      <c r="GV23" s="478"/>
      <c r="GW23" s="478"/>
      <c r="GX23" s="478"/>
      <c r="GY23" s="478"/>
      <c r="GZ23" s="478"/>
      <c r="HA23" s="478"/>
      <c r="HB23" s="478"/>
      <c r="HC23" s="478"/>
      <c r="HD23" s="478"/>
      <c r="HE23" s="478"/>
      <c r="HF23" s="478"/>
      <c r="HG23" s="478"/>
      <c r="HH23" s="478"/>
      <c r="HI23" s="478"/>
      <c r="HJ23" s="478"/>
      <c r="HK23" s="478"/>
      <c r="HL23" s="478"/>
      <c r="HM23" s="478"/>
      <c r="HN23" s="478"/>
      <c r="HO23" s="478"/>
      <c r="HP23" s="478"/>
      <c r="HQ23" s="478"/>
      <c r="HR23" s="478"/>
      <c r="HS23" s="478"/>
      <c r="HT23" s="478"/>
      <c r="HU23" s="478"/>
      <c r="HV23" s="478"/>
      <c r="HW23" s="478"/>
      <c r="HX23" s="478"/>
      <c r="HY23" s="478"/>
      <c r="HZ23" s="478"/>
      <c r="IA23" s="478"/>
      <c r="IB23" s="478"/>
      <c r="IC23" s="478"/>
      <c r="ID23" s="478"/>
      <c r="IE23" s="478"/>
      <c r="IF23" s="478"/>
      <c r="IG23" s="478"/>
      <c r="IH23" s="478"/>
      <c r="II23" s="478"/>
      <c r="IJ23" s="478"/>
      <c r="IK23" s="478"/>
      <c r="IL23" s="478"/>
      <c r="IM23" s="478"/>
      <c r="IN23" s="478"/>
      <c r="IO23" s="478"/>
      <c r="IP23" s="478"/>
      <c r="IQ23" s="478"/>
      <c r="IR23" s="478"/>
      <c r="IS23" s="478"/>
      <c r="IT23" s="478"/>
      <c r="IU23" s="478"/>
    </row>
    <row r="24" spans="1:255" ht="18" customHeight="1">
      <c r="A24" s="483" t="s">
        <v>522</v>
      </c>
      <c r="B24" s="857"/>
      <c r="C24" s="515"/>
      <c r="D24" s="515"/>
      <c r="E24" s="518">
        <v>1E-3</v>
      </c>
      <c r="F24" s="487"/>
      <c r="G24" s="711">
        <f>+E24*$B$6</f>
        <v>189657.94099999999</v>
      </c>
      <c r="H24" s="478"/>
      <c r="I24" s="478"/>
      <c r="J24" s="478"/>
      <c r="K24" s="478"/>
      <c r="L24" s="478"/>
      <c r="M24" s="478"/>
      <c r="N24" s="478"/>
      <c r="O24" s="478"/>
      <c r="P24" s="478"/>
      <c r="Q24" s="478"/>
      <c r="R24" s="478"/>
      <c r="S24" s="478"/>
      <c r="T24" s="478"/>
      <c r="U24" s="478"/>
      <c r="V24" s="478"/>
      <c r="W24" s="478"/>
      <c r="X24" s="478"/>
      <c r="Y24" s="478"/>
      <c r="Z24" s="478"/>
      <c r="AA24" s="478"/>
      <c r="AB24" s="478"/>
      <c r="AC24" s="478"/>
      <c r="AD24" s="478"/>
      <c r="AE24" s="478"/>
      <c r="AF24" s="478"/>
      <c r="AG24" s="478"/>
      <c r="AH24" s="478"/>
      <c r="AI24" s="478"/>
      <c r="AJ24" s="478"/>
      <c r="AK24" s="478"/>
      <c r="AL24" s="478"/>
      <c r="AM24" s="478"/>
      <c r="AN24" s="478"/>
      <c r="AO24" s="478"/>
      <c r="AP24" s="478"/>
      <c r="AQ24" s="478"/>
      <c r="AR24" s="478"/>
      <c r="AS24" s="478"/>
      <c r="AT24" s="478"/>
      <c r="AU24" s="478"/>
      <c r="AV24" s="478"/>
      <c r="AW24" s="478"/>
      <c r="AX24" s="478"/>
      <c r="AY24" s="478"/>
      <c r="AZ24" s="478"/>
      <c r="BA24" s="478"/>
      <c r="BB24" s="478"/>
      <c r="BC24" s="478"/>
      <c r="BD24" s="478"/>
      <c r="BE24" s="478"/>
      <c r="BF24" s="478"/>
      <c r="BG24" s="478"/>
      <c r="BH24" s="478"/>
      <c r="BI24" s="478"/>
      <c r="BJ24" s="478"/>
      <c r="BK24" s="478"/>
      <c r="BL24" s="478"/>
      <c r="BM24" s="478"/>
      <c r="BN24" s="478"/>
      <c r="BO24" s="478"/>
      <c r="BP24" s="478"/>
      <c r="BQ24" s="478"/>
      <c r="BR24" s="478"/>
      <c r="BS24" s="478"/>
      <c r="BT24" s="478"/>
      <c r="BU24" s="478"/>
      <c r="BV24" s="478"/>
      <c r="BW24" s="478"/>
      <c r="BX24" s="478"/>
      <c r="BY24" s="478"/>
      <c r="BZ24" s="478"/>
      <c r="CA24" s="478"/>
      <c r="CB24" s="478"/>
      <c r="CC24" s="478"/>
      <c r="CD24" s="478"/>
      <c r="CE24" s="478"/>
      <c r="CF24" s="478"/>
      <c r="CG24" s="478"/>
      <c r="CH24" s="478"/>
      <c r="CI24" s="478"/>
      <c r="CJ24" s="478"/>
      <c r="CK24" s="478"/>
      <c r="CL24" s="478"/>
      <c r="CM24" s="478"/>
      <c r="CN24" s="478"/>
      <c r="CO24" s="478"/>
      <c r="CP24" s="478"/>
      <c r="CQ24" s="478"/>
      <c r="CR24" s="478"/>
      <c r="CS24" s="478"/>
      <c r="CT24" s="478"/>
      <c r="CU24" s="478"/>
      <c r="CV24" s="478"/>
      <c r="CW24" s="478"/>
      <c r="CX24" s="478"/>
      <c r="CY24" s="478"/>
      <c r="CZ24" s="478"/>
      <c r="DA24" s="478"/>
      <c r="DB24" s="478"/>
      <c r="DC24" s="478"/>
      <c r="DD24" s="478"/>
      <c r="DE24" s="478"/>
      <c r="DF24" s="478"/>
      <c r="DG24" s="478"/>
      <c r="DH24" s="478"/>
      <c r="DI24" s="478"/>
      <c r="DJ24" s="478"/>
      <c r="DK24" s="478"/>
      <c r="DL24" s="478"/>
      <c r="DM24" s="478"/>
      <c r="DN24" s="478"/>
      <c r="DO24" s="478"/>
      <c r="DP24" s="478"/>
      <c r="DQ24" s="478"/>
      <c r="DR24" s="478"/>
      <c r="DS24" s="478"/>
      <c r="DT24" s="478"/>
      <c r="DU24" s="478"/>
      <c r="DV24" s="478"/>
      <c r="DW24" s="478"/>
      <c r="DX24" s="478"/>
      <c r="DY24" s="478"/>
      <c r="DZ24" s="478"/>
      <c r="EA24" s="478"/>
      <c r="EB24" s="478"/>
      <c r="EC24" s="478"/>
      <c r="ED24" s="478"/>
      <c r="EE24" s="478"/>
      <c r="EF24" s="478"/>
      <c r="EG24" s="478"/>
      <c r="EH24" s="478"/>
      <c r="EI24" s="478"/>
      <c r="EJ24" s="478"/>
      <c r="EK24" s="478"/>
      <c r="EL24" s="478"/>
      <c r="EM24" s="478"/>
      <c r="EN24" s="478"/>
      <c r="EO24" s="478"/>
      <c r="EP24" s="478"/>
      <c r="EQ24" s="478"/>
      <c r="ER24" s="478"/>
      <c r="ES24" s="478"/>
      <c r="ET24" s="478"/>
      <c r="EU24" s="478"/>
      <c r="EV24" s="478"/>
      <c r="EW24" s="478"/>
      <c r="EX24" s="478"/>
      <c r="EY24" s="478"/>
      <c r="EZ24" s="478"/>
      <c r="FA24" s="478"/>
      <c r="FB24" s="478"/>
      <c r="FC24" s="478"/>
      <c r="FD24" s="478"/>
      <c r="FE24" s="478"/>
      <c r="FF24" s="478"/>
      <c r="FG24" s="478"/>
      <c r="FH24" s="478"/>
      <c r="FI24" s="478"/>
      <c r="FJ24" s="478"/>
      <c r="FK24" s="478"/>
      <c r="FL24" s="478"/>
      <c r="FM24" s="478"/>
      <c r="FN24" s="478"/>
      <c r="FO24" s="478"/>
      <c r="FP24" s="478"/>
      <c r="FQ24" s="478"/>
      <c r="FR24" s="478"/>
      <c r="FS24" s="478"/>
      <c r="FT24" s="478"/>
      <c r="FU24" s="478"/>
      <c r="FV24" s="478"/>
      <c r="FW24" s="478"/>
      <c r="FX24" s="478"/>
      <c r="FY24" s="478"/>
      <c r="FZ24" s="478"/>
      <c r="GA24" s="478"/>
      <c r="GB24" s="478"/>
      <c r="GC24" s="478"/>
      <c r="GD24" s="478"/>
      <c r="GE24" s="478"/>
      <c r="GF24" s="478"/>
      <c r="GG24" s="478"/>
      <c r="GH24" s="478"/>
      <c r="GI24" s="478"/>
      <c r="GJ24" s="478"/>
      <c r="GK24" s="478"/>
      <c r="GL24" s="478"/>
      <c r="GM24" s="478"/>
      <c r="GN24" s="478"/>
      <c r="GO24" s="478"/>
      <c r="GP24" s="478"/>
      <c r="GQ24" s="478"/>
      <c r="GR24" s="478"/>
      <c r="GS24" s="478"/>
      <c r="GT24" s="478"/>
      <c r="GU24" s="478"/>
      <c r="GV24" s="478"/>
      <c r="GW24" s="478"/>
      <c r="GX24" s="478"/>
      <c r="GY24" s="478"/>
      <c r="GZ24" s="478"/>
      <c r="HA24" s="478"/>
      <c r="HB24" s="478"/>
      <c r="HC24" s="478"/>
      <c r="HD24" s="478"/>
      <c r="HE24" s="478"/>
      <c r="HF24" s="478"/>
      <c r="HG24" s="478"/>
      <c r="HH24" s="478"/>
      <c r="HI24" s="478"/>
      <c r="HJ24" s="478"/>
      <c r="HK24" s="478"/>
      <c r="HL24" s="478"/>
      <c r="HM24" s="478"/>
      <c r="HN24" s="478"/>
      <c r="HO24" s="478"/>
      <c r="HP24" s="478"/>
      <c r="HQ24" s="478"/>
      <c r="HR24" s="478"/>
      <c r="HS24" s="478"/>
      <c r="HT24" s="478"/>
      <c r="HU24" s="478"/>
      <c r="HV24" s="478"/>
      <c r="HW24" s="478"/>
      <c r="HX24" s="478"/>
      <c r="HY24" s="478"/>
      <c r="HZ24" s="478"/>
      <c r="IA24" s="478"/>
      <c r="IB24" s="478"/>
      <c r="IC24" s="478"/>
      <c r="ID24" s="478"/>
      <c r="IE24" s="478"/>
      <c r="IF24" s="478"/>
      <c r="IG24" s="478"/>
      <c r="IH24" s="478"/>
      <c r="II24" s="478"/>
      <c r="IJ24" s="478"/>
      <c r="IK24" s="478"/>
      <c r="IL24" s="478"/>
      <c r="IM24" s="478"/>
      <c r="IN24" s="478"/>
      <c r="IO24" s="478"/>
      <c r="IP24" s="478"/>
      <c r="IQ24" s="478"/>
      <c r="IR24" s="478"/>
      <c r="IS24" s="478"/>
      <c r="IT24" s="478"/>
      <c r="IU24" s="478"/>
    </row>
    <row r="25" spans="1:255" ht="18" customHeight="1">
      <c r="A25" s="483" t="s">
        <v>523</v>
      </c>
      <c r="B25" s="857"/>
      <c r="C25" s="515"/>
      <c r="D25" s="515"/>
      <c r="E25" s="518">
        <v>0.01</v>
      </c>
      <c r="F25" s="487"/>
      <c r="G25" s="711">
        <f t="shared" ref="G25:G30" si="0">+E25*$B$6</f>
        <v>1896579.4100000001</v>
      </c>
      <c r="H25" s="478"/>
      <c r="I25" s="478"/>
      <c r="J25" s="478"/>
      <c r="K25" s="478"/>
      <c r="L25" s="478"/>
      <c r="M25" s="478"/>
      <c r="N25" s="478"/>
      <c r="O25" s="478"/>
      <c r="P25" s="478"/>
      <c r="Q25" s="478"/>
      <c r="R25" s="478"/>
      <c r="S25" s="478"/>
      <c r="T25" s="478"/>
      <c r="U25" s="478"/>
      <c r="V25" s="478"/>
      <c r="W25" s="478"/>
      <c r="X25" s="478"/>
      <c r="Y25" s="478"/>
      <c r="Z25" s="478"/>
      <c r="AA25" s="478"/>
      <c r="AB25" s="478"/>
      <c r="AC25" s="478"/>
      <c r="AD25" s="478"/>
      <c r="AE25" s="478"/>
      <c r="AF25" s="478"/>
      <c r="AG25" s="478"/>
      <c r="AH25" s="478"/>
      <c r="AI25" s="478"/>
      <c r="AJ25" s="478"/>
      <c r="AK25" s="478"/>
      <c r="AL25" s="478"/>
      <c r="AM25" s="478"/>
      <c r="AN25" s="478"/>
      <c r="AO25" s="478"/>
      <c r="AP25" s="478"/>
      <c r="AQ25" s="478"/>
      <c r="AR25" s="478"/>
      <c r="AS25" s="478"/>
      <c r="AT25" s="478"/>
      <c r="AU25" s="478"/>
      <c r="AV25" s="478"/>
      <c r="AW25" s="478"/>
      <c r="AX25" s="478"/>
      <c r="AY25" s="478"/>
      <c r="AZ25" s="478"/>
      <c r="BA25" s="478"/>
      <c r="BB25" s="478"/>
      <c r="BC25" s="478"/>
      <c r="BD25" s="478"/>
      <c r="BE25" s="478"/>
      <c r="BF25" s="478"/>
      <c r="BG25" s="478"/>
      <c r="BH25" s="478"/>
      <c r="BI25" s="478"/>
      <c r="BJ25" s="478"/>
      <c r="BK25" s="478"/>
      <c r="BL25" s="478"/>
      <c r="BM25" s="478"/>
      <c r="BN25" s="478"/>
      <c r="BO25" s="478"/>
      <c r="BP25" s="478"/>
      <c r="BQ25" s="478"/>
      <c r="BR25" s="478"/>
      <c r="BS25" s="478"/>
      <c r="BT25" s="478"/>
      <c r="BU25" s="478"/>
      <c r="BV25" s="478"/>
      <c r="BW25" s="478"/>
      <c r="BX25" s="478"/>
      <c r="BY25" s="478"/>
      <c r="BZ25" s="478"/>
      <c r="CA25" s="478"/>
      <c r="CB25" s="478"/>
      <c r="CC25" s="478"/>
      <c r="CD25" s="478"/>
      <c r="CE25" s="478"/>
      <c r="CF25" s="478"/>
      <c r="CG25" s="478"/>
      <c r="CH25" s="478"/>
      <c r="CI25" s="478"/>
      <c r="CJ25" s="478"/>
      <c r="CK25" s="478"/>
      <c r="CL25" s="478"/>
      <c r="CM25" s="478"/>
      <c r="CN25" s="478"/>
      <c r="CO25" s="478"/>
      <c r="CP25" s="478"/>
      <c r="CQ25" s="478"/>
      <c r="CR25" s="478"/>
      <c r="CS25" s="478"/>
      <c r="CT25" s="478"/>
      <c r="CU25" s="478"/>
      <c r="CV25" s="478"/>
      <c r="CW25" s="478"/>
      <c r="CX25" s="478"/>
      <c r="CY25" s="478"/>
      <c r="CZ25" s="478"/>
      <c r="DA25" s="478"/>
      <c r="DB25" s="478"/>
      <c r="DC25" s="478"/>
      <c r="DD25" s="478"/>
      <c r="DE25" s="478"/>
      <c r="DF25" s="478"/>
      <c r="DG25" s="478"/>
      <c r="DH25" s="478"/>
      <c r="DI25" s="478"/>
      <c r="DJ25" s="478"/>
      <c r="DK25" s="478"/>
      <c r="DL25" s="478"/>
      <c r="DM25" s="478"/>
      <c r="DN25" s="478"/>
      <c r="DO25" s="478"/>
      <c r="DP25" s="478"/>
      <c r="DQ25" s="478"/>
      <c r="DR25" s="478"/>
      <c r="DS25" s="478"/>
      <c r="DT25" s="478"/>
      <c r="DU25" s="478"/>
      <c r="DV25" s="478"/>
      <c r="DW25" s="478"/>
      <c r="DX25" s="478"/>
      <c r="DY25" s="478"/>
      <c r="DZ25" s="478"/>
      <c r="EA25" s="478"/>
      <c r="EB25" s="478"/>
      <c r="EC25" s="478"/>
      <c r="ED25" s="478"/>
      <c r="EE25" s="478"/>
      <c r="EF25" s="478"/>
      <c r="EG25" s="478"/>
      <c r="EH25" s="478"/>
      <c r="EI25" s="478"/>
      <c r="EJ25" s="478"/>
      <c r="EK25" s="478"/>
      <c r="EL25" s="478"/>
      <c r="EM25" s="478"/>
      <c r="EN25" s="478"/>
      <c r="EO25" s="478"/>
      <c r="EP25" s="478"/>
      <c r="EQ25" s="478"/>
      <c r="ER25" s="478"/>
      <c r="ES25" s="478"/>
      <c r="ET25" s="478"/>
      <c r="EU25" s="478"/>
      <c r="EV25" s="478"/>
      <c r="EW25" s="478"/>
      <c r="EX25" s="478"/>
      <c r="EY25" s="478"/>
      <c r="EZ25" s="478"/>
      <c r="FA25" s="478"/>
      <c r="FB25" s="478"/>
      <c r="FC25" s="478"/>
      <c r="FD25" s="478"/>
      <c r="FE25" s="478"/>
      <c r="FF25" s="478"/>
      <c r="FG25" s="478"/>
      <c r="FH25" s="478"/>
      <c r="FI25" s="478"/>
      <c r="FJ25" s="478"/>
      <c r="FK25" s="478"/>
      <c r="FL25" s="478"/>
      <c r="FM25" s="478"/>
      <c r="FN25" s="478"/>
      <c r="FO25" s="478"/>
      <c r="FP25" s="478"/>
      <c r="FQ25" s="478"/>
      <c r="FR25" s="478"/>
      <c r="FS25" s="478"/>
      <c r="FT25" s="478"/>
      <c r="FU25" s="478"/>
      <c r="FV25" s="478"/>
      <c r="FW25" s="478"/>
      <c r="FX25" s="478"/>
      <c r="FY25" s="478"/>
      <c r="FZ25" s="478"/>
      <c r="GA25" s="478"/>
      <c r="GB25" s="478"/>
      <c r="GC25" s="478"/>
      <c r="GD25" s="478"/>
      <c r="GE25" s="478"/>
      <c r="GF25" s="478"/>
      <c r="GG25" s="478"/>
      <c r="GH25" s="478"/>
      <c r="GI25" s="478"/>
      <c r="GJ25" s="478"/>
      <c r="GK25" s="478"/>
      <c r="GL25" s="478"/>
      <c r="GM25" s="478"/>
      <c r="GN25" s="478"/>
      <c r="GO25" s="478"/>
      <c r="GP25" s="478"/>
      <c r="GQ25" s="478"/>
      <c r="GR25" s="478"/>
      <c r="GS25" s="478"/>
      <c r="GT25" s="478"/>
      <c r="GU25" s="478"/>
      <c r="GV25" s="478"/>
      <c r="GW25" s="478"/>
      <c r="GX25" s="478"/>
      <c r="GY25" s="478"/>
      <c r="GZ25" s="478"/>
      <c r="HA25" s="478"/>
      <c r="HB25" s="478"/>
      <c r="HC25" s="478"/>
      <c r="HD25" s="478"/>
      <c r="HE25" s="478"/>
      <c r="HF25" s="478"/>
      <c r="HG25" s="478"/>
      <c r="HH25" s="478"/>
      <c r="HI25" s="478"/>
      <c r="HJ25" s="478"/>
      <c r="HK25" s="478"/>
      <c r="HL25" s="478"/>
      <c r="HM25" s="478"/>
      <c r="HN25" s="478"/>
      <c r="HO25" s="478"/>
      <c r="HP25" s="478"/>
      <c r="HQ25" s="478"/>
      <c r="HR25" s="478"/>
      <c r="HS25" s="478"/>
      <c r="HT25" s="478"/>
      <c r="HU25" s="478"/>
      <c r="HV25" s="478"/>
      <c r="HW25" s="478"/>
      <c r="HX25" s="478"/>
      <c r="HY25" s="478"/>
      <c r="HZ25" s="478"/>
      <c r="IA25" s="478"/>
      <c r="IB25" s="478"/>
      <c r="IC25" s="478"/>
      <c r="ID25" s="478"/>
      <c r="IE25" s="478"/>
      <c r="IF25" s="478"/>
      <c r="IG25" s="478"/>
      <c r="IH25" s="478"/>
      <c r="II25" s="478"/>
      <c r="IJ25" s="478"/>
      <c r="IK25" s="478"/>
      <c r="IL25" s="478"/>
      <c r="IM25" s="478"/>
      <c r="IN25" s="478"/>
      <c r="IO25" s="478"/>
      <c r="IP25" s="478"/>
      <c r="IQ25" s="478"/>
      <c r="IR25" s="478"/>
      <c r="IS25" s="478"/>
      <c r="IT25" s="478"/>
      <c r="IU25" s="478"/>
    </row>
    <row r="26" spans="1:255" ht="18" customHeight="1">
      <c r="A26" s="483" t="s">
        <v>307</v>
      </c>
      <c r="B26" s="857"/>
      <c r="C26" s="515"/>
      <c r="D26" s="515"/>
      <c r="E26" s="518">
        <v>1.2999999999999999E-2</v>
      </c>
      <c r="F26" s="487"/>
      <c r="G26" s="711">
        <f t="shared" si="0"/>
        <v>2465553.233</v>
      </c>
      <c r="H26" s="478"/>
      <c r="I26" s="478"/>
      <c r="J26" s="478"/>
      <c r="K26" s="478"/>
      <c r="L26" s="478"/>
      <c r="M26" s="478"/>
      <c r="N26" s="478"/>
      <c r="O26" s="478"/>
      <c r="P26" s="478"/>
      <c r="Q26" s="478"/>
      <c r="R26" s="478"/>
      <c r="S26" s="478"/>
      <c r="T26" s="478"/>
      <c r="U26" s="478"/>
      <c r="V26" s="478"/>
      <c r="W26" s="478"/>
      <c r="X26" s="478"/>
      <c r="Y26" s="478"/>
      <c r="Z26" s="478"/>
      <c r="AA26" s="478"/>
      <c r="AB26" s="478"/>
      <c r="AC26" s="478"/>
      <c r="AD26" s="478"/>
      <c r="AE26" s="478"/>
      <c r="AF26" s="478"/>
      <c r="AG26" s="478"/>
      <c r="AH26" s="478"/>
      <c r="AI26" s="478"/>
      <c r="AJ26" s="478"/>
      <c r="AK26" s="478"/>
      <c r="AL26" s="478"/>
      <c r="AM26" s="478"/>
      <c r="AN26" s="478"/>
      <c r="AO26" s="478"/>
      <c r="AP26" s="478"/>
      <c r="AQ26" s="478"/>
      <c r="AR26" s="478"/>
      <c r="AS26" s="478"/>
      <c r="AT26" s="478"/>
      <c r="AU26" s="478"/>
      <c r="AV26" s="478"/>
      <c r="AW26" s="478"/>
      <c r="AX26" s="478"/>
      <c r="AY26" s="478"/>
      <c r="AZ26" s="478"/>
      <c r="BA26" s="478"/>
      <c r="BB26" s="478"/>
      <c r="BC26" s="478"/>
      <c r="BD26" s="478"/>
      <c r="BE26" s="478"/>
      <c r="BF26" s="478"/>
      <c r="BG26" s="478"/>
      <c r="BH26" s="478"/>
      <c r="BI26" s="478"/>
      <c r="BJ26" s="478"/>
      <c r="BK26" s="478"/>
      <c r="BL26" s="478"/>
      <c r="BM26" s="478"/>
      <c r="BN26" s="478"/>
      <c r="BO26" s="478"/>
      <c r="BP26" s="478"/>
      <c r="BQ26" s="478"/>
      <c r="BR26" s="478"/>
      <c r="BS26" s="478"/>
      <c r="BT26" s="478"/>
      <c r="BU26" s="478"/>
      <c r="BV26" s="478"/>
      <c r="BW26" s="478"/>
      <c r="BX26" s="478"/>
      <c r="BY26" s="478"/>
      <c r="BZ26" s="478"/>
      <c r="CA26" s="478"/>
      <c r="CB26" s="478"/>
      <c r="CC26" s="478"/>
      <c r="CD26" s="478"/>
      <c r="CE26" s="478"/>
      <c r="CF26" s="478"/>
      <c r="CG26" s="478"/>
      <c r="CH26" s="478"/>
      <c r="CI26" s="478"/>
      <c r="CJ26" s="478"/>
      <c r="CK26" s="478"/>
      <c r="CL26" s="478"/>
      <c r="CM26" s="478"/>
      <c r="CN26" s="478"/>
      <c r="CO26" s="478"/>
      <c r="CP26" s="478"/>
      <c r="CQ26" s="478"/>
      <c r="CR26" s="478"/>
      <c r="CS26" s="478"/>
      <c r="CT26" s="478"/>
      <c r="CU26" s="478"/>
      <c r="CV26" s="478"/>
      <c r="CW26" s="478"/>
      <c r="CX26" s="478"/>
      <c r="CY26" s="478"/>
      <c r="CZ26" s="478"/>
      <c r="DA26" s="478"/>
      <c r="DB26" s="478"/>
      <c r="DC26" s="478"/>
      <c r="DD26" s="478"/>
      <c r="DE26" s="478"/>
      <c r="DF26" s="478"/>
      <c r="DG26" s="478"/>
      <c r="DH26" s="478"/>
      <c r="DI26" s="478"/>
      <c r="DJ26" s="478"/>
      <c r="DK26" s="478"/>
      <c r="DL26" s="478"/>
      <c r="DM26" s="478"/>
      <c r="DN26" s="478"/>
      <c r="DO26" s="478"/>
      <c r="DP26" s="478"/>
      <c r="DQ26" s="478"/>
      <c r="DR26" s="478"/>
      <c r="DS26" s="478"/>
      <c r="DT26" s="478"/>
      <c r="DU26" s="478"/>
      <c r="DV26" s="478"/>
      <c r="DW26" s="478"/>
      <c r="DX26" s="478"/>
      <c r="DY26" s="478"/>
      <c r="DZ26" s="478"/>
      <c r="EA26" s="478"/>
      <c r="EB26" s="478"/>
      <c r="EC26" s="478"/>
      <c r="ED26" s="478"/>
      <c r="EE26" s="478"/>
      <c r="EF26" s="478"/>
      <c r="EG26" s="478"/>
      <c r="EH26" s="478"/>
      <c r="EI26" s="478"/>
      <c r="EJ26" s="478"/>
      <c r="EK26" s="478"/>
      <c r="EL26" s="478"/>
      <c r="EM26" s="478"/>
      <c r="EN26" s="478"/>
      <c r="EO26" s="478"/>
      <c r="EP26" s="478"/>
      <c r="EQ26" s="478"/>
      <c r="ER26" s="478"/>
      <c r="ES26" s="478"/>
      <c r="ET26" s="478"/>
      <c r="EU26" s="478"/>
      <c r="EV26" s="478"/>
      <c r="EW26" s="478"/>
      <c r="EX26" s="478"/>
      <c r="EY26" s="478"/>
      <c r="EZ26" s="478"/>
      <c r="FA26" s="478"/>
      <c r="FB26" s="478"/>
      <c r="FC26" s="478"/>
      <c r="FD26" s="478"/>
      <c r="FE26" s="478"/>
      <c r="FF26" s="478"/>
      <c r="FG26" s="478"/>
      <c r="FH26" s="478"/>
      <c r="FI26" s="478"/>
      <c r="FJ26" s="478"/>
      <c r="FK26" s="478"/>
      <c r="FL26" s="478"/>
      <c r="FM26" s="478"/>
      <c r="FN26" s="478"/>
      <c r="FO26" s="478"/>
      <c r="FP26" s="478"/>
      <c r="FQ26" s="478"/>
      <c r="FR26" s="478"/>
      <c r="FS26" s="478"/>
      <c r="FT26" s="478"/>
      <c r="FU26" s="478"/>
      <c r="FV26" s="478"/>
      <c r="FW26" s="478"/>
      <c r="FX26" s="478"/>
      <c r="FY26" s="478"/>
      <c r="FZ26" s="478"/>
      <c r="GA26" s="478"/>
      <c r="GB26" s="478"/>
      <c r="GC26" s="478"/>
      <c r="GD26" s="478"/>
      <c r="GE26" s="478"/>
      <c r="GF26" s="478"/>
      <c r="GG26" s="478"/>
      <c r="GH26" s="478"/>
      <c r="GI26" s="478"/>
      <c r="GJ26" s="478"/>
      <c r="GK26" s="478"/>
      <c r="GL26" s="478"/>
      <c r="GM26" s="478"/>
      <c r="GN26" s="478"/>
      <c r="GO26" s="478"/>
      <c r="GP26" s="478"/>
      <c r="GQ26" s="478"/>
      <c r="GR26" s="478"/>
      <c r="GS26" s="478"/>
      <c r="GT26" s="478"/>
      <c r="GU26" s="478"/>
      <c r="GV26" s="478"/>
      <c r="GW26" s="478"/>
      <c r="GX26" s="478"/>
      <c r="GY26" s="478"/>
      <c r="GZ26" s="478"/>
      <c r="HA26" s="478"/>
      <c r="HB26" s="478"/>
      <c r="HC26" s="478"/>
      <c r="HD26" s="478"/>
      <c r="HE26" s="478"/>
      <c r="HF26" s="478"/>
      <c r="HG26" s="478"/>
      <c r="HH26" s="478"/>
      <c r="HI26" s="478"/>
      <c r="HJ26" s="478"/>
      <c r="HK26" s="478"/>
      <c r="HL26" s="478"/>
      <c r="HM26" s="478"/>
      <c r="HN26" s="478"/>
      <c r="HO26" s="478"/>
      <c r="HP26" s="478"/>
      <c r="HQ26" s="478"/>
      <c r="HR26" s="478"/>
      <c r="HS26" s="478"/>
      <c r="HT26" s="478"/>
      <c r="HU26" s="478"/>
      <c r="HV26" s="478"/>
      <c r="HW26" s="478"/>
      <c r="HX26" s="478"/>
      <c r="HY26" s="478"/>
      <c r="HZ26" s="478"/>
      <c r="IA26" s="478"/>
      <c r="IB26" s="478"/>
      <c r="IC26" s="478"/>
      <c r="ID26" s="478"/>
      <c r="IE26" s="478"/>
      <c r="IF26" s="478"/>
      <c r="IG26" s="478"/>
      <c r="IH26" s="478"/>
      <c r="II26" s="478"/>
      <c r="IJ26" s="478"/>
      <c r="IK26" s="478"/>
      <c r="IL26" s="478"/>
      <c r="IM26" s="478"/>
      <c r="IN26" s="478"/>
      <c r="IO26" s="478"/>
      <c r="IP26" s="478"/>
      <c r="IQ26" s="478"/>
      <c r="IR26" s="478"/>
      <c r="IS26" s="478"/>
      <c r="IT26" s="478"/>
      <c r="IU26" s="478"/>
    </row>
    <row r="27" spans="1:255" ht="18" customHeight="1">
      <c r="A27" s="483" t="s">
        <v>524</v>
      </c>
      <c r="B27" s="857"/>
      <c r="C27" s="515"/>
      <c r="D27" s="515"/>
      <c r="E27" s="518">
        <v>0.01</v>
      </c>
      <c r="F27" s="487"/>
      <c r="G27" s="711">
        <f t="shared" si="0"/>
        <v>1896579.4100000001</v>
      </c>
      <c r="H27" s="478"/>
      <c r="I27" s="478"/>
      <c r="J27" s="478"/>
      <c r="K27" s="478"/>
      <c r="L27" s="478"/>
      <c r="M27" s="478"/>
      <c r="N27" s="478"/>
      <c r="O27" s="478"/>
      <c r="P27" s="478"/>
      <c r="Q27" s="478"/>
      <c r="R27" s="478"/>
      <c r="S27" s="478"/>
      <c r="T27" s="478"/>
      <c r="U27" s="478"/>
      <c r="V27" s="478"/>
      <c r="W27" s="478"/>
      <c r="X27" s="478"/>
      <c r="Y27" s="478"/>
      <c r="Z27" s="478"/>
      <c r="AA27" s="478"/>
      <c r="AB27" s="478"/>
      <c r="AC27" s="478"/>
      <c r="AD27" s="478"/>
      <c r="AE27" s="478"/>
      <c r="AF27" s="478"/>
      <c r="AG27" s="478"/>
      <c r="AH27" s="478"/>
      <c r="AI27" s="478"/>
      <c r="AJ27" s="478"/>
      <c r="AK27" s="478"/>
      <c r="AL27" s="478"/>
      <c r="AM27" s="478"/>
      <c r="AN27" s="478"/>
      <c r="AO27" s="478"/>
      <c r="AP27" s="478"/>
      <c r="AQ27" s="478"/>
      <c r="AR27" s="478"/>
      <c r="AS27" s="478"/>
      <c r="AT27" s="478"/>
      <c r="AU27" s="478"/>
      <c r="AV27" s="478"/>
      <c r="AW27" s="478"/>
      <c r="AX27" s="478"/>
      <c r="AY27" s="478"/>
      <c r="AZ27" s="478"/>
      <c r="BA27" s="478"/>
      <c r="BB27" s="478"/>
      <c r="BC27" s="478"/>
      <c r="BD27" s="478"/>
      <c r="BE27" s="478"/>
      <c r="BF27" s="478"/>
      <c r="BG27" s="478"/>
      <c r="BH27" s="478"/>
      <c r="BI27" s="478"/>
      <c r="BJ27" s="478"/>
      <c r="BK27" s="478"/>
      <c r="BL27" s="478"/>
      <c r="BM27" s="478"/>
      <c r="BN27" s="478"/>
      <c r="BO27" s="478"/>
      <c r="BP27" s="478"/>
      <c r="BQ27" s="478"/>
      <c r="BR27" s="478"/>
      <c r="BS27" s="478"/>
      <c r="BT27" s="478"/>
      <c r="BU27" s="478"/>
      <c r="BV27" s="478"/>
      <c r="BW27" s="478"/>
      <c r="BX27" s="478"/>
      <c r="BY27" s="478"/>
      <c r="BZ27" s="478"/>
      <c r="CA27" s="478"/>
      <c r="CB27" s="478"/>
      <c r="CC27" s="478"/>
      <c r="CD27" s="478"/>
      <c r="CE27" s="478"/>
      <c r="CF27" s="478"/>
      <c r="CG27" s="478"/>
      <c r="CH27" s="478"/>
      <c r="CI27" s="478"/>
      <c r="CJ27" s="478"/>
      <c r="CK27" s="478"/>
      <c r="CL27" s="478"/>
      <c r="CM27" s="478"/>
      <c r="CN27" s="478"/>
      <c r="CO27" s="478"/>
      <c r="CP27" s="478"/>
      <c r="CQ27" s="478"/>
      <c r="CR27" s="478"/>
      <c r="CS27" s="478"/>
      <c r="CT27" s="478"/>
      <c r="CU27" s="478"/>
      <c r="CV27" s="478"/>
      <c r="CW27" s="478"/>
      <c r="CX27" s="478"/>
      <c r="CY27" s="478"/>
      <c r="CZ27" s="478"/>
      <c r="DA27" s="478"/>
      <c r="DB27" s="478"/>
      <c r="DC27" s="478"/>
      <c r="DD27" s="478"/>
      <c r="DE27" s="478"/>
      <c r="DF27" s="478"/>
      <c r="DG27" s="478"/>
      <c r="DH27" s="478"/>
      <c r="DI27" s="478"/>
      <c r="DJ27" s="478"/>
      <c r="DK27" s="478"/>
      <c r="DL27" s="478"/>
      <c r="DM27" s="478"/>
      <c r="DN27" s="478"/>
      <c r="DO27" s="478"/>
      <c r="DP27" s="478"/>
      <c r="DQ27" s="478"/>
      <c r="DR27" s="478"/>
      <c r="DS27" s="478"/>
      <c r="DT27" s="478"/>
      <c r="DU27" s="478"/>
      <c r="DV27" s="478"/>
      <c r="DW27" s="478"/>
      <c r="DX27" s="478"/>
      <c r="DY27" s="478"/>
      <c r="DZ27" s="478"/>
      <c r="EA27" s="478"/>
      <c r="EB27" s="478"/>
      <c r="EC27" s="478"/>
      <c r="ED27" s="478"/>
      <c r="EE27" s="478"/>
      <c r="EF27" s="478"/>
      <c r="EG27" s="478"/>
      <c r="EH27" s="478"/>
      <c r="EI27" s="478"/>
      <c r="EJ27" s="478"/>
      <c r="EK27" s="478"/>
      <c r="EL27" s="478"/>
      <c r="EM27" s="478"/>
      <c r="EN27" s="478"/>
      <c r="EO27" s="478"/>
      <c r="EP27" s="478"/>
      <c r="EQ27" s="478"/>
      <c r="ER27" s="478"/>
      <c r="ES27" s="478"/>
      <c r="ET27" s="478"/>
      <c r="EU27" s="478"/>
      <c r="EV27" s="478"/>
      <c r="EW27" s="478"/>
      <c r="EX27" s="478"/>
      <c r="EY27" s="478"/>
      <c r="EZ27" s="478"/>
      <c r="FA27" s="478"/>
      <c r="FB27" s="478"/>
      <c r="FC27" s="478"/>
      <c r="FD27" s="478"/>
      <c r="FE27" s="478"/>
      <c r="FF27" s="478"/>
      <c r="FG27" s="478"/>
      <c r="FH27" s="478"/>
      <c r="FI27" s="478"/>
      <c r="FJ27" s="478"/>
      <c r="FK27" s="478"/>
      <c r="FL27" s="478"/>
      <c r="FM27" s="478"/>
      <c r="FN27" s="478"/>
      <c r="FO27" s="478"/>
      <c r="FP27" s="478"/>
      <c r="FQ27" s="478"/>
      <c r="FR27" s="478"/>
      <c r="FS27" s="478"/>
      <c r="FT27" s="478"/>
      <c r="FU27" s="478"/>
      <c r="FV27" s="478"/>
      <c r="FW27" s="478"/>
      <c r="FX27" s="478"/>
      <c r="FY27" s="478"/>
      <c r="FZ27" s="478"/>
      <c r="GA27" s="478"/>
      <c r="GB27" s="478"/>
      <c r="GC27" s="478"/>
      <c r="GD27" s="478"/>
      <c r="GE27" s="478"/>
      <c r="GF27" s="478"/>
      <c r="GG27" s="478"/>
      <c r="GH27" s="478"/>
      <c r="GI27" s="478"/>
      <c r="GJ27" s="478"/>
      <c r="GK27" s="478"/>
      <c r="GL27" s="478"/>
      <c r="GM27" s="478"/>
      <c r="GN27" s="478"/>
      <c r="GO27" s="478"/>
      <c r="GP27" s="478"/>
      <c r="GQ27" s="478"/>
      <c r="GR27" s="478"/>
      <c r="GS27" s="478"/>
      <c r="GT27" s="478"/>
      <c r="GU27" s="478"/>
      <c r="GV27" s="478"/>
      <c r="GW27" s="478"/>
      <c r="GX27" s="478"/>
      <c r="GY27" s="478"/>
      <c r="GZ27" s="478"/>
      <c r="HA27" s="478"/>
      <c r="HB27" s="478"/>
      <c r="HC27" s="478"/>
      <c r="HD27" s="478"/>
      <c r="HE27" s="478"/>
      <c r="HF27" s="478"/>
      <c r="HG27" s="478"/>
      <c r="HH27" s="478"/>
      <c r="HI27" s="478"/>
      <c r="HJ27" s="478"/>
      <c r="HK27" s="478"/>
      <c r="HL27" s="478"/>
      <c r="HM27" s="478"/>
      <c r="HN27" s="478"/>
      <c r="HO27" s="478"/>
      <c r="HP27" s="478"/>
      <c r="HQ27" s="478"/>
      <c r="HR27" s="478"/>
      <c r="HS27" s="478"/>
      <c r="HT27" s="478"/>
      <c r="HU27" s="478"/>
      <c r="HV27" s="478"/>
      <c r="HW27" s="478"/>
      <c r="HX27" s="478"/>
      <c r="HY27" s="478"/>
      <c r="HZ27" s="478"/>
      <c r="IA27" s="478"/>
      <c r="IB27" s="478"/>
      <c r="IC27" s="478"/>
      <c r="ID27" s="478"/>
      <c r="IE27" s="478"/>
      <c r="IF27" s="478"/>
      <c r="IG27" s="478"/>
      <c r="IH27" s="478"/>
      <c r="II27" s="478"/>
      <c r="IJ27" s="478"/>
      <c r="IK27" s="478"/>
      <c r="IL27" s="478"/>
      <c r="IM27" s="478"/>
      <c r="IN27" s="478"/>
      <c r="IO27" s="478"/>
      <c r="IP27" s="478"/>
      <c r="IQ27" s="478"/>
      <c r="IR27" s="478"/>
      <c r="IS27" s="478"/>
      <c r="IT27" s="478"/>
      <c r="IU27" s="478"/>
    </row>
    <row r="28" spans="1:255" ht="18" customHeight="1">
      <c r="A28" s="483" t="s">
        <v>551</v>
      </c>
      <c r="B28" s="857"/>
      <c r="C28" s="515"/>
      <c r="D28" s="515"/>
      <c r="E28" s="518">
        <v>0.05</v>
      </c>
      <c r="F28" s="487"/>
      <c r="G28" s="711">
        <f t="shared" si="0"/>
        <v>9482897.0500000007</v>
      </c>
      <c r="H28" s="478"/>
      <c r="I28" s="478"/>
      <c r="J28" s="478"/>
      <c r="K28" s="478"/>
      <c r="L28" s="478"/>
      <c r="M28" s="478"/>
      <c r="N28" s="478"/>
      <c r="O28" s="478"/>
      <c r="P28" s="478"/>
      <c r="Q28" s="478"/>
      <c r="R28" s="478"/>
      <c r="S28" s="478"/>
      <c r="T28" s="478"/>
      <c r="U28" s="478"/>
      <c r="V28" s="478"/>
      <c r="W28" s="478"/>
      <c r="X28" s="478"/>
      <c r="Y28" s="478"/>
      <c r="Z28" s="478"/>
      <c r="AA28" s="478"/>
      <c r="AB28" s="478"/>
      <c r="AC28" s="478"/>
      <c r="AD28" s="478"/>
      <c r="AE28" s="478"/>
      <c r="AF28" s="478"/>
      <c r="AG28" s="478"/>
      <c r="AH28" s="478"/>
      <c r="AI28" s="478"/>
      <c r="AJ28" s="478"/>
      <c r="AK28" s="478"/>
      <c r="AL28" s="478"/>
      <c r="AM28" s="478"/>
      <c r="AN28" s="478"/>
      <c r="AO28" s="478"/>
      <c r="AP28" s="478"/>
      <c r="AQ28" s="478"/>
      <c r="AR28" s="478"/>
      <c r="AS28" s="478"/>
      <c r="AT28" s="478"/>
      <c r="AU28" s="478"/>
      <c r="AV28" s="478"/>
      <c r="AW28" s="478"/>
      <c r="AX28" s="478"/>
      <c r="AY28" s="478"/>
      <c r="AZ28" s="478"/>
      <c r="BA28" s="478"/>
      <c r="BB28" s="478"/>
      <c r="BC28" s="478"/>
      <c r="BD28" s="478"/>
      <c r="BE28" s="478"/>
      <c r="BF28" s="478"/>
      <c r="BG28" s="478"/>
      <c r="BH28" s="478"/>
      <c r="BI28" s="478"/>
      <c r="BJ28" s="478"/>
      <c r="BK28" s="478"/>
      <c r="BL28" s="478"/>
      <c r="BM28" s="478"/>
      <c r="BN28" s="478"/>
      <c r="BO28" s="478"/>
      <c r="BP28" s="478"/>
      <c r="BQ28" s="478"/>
      <c r="BR28" s="478"/>
      <c r="BS28" s="478"/>
      <c r="BT28" s="478"/>
      <c r="BU28" s="478"/>
      <c r="BV28" s="478"/>
      <c r="BW28" s="478"/>
      <c r="BX28" s="478"/>
      <c r="BY28" s="478"/>
      <c r="BZ28" s="478"/>
      <c r="CA28" s="478"/>
      <c r="CB28" s="478"/>
      <c r="CC28" s="478"/>
      <c r="CD28" s="478"/>
      <c r="CE28" s="478"/>
      <c r="CF28" s="478"/>
      <c r="CG28" s="478"/>
      <c r="CH28" s="478"/>
      <c r="CI28" s="478"/>
      <c r="CJ28" s="478"/>
      <c r="CK28" s="478"/>
      <c r="CL28" s="478"/>
      <c r="CM28" s="478"/>
      <c r="CN28" s="478"/>
      <c r="CO28" s="478"/>
      <c r="CP28" s="478"/>
      <c r="CQ28" s="478"/>
      <c r="CR28" s="478"/>
      <c r="CS28" s="478"/>
      <c r="CT28" s="478"/>
      <c r="CU28" s="478"/>
      <c r="CV28" s="478"/>
      <c r="CW28" s="478"/>
      <c r="CX28" s="478"/>
      <c r="CY28" s="478"/>
      <c r="CZ28" s="478"/>
      <c r="DA28" s="478"/>
      <c r="DB28" s="478"/>
      <c r="DC28" s="478"/>
      <c r="DD28" s="478"/>
      <c r="DE28" s="478"/>
      <c r="DF28" s="478"/>
      <c r="DG28" s="478"/>
      <c r="DH28" s="478"/>
      <c r="DI28" s="478"/>
      <c r="DJ28" s="478"/>
      <c r="DK28" s="478"/>
      <c r="DL28" s="478"/>
      <c r="DM28" s="478"/>
      <c r="DN28" s="478"/>
      <c r="DO28" s="478"/>
      <c r="DP28" s="478"/>
      <c r="DQ28" s="478"/>
      <c r="DR28" s="478"/>
      <c r="DS28" s="478"/>
      <c r="DT28" s="478"/>
      <c r="DU28" s="478"/>
      <c r="DV28" s="478"/>
      <c r="DW28" s="478"/>
      <c r="DX28" s="478"/>
      <c r="DY28" s="478"/>
      <c r="DZ28" s="478"/>
      <c r="EA28" s="478"/>
      <c r="EB28" s="478"/>
      <c r="EC28" s="478"/>
      <c r="ED28" s="478"/>
      <c r="EE28" s="478"/>
      <c r="EF28" s="478"/>
      <c r="EG28" s="478"/>
      <c r="EH28" s="478"/>
      <c r="EI28" s="478"/>
      <c r="EJ28" s="478"/>
      <c r="EK28" s="478"/>
      <c r="EL28" s="478"/>
      <c r="EM28" s="478"/>
      <c r="EN28" s="478"/>
      <c r="EO28" s="478"/>
      <c r="EP28" s="478"/>
      <c r="EQ28" s="478"/>
      <c r="ER28" s="478"/>
      <c r="ES28" s="478"/>
      <c r="ET28" s="478"/>
      <c r="EU28" s="478"/>
      <c r="EV28" s="478"/>
      <c r="EW28" s="478"/>
      <c r="EX28" s="478"/>
      <c r="EY28" s="478"/>
      <c r="EZ28" s="478"/>
      <c r="FA28" s="478"/>
      <c r="FB28" s="478"/>
      <c r="FC28" s="478"/>
      <c r="FD28" s="478"/>
      <c r="FE28" s="478"/>
      <c r="FF28" s="478"/>
      <c r="FG28" s="478"/>
      <c r="FH28" s="478"/>
      <c r="FI28" s="478"/>
      <c r="FJ28" s="478"/>
      <c r="FK28" s="478"/>
      <c r="FL28" s="478"/>
      <c r="FM28" s="478"/>
      <c r="FN28" s="478"/>
      <c r="FO28" s="478"/>
      <c r="FP28" s="478"/>
      <c r="FQ28" s="478"/>
      <c r="FR28" s="478"/>
      <c r="FS28" s="478"/>
      <c r="FT28" s="478"/>
      <c r="FU28" s="478"/>
      <c r="FV28" s="478"/>
      <c r="FW28" s="478"/>
      <c r="FX28" s="478"/>
      <c r="FY28" s="478"/>
      <c r="FZ28" s="478"/>
      <c r="GA28" s="478"/>
      <c r="GB28" s="478"/>
      <c r="GC28" s="478"/>
      <c r="GD28" s="478"/>
      <c r="GE28" s="478"/>
      <c r="GF28" s="478"/>
      <c r="GG28" s="478"/>
      <c r="GH28" s="478"/>
      <c r="GI28" s="478"/>
      <c r="GJ28" s="478"/>
      <c r="GK28" s="478"/>
      <c r="GL28" s="478"/>
      <c r="GM28" s="478"/>
      <c r="GN28" s="478"/>
      <c r="GO28" s="478"/>
      <c r="GP28" s="478"/>
      <c r="GQ28" s="478"/>
      <c r="GR28" s="478"/>
      <c r="GS28" s="478"/>
      <c r="GT28" s="478"/>
      <c r="GU28" s="478"/>
      <c r="GV28" s="478"/>
      <c r="GW28" s="478"/>
      <c r="GX28" s="478"/>
      <c r="GY28" s="478"/>
      <c r="GZ28" s="478"/>
      <c r="HA28" s="478"/>
      <c r="HB28" s="478"/>
      <c r="HC28" s="478"/>
      <c r="HD28" s="478"/>
      <c r="HE28" s="478"/>
      <c r="HF28" s="478"/>
      <c r="HG28" s="478"/>
      <c r="HH28" s="478"/>
      <c r="HI28" s="478"/>
      <c r="HJ28" s="478"/>
      <c r="HK28" s="478"/>
      <c r="HL28" s="478"/>
      <c r="HM28" s="478"/>
      <c r="HN28" s="478"/>
      <c r="HO28" s="478"/>
      <c r="HP28" s="478"/>
      <c r="HQ28" s="478"/>
      <c r="HR28" s="478"/>
      <c r="HS28" s="478"/>
      <c r="HT28" s="478"/>
      <c r="HU28" s="478"/>
      <c r="HV28" s="478"/>
      <c r="HW28" s="478"/>
      <c r="HX28" s="478"/>
      <c r="HY28" s="478"/>
      <c r="HZ28" s="478"/>
      <c r="IA28" s="478"/>
      <c r="IB28" s="478"/>
      <c r="IC28" s="478"/>
      <c r="ID28" s="478"/>
      <c r="IE28" s="478"/>
      <c r="IF28" s="478"/>
      <c r="IG28" s="478"/>
      <c r="IH28" s="478"/>
      <c r="II28" s="478"/>
      <c r="IJ28" s="478"/>
      <c r="IK28" s="478"/>
      <c r="IL28" s="478"/>
      <c r="IM28" s="478"/>
      <c r="IN28" s="478"/>
      <c r="IO28" s="478"/>
      <c r="IP28" s="478"/>
      <c r="IQ28" s="478"/>
      <c r="IR28" s="478"/>
      <c r="IS28" s="478"/>
      <c r="IT28" s="478"/>
      <c r="IU28" s="478"/>
    </row>
    <row r="29" spans="1:255" ht="18" customHeight="1">
      <c r="A29" s="483" t="s">
        <v>525</v>
      </c>
      <c r="B29" s="857"/>
      <c r="C29" s="515"/>
      <c r="D29" s="515"/>
      <c r="E29" s="518">
        <v>0.04</v>
      </c>
      <c r="F29" s="487"/>
      <c r="G29" s="711">
        <f t="shared" si="0"/>
        <v>7586317.6400000006</v>
      </c>
      <c r="H29" s="478"/>
      <c r="I29" s="478"/>
      <c r="J29" s="478"/>
      <c r="K29" s="478"/>
      <c r="L29" s="478"/>
      <c r="M29" s="478"/>
      <c r="N29" s="478"/>
      <c r="O29" s="478"/>
      <c r="P29" s="478"/>
      <c r="Q29" s="478"/>
      <c r="R29" s="478"/>
      <c r="S29" s="478"/>
      <c r="T29" s="478"/>
      <c r="U29" s="478"/>
      <c r="V29" s="478"/>
      <c r="W29" s="478"/>
      <c r="X29" s="478"/>
      <c r="Y29" s="478"/>
      <c r="Z29" s="478"/>
      <c r="AA29" s="478"/>
      <c r="AB29" s="478"/>
      <c r="AC29" s="478"/>
      <c r="AD29" s="478"/>
      <c r="AE29" s="478"/>
      <c r="AF29" s="478"/>
      <c r="AG29" s="478"/>
      <c r="AH29" s="478"/>
      <c r="AI29" s="478"/>
      <c r="AJ29" s="478"/>
      <c r="AK29" s="478"/>
      <c r="AL29" s="478"/>
      <c r="AM29" s="478"/>
      <c r="AN29" s="478"/>
      <c r="AO29" s="478"/>
      <c r="AP29" s="478"/>
      <c r="AQ29" s="478"/>
      <c r="AR29" s="478"/>
      <c r="AS29" s="478"/>
      <c r="AT29" s="478"/>
      <c r="AU29" s="478"/>
      <c r="AV29" s="478"/>
      <c r="AW29" s="478"/>
      <c r="AX29" s="478"/>
      <c r="AY29" s="478"/>
      <c r="AZ29" s="478"/>
      <c r="BA29" s="478"/>
      <c r="BB29" s="478"/>
      <c r="BC29" s="478"/>
      <c r="BD29" s="478"/>
      <c r="BE29" s="478"/>
      <c r="BF29" s="478"/>
      <c r="BG29" s="478"/>
      <c r="BH29" s="478"/>
      <c r="BI29" s="478"/>
      <c r="BJ29" s="478"/>
      <c r="BK29" s="478"/>
      <c r="BL29" s="478"/>
      <c r="BM29" s="478"/>
      <c r="BN29" s="478"/>
      <c r="BO29" s="478"/>
      <c r="BP29" s="478"/>
      <c r="BQ29" s="478"/>
      <c r="BR29" s="478"/>
      <c r="BS29" s="478"/>
      <c r="BT29" s="478"/>
      <c r="BU29" s="478"/>
      <c r="BV29" s="478"/>
      <c r="BW29" s="478"/>
      <c r="BX29" s="478"/>
      <c r="BY29" s="478"/>
      <c r="BZ29" s="478"/>
      <c r="CA29" s="478"/>
      <c r="CB29" s="478"/>
      <c r="CC29" s="478"/>
      <c r="CD29" s="478"/>
      <c r="CE29" s="478"/>
      <c r="CF29" s="478"/>
      <c r="CG29" s="478"/>
      <c r="CH29" s="478"/>
      <c r="CI29" s="478"/>
      <c r="CJ29" s="478"/>
      <c r="CK29" s="478"/>
      <c r="CL29" s="478"/>
      <c r="CM29" s="478"/>
      <c r="CN29" s="478"/>
      <c r="CO29" s="478"/>
      <c r="CP29" s="478"/>
      <c r="CQ29" s="478"/>
      <c r="CR29" s="478"/>
      <c r="CS29" s="478"/>
      <c r="CT29" s="478"/>
      <c r="CU29" s="478"/>
      <c r="CV29" s="478"/>
      <c r="CW29" s="478"/>
      <c r="CX29" s="478"/>
      <c r="CY29" s="478"/>
      <c r="CZ29" s="478"/>
      <c r="DA29" s="478"/>
      <c r="DB29" s="478"/>
      <c r="DC29" s="478"/>
      <c r="DD29" s="478"/>
      <c r="DE29" s="478"/>
      <c r="DF29" s="478"/>
      <c r="DG29" s="478"/>
      <c r="DH29" s="478"/>
      <c r="DI29" s="478"/>
      <c r="DJ29" s="478"/>
      <c r="DK29" s="478"/>
      <c r="DL29" s="478"/>
      <c r="DM29" s="478"/>
      <c r="DN29" s="478"/>
      <c r="DO29" s="478"/>
      <c r="DP29" s="478"/>
      <c r="DQ29" s="478"/>
      <c r="DR29" s="478"/>
      <c r="DS29" s="478"/>
      <c r="DT29" s="478"/>
      <c r="DU29" s="478"/>
      <c r="DV29" s="478"/>
      <c r="DW29" s="478"/>
      <c r="DX29" s="478"/>
      <c r="DY29" s="478"/>
      <c r="DZ29" s="478"/>
      <c r="EA29" s="478"/>
      <c r="EB29" s="478"/>
      <c r="EC29" s="478"/>
      <c r="ED29" s="478"/>
      <c r="EE29" s="478"/>
      <c r="EF29" s="478"/>
      <c r="EG29" s="478"/>
      <c r="EH29" s="478"/>
      <c r="EI29" s="478"/>
      <c r="EJ29" s="478"/>
      <c r="EK29" s="478"/>
      <c r="EL29" s="478"/>
      <c r="EM29" s="478"/>
      <c r="EN29" s="478"/>
      <c r="EO29" s="478"/>
      <c r="EP29" s="478"/>
      <c r="EQ29" s="478"/>
      <c r="ER29" s="478"/>
      <c r="ES29" s="478"/>
      <c r="ET29" s="478"/>
      <c r="EU29" s="478"/>
      <c r="EV29" s="478"/>
      <c r="EW29" s="478"/>
      <c r="EX29" s="478"/>
      <c r="EY29" s="478"/>
      <c r="EZ29" s="478"/>
      <c r="FA29" s="478"/>
      <c r="FB29" s="478"/>
      <c r="FC29" s="478"/>
      <c r="FD29" s="478"/>
      <c r="FE29" s="478"/>
      <c r="FF29" s="478"/>
      <c r="FG29" s="478"/>
      <c r="FH29" s="478"/>
      <c r="FI29" s="478"/>
      <c r="FJ29" s="478"/>
      <c r="FK29" s="478"/>
      <c r="FL29" s="478"/>
      <c r="FM29" s="478"/>
      <c r="FN29" s="478"/>
      <c r="FO29" s="478"/>
      <c r="FP29" s="478"/>
      <c r="FQ29" s="478"/>
      <c r="FR29" s="478"/>
      <c r="FS29" s="478"/>
      <c r="FT29" s="478"/>
      <c r="FU29" s="478"/>
      <c r="FV29" s="478"/>
      <c r="FW29" s="478"/>
      <c r="FX29" s="478"/>
      <c r="FY29" s="478"/>
      <c r="FZ29" s="478"/>
      <c r="GA29" s="478"/>
      <c r="GB29" s="478"/>
      <c r="GC29" s="478"/>
      <c r="GD29" s="478"/>
      <c r="GE29" s="478"/>
      <c r="GF29" s="478"/>
      <c r="GG29" s="478"/>
      <c r="GH29" s="478"/>
      <c r="GI29" s="478"/>
      <c r="GJ29" s="478"/>
      <c r="GK29" s="478"/>
      <c r="GL29" s="478"/>
      <c r="GM29" s="478"/>
      <c r="GN29" s="478"/>
      <c r="GO29" s="478"/>
      <c r="GP29" s="478"/>
      <c r="GQ29" s="478"/>
      <c r="GR29" s="478"/>
      <c r="GS29" s="478"/>
      <c r="GT29" s="478"/>
      <c r="GU29" s="478"/>
      <c r="GV29" s="478"/>
      <c r="GW29" s="478"/>
      <c r="GX29" s="478"/>
      <c r="GY29" s="478"/>
      <c r="GZ29" s="478"/>
      <c r="HA29" s="478"/>
      <c r="HB29" s="478"/>
      <c r="HC29" s="478"/>
      <c r="HD29" s="478"/>
      <c r="HE29" s="478"/>
      <c r="HF29" s="478"/>
      <c r="HG29" s="478"/>
      <c r="HH29" s="478"/>
      <c r="HI29" s="478"/>
      <c r="HJ29" s="478"/>
      <c r="HK29" s="478"/>
      <c r="HL29" s="478"/>
      <c r="HM29" s="478"/>
      <c r="HN29" s="478"/>
      <c r="HO29" s="478"/>
      <c r="HP29" s="478"/>
      <c r="HQ29" s="478"/>
      <c r="HR29" s="478"/>
      <c r="HS29" s="478"/>
      <c r="HT29" s="478"/>
      <c r="HU29" s="478"/>
      <c r="HV29" s="478"/>
      <c r="HW29" s="478"/>
      <c r="HX29" s="478"/>
      <c r="HY29" s="478"/>
      <c r="HZ29" s="478"/>
      <c r="IA29" s="478"/>
      <c r="IB29" s="478"/>
      <c r="IC29" s="478"/>
      <c r="ID29" s="478"/>
      <c r="IE29" s="478"/>
      <c r="IF29" s="478"/>
      <c r="IG29" s="478"/>
      <c r="IH29" s="478"/>
      <c r="II29" s="478"/>
      <c r="IJ29" s="478"/>
      <c r="IK29" s="478"/>
      <c r="IL29" s="478"/>
      <c r="IM29" s="478"/>
      <c r="IN29" s="478"/>
      <c r="IO29" s="478"/>
      <c r="IP29" s="478"/>
      <c r="IQ29" s="478"/>
      <c r="IR29" s="478"/>
      <c r="IS29" s="478"/>
      <c r="IT29" s="478"/>
      <c r="IU29" s="478"/>
    </row>
    <row r="30" spans="1:255">
      <c r="A30" s="476" t="s">
        <v>323</v>
      </c>
      <c r="B30" s="515"/>
      <c r="C30" s="517"/>
      <c r="D30" s="517"/>
      <c r="E30" s="518">
        <v>2.5000000000000001E-2</v>
      </c>
      <c r="F30" s="517"/>
      <c r="G30" s="711">
        <f t="shared" si="0"/>
        <v>4741448.5250000004</v>
      </c>
      <c r="H30" s="488"/>
      <c r="I30" s="478"/>
      <c r="J30" s="478"/>
      <c r="K30" s="478"/>
      <c r="L30" s="478"/>
      <c r="M30" s="478"/>
      <c r="N30" s="478"/>
      <c r="O30" s="478"/>
      <c r="P30" s="478"/>
      <c r="Q30" s="478"/>
      <c r="R30" s="478"/>
      <c r="S30" s="478"/>
      <c r="T30" s="478"/>
      <c r="U30" s="478"/>
      <c r="V30" s="478"/>
      <c r="W30" s="478"/>
      <c r="X30" s="478"/>
      <c r="Y30" s="478"/>
      <c r="Z30" s="478"/>
      <c r="AA30" s="478"/>
      <c r="AB30" s="478"/>
      <c r="AC30" s="478"/>
      <c r="AD30" s="478"/>
      <c r="AE30" s="478"/>
      <c r="AF30" s="478"/>
      <c r="AG30" s="478"/>
      <c r="AH30" s="478"/>
      <c r="AI30" s="478"/>
      <c r="AJ30" s="478"/>
      <c r="AK30" s="478"/>
      <c r="AL30" s="478"/>
      <c r="AM30" s="478"/>
      <c r="AN30" s="478"/>
      <c r="AO30" s="478"/>
      <c r="AP30" s="478"/>
      <c r="AQ30" s="478"/>
      <c r="AR30" s="478"/>
      <c r="AS30" s="478"/>
      <c r="AT30" s="478"/>
      <c r="AU30" s="478"/>
      <c r="AV30" s="478"/>
      <c r="AW30" s="478"/>
      <c r="AX30" s="478"/>
      <c r="AY30" s="478"/>
      <c r="AZ30" s="478"/>
      <c r="BA30" s="478"/>
      <c r="BB30" s="478"/>
      <c r="BC30" s="478"/>
      <c r="BD30" s="478"/>
      <c r="BE30" s="478"/>
      <c r="BF30" s="478"/>
      <c r="BG30" s="478"/>
      <c r="BH30" s="478"/>
      <c r="BI30" s="478"/>
      <c r="BJ30" s="478"/>
      <c r="BK30" s="478"/>
      <c r="BL30" s="478"/>
      <c r="BM30" s="478"/>
      <c r="BN30" s="478"/>
      <c r="BO30" s="478"/>
      <c r="BP30" s="478"/>
      <c r="BQ30" s="478"/>
      <c r="BR30" s="478"/>
      <c r="BS30" s="478"/>
      <c r="BT30" s="478"/>
      <c r="BU30" s="478"/>
      <c r="BV30" s="478"/>
      <c r="BW30" s="478"/>
      <c r="BX30" s="478"/>
      <c r="BY30" s="478"/>
      <c r="BZ30" s="478"/>
      <c r="CA30" s="478"/>
      <c r="CB30" s="478"/>
      <c r="CC30" s="478"/>
      <c r="CD30" s="478"/>
      <c r="CE30" s="478"/>
      <c r="CF30" s="478"/>
      <c r="CG30" s="478"/>
      <c r="CH30" s="478"/>
      <c r="CI30" s="478"/>
      <c r="CJ30" s="478"/>
      <c r="CK30" s="478"/>
      <c r="CL30" s="478"/>
      <c r="CM30" s="478"/>
      <c r="CN30" s="478"/>
      <c r="CO30" s="478"/>
      <c r="CP30" s="478"/>
      <c r="CQ30" s="478"/>
      <c r="CR30" s="478"/>
      <c r="CS30" s="478"/>
      <c r="CT30" s="478"/>
      <c r="CU30" s="478"/>
      <c r="CV30" s="478"/>
      <c r="CW30" s="478"/>
      <c r="CX30" s="478"/>
      <c r="CY30" s="478"/>
      <c r="CZ30" s="478"/>
      <c r="DA30" s="478"/>
      <c r="DB30" s="478"/>
      <c r="DC30" s="478"/>
      <c r="DD30" s="478"/>
      <c r="DE30" s="478"/>
      <c r="DF30" s="478"/>
      <c r="DG30" s="478"/>
      <c r="DH30" s="478"/>
      <c r="DI30" s="478"/>
      <c r="DJ30" s="478"/>
      <c r="DK30" s="478"/>
      <c r="DL30" s="478"/>
      <c r="DM30" s="478"/>
      <c r="DN30" s="478"/>
      <c r="DO30" s="478"/>
      <c r="DP30" s="478"/>
      <c r="DQ30" s="478"/>
      <c r="DR30" s="478"/>
      <c r="DS30" s="478"/>
      <c r="DT30" s="478"/>
      <c r="DU30" s="478"/>
      <c r="DV30" s="478"/>
      <c r="DW30" s="478"/>
      <c r="DX30" s="478"/>
      <c r="DY30" s="478"/>
      <c r="DZ30" s="478"/>
      <c r="EA30" s="478"/>
      <c r="EB30" s="478"/>
      <c r="EC30" s="478"/>
      <c r="ED30" s="478"/>
      <c r="EE30" s="478"/>
      <c r="EF30" s="478"/>
      <c r="EG30" s="478"/>
      <c r="EH30" s="478"/>
      <c r="EI30" s="478"/>
      <c r="EJ30" s="478"/>
      <c r="EK30" s="478"/>
      <c r="EL30" s="478"/>
      <c r="EM30" s="478"/>
      <c r="EN30" s="478"/>
      <c r="EO30" s="478"/>
      <c r="EP30" s="478"/>
      <c r="EQ30" s="478"/>
      <c r="ER30" s="478"/>
      <c r="ES30" s="478"/>
      <c r="ET30" s="478"/>
      <c r="EU30" s="478"/>
      <c r="EV30" s="478"/>
      <c r="EW30" s="478"/>
      <c r="EX30" s="478"/>
      <c r="EY30" s="478"/>
      <c r="EZ30" s="478"/>
      <c r="FA30" s="478"/>
      <c r="FB30" s="478"/>
      <c r="FC30" s="478"/>
      <c r="FD30" s="478"/>
      <c r="FE30" s="478"/>
      <c r="FF30" s="478"/>
      <c r="FG30" s="478"/>
      <c r="FH30" s="478"/>
      <c r="FI30" s="478"/>
      <c r="FJ30" s="478"/>
      <c r="FK30" s="478"/>
      <c r="FL30" s="478"/>
      <c r="FM30" s="478"/>
      <c r="FN30" s="478"/>
      <c r="FO30" s="478"/>
      <c r="FP30" s="478"/>
      <c r="FQ30" s="478"/>
      <c r="FR30" s="478"/>
      <c r="FS30" s="478"/>
      <c r="FT30" s="478"/>
      <c r="FU30" s="478"/>
      <c r="FV30" s="478"/>
      <c r="FW30" s="478"/>
      <c r="FX30" s="478"/>
      <c r="FY30" s="478"/>
      <c r="FZ30" s="478"/>
      <c r="GA30" s="478"/>
      <c r="GB30" s="478"/>
      <c r="GC30" s="478"/>
      <c r="GD30" s="478"/>
      <c r="GE30" s="478"/>
      <c r="GF30" s="478"/>
      <c r="GG30" s="478"/>
      <c r="GH30" s="478"/>
      <c r="GI30" s="478"/>
      <c r="GJ30" s="478"/>
      <c r="GK30" s="478"/>
      <c r="GL30" s="478"/>
      <c r="GM30" s="478"/>
      <c r="GN30" s="478"/>
      <c r="GO30" s="478"/>
      <c r="GP30" s="478"/>
      <c r="GQ30" s="478"/>
      <c r="GR30" s="478"/>
      <c r="GS30" s="478"/>
      <c r="GT30" s="478"/>
      <c r="GU30" s="478"/>
      <c r="GV30" s="478"/>
      <c r="GW30" s="478"/>
      <c r="GX30" s="478"/>
      <c r="GY30" s="478"/>
      <c r="GZ30" s="478"/>
      <c r="HA30" s="478"/>
      <c r="HB30" s="478"/>
      <c r="HC30" s="478"/>
      <c r="HD30" s="478"/>
      <c r="HE30" s="478"/>
      <c r="HF30" s="478"/>
      <c r="HG30" s="478"/>
      <c r="HH30" s="478"/>
      <c r="HI30" s="478"/>
      <c r="HJ30" s="478"/>
      <c r="HK30" s="478"/>
      <c r="HL30" s="478"/>
      <c r="HM30" s="478"/>
      <c r="HN30" s="478"/>
      <c r="HO30" s="478"/>
      <c r="HP30" s="478"/>
      <c r="HQ30" s="478"/>
      <c r="HR30" s="478"/>
      <c r="HS30" s="478"/>
      <c r="HT30" s="478"/>
      <c r="HU30" s="478"/>
      <c r="HV30" s="478"/>
      <c r="HW30" s="478"/>
      <c r="HX30" s="478"/>
      <c r="HY30" s="478"/>
      <c r="HZ30" s="478"/>
      <c r="IA30" s="478"/>
      <c r="IB30" s="478"/>
      <c r="IC30" s="478"/>
      <c r="ID30" s="478"/>
      <c r="IE30" s="478"/>
      <c r="IF30" s="478"/>
      <c r="IG30" s="478"/>
      <c r="IH30" s="478"/>
      <c r="II30" s="478"/>
      <c r="IJ30" s="478"/>
      <c r="IK30" s="478"/>
      <c r="IL30" s="478"/>
      <c r="IM30" s="478"/>
      <c r="IN30" s="478"/>
      <c r="IO30" s="478"/>
      <c r="IP30" s="478"/>
      <c r="IQ30" s="478"/>
      <c r="IR30" s="478"/>
      <c r="IS30" s="478"/>
      <c r="IT30" s="478"/>
      <c r="IU30" s="478"/>
    </row>
    <row r="31" spans="1:255" ht="13.5" thickBot="1">
      <c r="A31" s="483"/>
      <c r="B31" s="1207"/>
      <c r="C31" s="1207"/>
      <c r="D31" s="1207"/>
      <c r="E31" s="1207"/>
      <c r="F31" s="487"/>
      <c r="G31" s="810"/>
      <c r="H31" s="489"/>
      <c r="I31" s="478"/>
      <c r="J31" s="478"/>
      <c r="K31" s="478"/>
      <c r="L31" s="478"/>
      <c r="M31" s="478"/>
      <c r="N31" s="478"/>
      <c r="O31" s="478"/>
      <c r="P31" s="478"/>
      <c r="Q31" s="478"/>
      <c r="R31" s="478"/>
      <c r="S31" s="478"/>
      <c r="T31" s="478"/>
      <c r="U31" s="478"/>
      <c r="V31" s="478"/>
      <c r="W31" s="478"/>
      <c r="X31" s="478"/>
      <c r="Y31" s="478"/>
      <c r="Z31" s="478"/>
      <c r="AA31" s="478"/>
      <c r="AB31" s="478"/>
      <c r="AC31" s="478"/>
      <c r="AD31" s="478"/>
      <c r="AE31" s="478"/>
      <c r="AF31" s="478"/>
      <c r="AG31" s="478"/>
      <c r="AH31" s="478"/>
      <c r="AI31" s="478"/>
      <c r="AJ31" s="478"/>
      <c r="AK31" s="478"/>
      <c r="AL31" s="478"/>
      <c r="AM31" s="478"/>
      <c r="AN31" s="478"/>
      <c r="AO31" s="478"/>
      <c r="AP31" s="478"/>
      <c r="AQ31" s="478"/>
      <c r="AR31" s="478"/>
      <c r="AS31" s="478"/>
      <c r="AT31" s="478"/>
      <c r="AU31" s="478"/>
      <c r="AV31" s="478"/>
      <c r="AW31" s="478"/>
      <c r="AX31" s="478"/>
      <c r="AY31" s="478"/>
      <c r="AZ31" s="478"/>
      <c r="BA31" s="478"/>
      <c r="BB31" s="478"/>
      <c r="BC31" s="478"/>
      <c r="BD31" s="478"/>
      <c r="BE31" s="478"/>
      <c r="BF31" s="478"/>
      <c r="BG31" s="478"/>
      <c r="BH31" s="478"/>
      <c r="BI31" s="478"/>
      <c r="BJ31" s="478"/>
      <c r="BK31" s="478"/>
      <c r="BL31" s="478"/>
      <c r="BM31" s="478"/>
      <c r="BN31" s="478"/>
      <c r="BO31" s="478"/>
      <c r="BP31" s="478"/>
      <c r="BQ31" s="478"/>
      <c r="BR31" s="478"/>
      <c r="BS31" s="478"/>
      <c r="BT31" s="478"/>
      <c r="BU31" s="478"/>
      <c r="BV31" s="478"/>
      <c r="BW31" s="478"/>
      <c r="BX31" s="478"/>
      <c r="BY31" s="478"/>
      <c r="BZ31" s="478"/>
      <c r="CA31" s="478"/>
      <c r="CB31" s="478"/>
      <c r="CC31" s="478"/>
      <c r="CD31" s="478"/>
      <c r="CE31" s="478"/>
      <c r="CF31" s="478"/>
      <c r="CG31" s="478"/>
      <c r="CH31" s="478"/>
      <c r="CI31" s="478"/>
      <c r="CJ31" s="478"/>
      <c r="CK31" s="478"/>
      <c r="CL31" s="478"/>
      <c r="CM31" s="478"/>
      <c r="CN31" s="478"/>
      <c r="CO31" s="478"/>
      <c r="CP31" s="478"/>
      <c r="CQ31" s="478"/>
      <c r="CR31" s="478"/>
      <c r="CS31" s="478"/>
      <c r="CT31" s="478"/>
      <c r="CU31" s="478"/>
      <c r="CV31" s="478"/>
      <c r="CW31" s="478"/>
      <c r="CX31" s="478"/>
      <c r="CY31" s="478"/>
      <c r="CZ31" s="478"/>
      <c r="DA31" s="478"/>
      <c r="DB31" s="478"/>
      <c r="DC31" s="478"/>
      <c r="DD31" s="478"/>
      <c r="DE31" s="478"/>
      <c r="DF31" s="478"/>
      <c r="DG31" s="478"/>
      <c r="DH31" s="478"/>
      <c r="DI31" s="478"/>
      <c r="DJ31" s="478"/>
      <c r="DK31" s="478"/>
      <c r="DL31" s="478"/>
      <c r="DM31" s="478"/>
      <c r="DN31" s="478"/>
      <c r="DO31" s="478"/>
      <c r="DP31" s="478"/>
      <c r="DQ31" s="478"/>
      <c r="DR31" s="478"/>
      <c r="DS31" s="478"/>
      <c r="DT31" s="478"/>
      <c r="DU31" s="478"/>
      <c r="DV31" s="478"/>
      <c r="DW31" s="478"/>
      <c r="DX31" s="478"/>
      <c r="DY31" s="478"/>
      <c r="DZ31" s="478"/>
      <c r="EA31" s="478"/>
      <c r="EB31" s="478"/>
      <c r="EC31" s="478"/>
      <c r="ED31" s="478"/>
      <c r="EE31" s="478"/>
      <c r="EF31" s="478"/>
      <c r="EG31" s="478"/>
      <c r="EH31" s="478"/>
      <c r="EI31" s="478"/>
      <c r="EJ31" s="478"/>
      <c r="EK31" s="478"/>
      <c r="EL31" s="478"/>
      <c r="EM31" s="478"/>
      <c r="EN31" s="478"/>
      <c r="EO31" s="478"/>
      <c r="EP31" s="478"/>
      <c r="EQ31" s="478"/>
      <c r="ER31" s="478"/>
      <c r="ES31" s="478"/>
      <c r="ET31" s="478"/>
      <c r="EU31" s="478"/>
      <c r="EV31" s="478"/>
      <c r="EW31" s="478"/>
      <c r="EX31" s="478"/>
      <c r="EY31" s="478"/>
      <c r="EZ31" s="478"/>
      <c r="FA31" s="478"/>
      <c r="FB31" s="478"/>
      <c r="FC31" s="478"/>
      <c r="FD31" s="478"/>
      <c r="FE31" s="478"/>
      <c r="FF31" s="478"/>
      <c r="FG31" s="478"/>
      <c r="FH31" s="478"/>
      <c r="FI31" s="478"/>
      <c r="FJ31" s="478"/>
      <c r="FK31" s="478"/>
      <c r="FL31" s="478"/>
      <c r="FM31" s="478"/>
      <c r="FN31" s="478"/>
      <c r="FO31" s="478"/>
      <c r="FP31" s="478"/>
      <c r="FQ31" s="478"/>
      <c r="FR31" s="478"/>
      <c r="FS31" s="478"/>
      <c r="FT31" s="478"/>
      <c r="FU31" s="478"/>
      <c r="FV31" s="478"/>
      <c r="FW31" s="478"/>
      <c r="FX31" s="478"/>
      <c r="FY31" s="478"/>
      <c r="FZ31" s="478"/>
      <c r="GA31" s="478"/>
      <c r="GB31" s="478"/>
      <c r="GC31" s="478"/>
      <c r="GD31" s="478"/>
      <c r="GE31" s="478"/>
      <c r="GF31" s="478"/>
      <c r="GG31" s="478"/>
      <c r="GH31" s="478"/>
      <c r="GI31" s="478"/>
      <c r="GJ31" s="478"/>
      <c r="GK31" s="478"/>
      <c r="GL31" s="478"/>
      <c r="GM31" s="478"/>
      <c r="GN31" s="478"/>
      <c r="GO31" s="478"/>
      <c r="GP31" s="478"/>
      <c r="GQ31" s="478"/>
      <c r="GR31" s="478"/>
      <c r="GS31" s="478"/>
      <c r="GT31" s="478"/>
      <c r="GU31" s="478"/>
      <c r="GV31" s="478"/>
      <c r="GW31" s="478"/>
      <c r="GX31" s="478"/>
      <c r="GY31" s="478"/>
      <c r="GZ31" s="478"/>
      <c r="HA31" s="478"/>
      <c r="HB31" s="478"/>
      <c r="HC31" s="478"/>
      <c r="HD31" s="478"/>
      <c r="HE31" s="478"/>
      <c r="HF31" s="478"/>
      <c r="HG31" s="478"/>
      <c r="HH31" s="478"/>
      <c r="HI31" s="478"/>
      <c r="HJ31" s="478"/>
      <c r="HK31" s="478"/>
      <c r="HL31" s="478"/>
      <c r="HM31" s="478"/>
      <c r="HN31" s="478"/>
      <c r="HO31" s="478"/>
      <c r="HP31" s="478"/>
      <c r="HQ31" s="478"/>
      <c r="HR31" s="478"/>
      <c r="HS31" s="478"/>
      <c r="HT31" s="478"/>
      <c r="HU31" s="478"/>
      <c r="HV31" s="478"/>
      <c r="HW31" s="478"/>
      <c r="HX31" s="478"/>
      <c r="HY31" s="478"/>
      <c r="HZ31" s="478"/>
      <c r="IA31" s="478"/>
      <c r="IB31" s="478"/>
      <c r="IC31" s="478"/>
      <c r="ID31" s="478"/>
      <c r="IE31" s="478"/>
      <c r="IF31" s="478"/>
      <c r="IG31" s="478"/>
      <c r="IH31" s="478"/>
      <c r="II31" s="478"/>
      <c r="IJ31" s="478"/>
      <c r="IK31" s="478"/>
      <c r="IL31" s="478"/>
      <c r="IM31" s="478"/>
      <c r="IN31" s="478"/>
      <c r="IO31" s="478"/>
      <c r="IP31" s="478"/>
      <c r="IQ31" s="478"/>
      <c r="IR31" s="478"/>
      <c r="IS31" s="478"/>
      <c r="IT31" s="478"/>
      <c r="IU31" s="478"/>
    </row>
    <row r="32" spans="1:255" ht="13.5" thickBot="1">
      <c r="A32" s="490" t="s">
        <v>324</v>
      </c>
      <c r="B32" s="491"/>
      <c r="C32" s="492"/>
      <c r="D32" s="492"/>
      <c r="E32" s="493"/>
      <c r="F32" s="493"/>
      <c r="G32" s="813">
        <f>ROUNDUP(G17+G21+G23+G30,0)</f>
        <v>41759034</v>
      </c>
      <c r="H32" s="814"/>
      <c r="I32" s="494"/>
      <c r="J32" s="495"/>
      <c r="K32" s="495"/>
      <c r="L32" s="495"/>
      <c r="M32" s="495"/>
      <c r="N32" s="495"/>
      <c r="O32" s="495"/>
      <c r="P32" s="495"/>
      <c r="Q32" s="495"/>
      <c r="R32" s="495"/>
      <c r="S32" s="495"/>
      <c r="T32" s="495"/>
      <c r="U32" s="495"/>
      <c r="V32" s="495"/>
      <c r="W32" s="495"/>
      <c r="X32" s="495"/>
      <c r="Y32" s="495"/>
      <c r="Z32" s="495"/>
      <c r="AA32" s="495"/>
      <c r="AB32" s="495"/>
      <c r="AC32" s="495"/>
      <c r="AD32" s="495"/>
      <c r="AE32" s="495"/>
      <c r="AF32" s="495"/>
      <c r="AG32" s="495"/>
      <c r="AH32" s="495"/>
      <c r="AI32" s="495"/>
      <c r="AJ32" s="495"/>
      <c r="AK32" s="495"/>
      <c r="AL32" s="495"/>
      <c r="AM32" s="495"/>
      <c r="AN32" s="495"/>
      <c r="AO32" s="495"/>
      <c r="AP32" s="495"/>
      <c r="AQ32" s="495"/>
      <c r="AR32" s="495"/>
      <c r="AS32" s="495"/>
      <c r="AT32" s="495"/>
      <c r="AU32" s="495"/>
      <c r="AV32" s="495"/>
      <c r="AW32" s="495"/>
      <c r="AX32" s="495"/>
      <c r="AY32" s="495"/>
      <c r="AZ32" s="495"/>
      <c r="BA32" s="495"/>
      <c r="BB32" s="495"/>
      <c r="BC32" s="495"/>
      <c r="BD32" s="495"/>
      <c r="BE32" s="495"/>
      <c r="BF32" s="495"/>
      <c r="BG32" s="495"/>
      <c r="BH32" s="495"/>
      <c r="BI32" s="495"/>
      <c r="BJ32" s="495"/>
      <c r="BK32" s="495"/>
      <c r="BL32" s="495"/>
      <c r="BM32" s="495"/>
      <c r="BN32" s="495"/>
      <c r="BO32" s="495"/>
      <c r="BP32" s="495"/>
      <c r="BQ32" s="495"/>
      <c r="BR32" s="495"/>
      <c r="BS32" s="495"/>
      <c r="BT32" s="495"/>
      <c r="BU32" s="495"/>
      <c r="BV32" s="495"/>
      <c r="BW32" s="495"/>
      <c r="BX32" s="495"/>
      <c r="BY32" s="495"/>
      <c r="BZ32" s="495"/>
      <c r="CA32" s="495"/>
      <c r="CB32" s="495"/>
      <c r="CC32" s="495"/>
      <c r="CD32" s="495"/>
      <c r="CE32" s="495"/>
      <c r="CF32" s="495"/>
      <c r="CG32" s="495"/>
      <c r="CH32" s="495"/>
      <c r="CI32" s="495"/>
      <c r="CJ32" s="495"/>
      <c r="CK32" s="495"/>
      <c r="CL32" s="495"/>
      <c r="CM32" s="495"/>
      <c r="CN32" s="495"/>
      <c r="CO32" s="495"/>
      <c r="CP32" s="495"/>
      <c r="CQ32" s="495"/>
      <c r="CR32" s="495"/>
      <c r="CS32" s="495"/>
      <c r="CT32" s="495"/>
      <c r="CU32" s="495"/>
      <c r="CV32" s="495"/>
      <c r="CW32" s="495"/>
      <c r="CX32" s="495"/>
      <c r="CY32" s="495"/>
      <c r="CZ32" s="495"/>
      <c r="DA32" s="495"/>
      <c r="DB32" s="495"/>
      <c r="DC32" s="495"/>
      <c r="DD32" s="495"/>
      <c r="DE32" s="495"/>
      <c r="DF32" s="495"/>
      <c r="DG32" s="495"/>
      <c r="DH32" s="495"/>
      <c r="DI32" s="495"/>
      <c r="DJ32" s="495"/>
      <c r="DK32" s="495"/>
      <c r="DL32" s="495"/>
      <c r="DM32" s="495"/>
      <c r="DN32" s="495"/>
      <c r="DO32" s="495"/>
      <c r="DP32" s="495"/>
      <c r="DQ32" s="495"/>
      <c r="DR32" s="495"/>
      <c r="DS32" s="495"/>
      <c r="DT32" s="495"/>
      <c r="DU32" s="495"/>
      <c r="DV32" s="495"/>
      <c r="DW32" s="495"/>
      <c r="DX32" s="495"/>
      <c r="DY32" s="495"/>
      <c r="DZ32" s="495"/>
      <c r="EA32" s="495"/>
      <c r="EB32" s="495"/>
      <c r="EC32" s="495"/>
      <c r="ED32" s="495"/>
      <c r="EE32" s="495"/>
      <c r="EF32" s="495"/>
      <c r="EG32" s="495"/>
      <c r="EH32" s="495"/>
      <c r="EI32" s="495"/>
      <c r="EJ32" s="495"/>
      <c r="EK32" s="495"/>
      <c r="EL32" s="495"/>
      <c r="EM32" s="495"/>
      <c r="EN32" s="495"/>
      <c r="EO32" s="495"/>
      <c r="EP32" s="495"/>
      <c r="EQ32" s="495"/>
      <c r="ER32" s="495"/>
      <c r="ES32" s="495"/>
      <c r="ET32" s="495"/>
      <c r="EU32" s="495"/>
      <c r="EV32" s="495"/>
      <c r="EW32" s="495"/>
      <c r="EX32" s="495"/>
      <c r="EY32" s="495"/>
      <c r="EZ32" s="495"/>
      <c r="FA32" s="495"/>
      <c r="FB32" s="495"/>
      <c r="FC32" s="495"/>
      <c r="FD32" s="495"/>
      <c r="FE32" s="495"/>
      <c r="FF32" s="495"/>
      <c r="FG32" s="495"/>
      <c r="FH32" s="495"/>
      <c r="FI32" s="495"/>
      <c r="FJ32" s="495"/>
      <c r="FK32" s="495"/>
      <c r="FL32" s="495"/>
      <c r="FM32" s="495"/>
      <c r="FN32" s="495"/>
      <c r="FO32" s="495"/>
      <c r="FP32" s="495"/>
      <c r="FQ32" s="495"/>
      <c r="FR32" s="495"/>
      <c r="FS32" s="495"/>
      <c r="FT32" s="495"/>
      <c r="FU32" s="495"/>
      <c r="FV32" s="495"/>
      <c r="FW32" s="495"/>
      <c r="FX32" s="495"/>
      <c r="FY32" s="495"/>
      <c r="FZ32" s="495"/>
      <c r="GA32" s="495"/>
      <c r="GB32" s="495"/>
      <c r="GC32" s="495"/>
      <c r="GD32" s="495"/>
      <c r="GE32" s="495"/>
      <c r="GF32" s="495"/>
      <c r="GG32" s="495"/>
      <c r="GH32" s="495"/>
      <c r="GI32" s="495"/>
      <c r="GJ32" s="495"/>
      <c r="GK32" s="495"/>
      <c r="GL32" s="495"/>
      <c r="GM32" s="495"/>
      <c r="GN32" s="495"/>
      <c r="GO32" s="495"/>
      <c r="GP32" s="495"/>
      <c r="GQ32" s="495"/>
      <c r="GR32" s="495"/>
      <c r="GS32" s="495"/>
      <c r="GT32" s="495"/>
      <c r="GU32" s="495"/>
      <c r="GV32" s="495"/>
      <c r="GW32" s="495"/>
      <c r="GX32" s="495"/>
      <c r="GY32" s="495"/>
      <c r="GZ32" s="495"/>
      <c r="HA32" s="495"/>
      <c r="HB32" s="495"/>
      <c r="HC32" s="495"/>
      <c r="HD32" s="495"/>
      <c r="HE32" s="495"/>
      <c r="HF32" s="495"/>
      <c r="HG32" s="495"/>
      <c r="HH32" s="495"/>
      <c r="HI32" s="495"/>
      <c r="HJ32" s="495"/>
      <c r="HK32" s="495"/>
      <c r="HL32" s="495"/>
      <c r="HM32" s="495"/>
      <c r="HN32" s="495"/>
      <c r="HO32" s="495"/>
      <c r="HP32" s="495"/>
      <c r="HQ32" s="495"/>
      <c r="HR32" s="495"/>
      <c r="HS32" s="495"/>
      <c r="HT32" s="495"/>
      <c r="HU32" s="495"/>
      <c r="HV32" s="495"/>
      <c r="HW32" s="495"/>
      <c r="HX32" s="495"/>
      <c r="HY32" s="495"/>
      <c r="HZ32" s="495"/>
      <c r="IA32" s="495"/>
      <c r="IB32" s="495"/>
      <c r="IC32" s="495"/>
      <c r="ID32" s="495"/>
      <c r="IE32" s="495"/>
      <c r="IF32" s="495"/>
      <c r="IG32" s="495"/>
      <c r="IH32" s="495"/>
      <c r="II32" s="495"/>
      <c r="IJ32" s="495"/>
      <c r="IK32" s="495"/>
      <c r="IL32" s="495"/>
      <c r="IM32" s="495"/>
      <c r="IN32" s="495"/>
      <c r="IO32" s="495"/>
      <c r="IP32" s="495"/>
      <c r="IQ32" s="495"/>
      <c r="IR32" s="495"/>
      <c r="IS32" s="495"/>
      <c r="IT32" s="495"/>
      <c r="IU32" s="495"/>
    </row>
    <row r="33" spans="1:255" ht="10.5" customHeight="1">
      <c r="A33" s="815"/>
      <c r="B33" s="816"/>
      <c r="C33" s="817"/>
      <c r="D33" s="817"/>
      <c r="E33" s="818"/>
      <c r="F33" s="818"/>
      <c r="G33" s="819"/>
      <c r="H33" s="494"/>
      <c r="I33" s="494"/>
      <c r="J33" s="495"/>
      <c r="K33" s="495"/>
      <c r="L33" s="495"/>
      <c r="M33" s="495"/>
      <c r="N33" s="495"/>
      <c r="O33" s="495"/>
      <c r="P33" s="495"/>
      <c r="Q33" s="495"/>
      <c r="R33" s="495"/>
      <c r="S33" s="495"/>
      <c r="T33" s="495"/>
      <c r="U33" s="495"/>
      <c r="V33" s="495"/>
      <c r="W33" s="495"/>
      <c r="X33" s="495"/>
      <c r="Y33" s="495"/>
      <c r="Z33" s="495"/>
      <c r="AA33" s="495"/>
      <c r="AB33" s="495"/>
      <c r="AC33" s="495"/>
      <c r="AD33" s="495"/>
      <c r="AE33" s="495"/>
      <c r="AF33" s="495"/>
      <c r="AG33" s="495"/>
      <c r="AH33" s="495"/>
      <c r="AI33" s="495"/>
      <c r="AJ33" s="495"/>
      <c r="AK33" s="495"/>
      <c r="AL33" s="495"/>
      <c r="AM33" s="495"/>
      <c r="AN33" s="495"/>
      <c r="AO33" s="495"/>
      <c r="AP33" s="495"/>
      <c r="AQ33" s="495"/>
      <c r="AR33" s="495"/>
      <c r="AS33" s="495"/>
      <c r="AT33" s="495"/>
      <c r="AU33" s="495"/>
      <c r="AV33" s="495"/>
      <c r="AW33" s="495"/>
      <c r="AX33" s="495"/>
      <c r="AY33" s="495"/>
      <c r="AZ33" s="495"/>
      <c r="BA33" s="495"/>
      <c r="BB33" s="495"/>
      <c r="BC33" s="495"/>
      <c r="BD33" s="495"/>
      <c r="BE33" s="495"/>
      <c r="BF33" s="495"/>
      <c r="BG33" s="495"/>
      <c r="BH33" s="495"/>
      <c r="BI33" s="495"/>
      <c r="BJ33" s="495"/>
      <c r="BK33" s="495"/>
      <c r="BL33" s="495"/>
      <c r="BM33" s="495"/>
      <c r="BN33" s="495"/>
      <c r="BO33" s="495"/>
      <c r="BP33" s="495"/>
      <c r="BQ33" s="495"/>
      <c r="BR33" s="495"/>
      <c r="BS33" s="495"/>
      <c r="BT33" s="495"/>
      <c r="BU33" s="495"/>
      <c r="BV33" s="495"/>
      <c r="BW33" s="495"/>
      <c r="BX33" s="495"/>
      <c r="BY33" s="495"/>
      <c r="BZ33" s="495"/>
      <c r="CA33" s="495"/>
      <c r="CB33" s="495"/>
      <c r="CC33" s="495"/>
      <c r="CD33" s="495"/>
      <c r="CE33" s="495"/>
      <c r="CF33" s="495"/>
      <c r="CG33" s="495"/>
      <c r="CH33" s="495"/>
      <c r="CI33" s="495"/>
      <c r="CJ33" s="495"/>
      <c r="CK33" s="495"/>
      <c r="CL33" s="495"/>
      <c r="CM33" s="495"/>
      <c r="CN33" s="495"/>
      <c r="CO33" s="495"/>
      <c r="CP33" s="495"/>
      <c r="CQ33" s="495"/>
      <c r="CR33" s="495"/>
      <c r="CS33" s="495"/>
      <c r="CT33" s="495"/>
      <c r="CU33" s="495"/>
      <c r="CV33" s="495"/>
      <c r="CW33" s="495"/>
      <c r="CX33" s="495"/>
      <c r="CY33" s="495"/>
      <c r="CZ33" s="495"/>
      <c r="DA33" s="495"/>
      <c r="DB33" s="495"/>
      <c r="DC33" s="495"/>
      <c r="DD33" s="495"/>
      <c r="DE33" s="495"/>
      <c r="DF33" s="495"/>
      <c r="DG33" s="495"/>
      <c r="DH33" s="495"/>
      <c r="DI33" s="495"/>
      <c r="DJ33" s="495"/>
      <c r="DK33" s="495"/>
      <c r="DL33" s="495"/>
      <c r="DM33" s="495"/>
      <c r="DN33" s="495"/>
      <c r="DO33" s="495"/>
      <c r="DP33" s="495"/>
      <c r="DQ33" s="495"/>
      <c r="DR33" s="495"/>
      <c r="DS33" s="495"/>
      <c r="DT33" s="495"/>
      <c r="DU33" s="495"/>
      <c r="DV33" s="495"/>
      <c r="DW33" s="495"/>
      <c r="DX33" s="495"/>
      <c r="DY33" s="495"/>
      <c r="DZ33" s="495"/>
      <c r="EA33" s="495"/>
      <c r="EB33" s="495"/>
      <c r="EC33" s="495"/>
      <c r="ED33" s="495"/>
      <c r="EE33" s="495"/>
      <c r="EF33" s="495"/>
      <c r="EG33" s="495"/>
      <c r="EH33" s="495"/>
      <c r="EI33" s="495"/>
      <c r="EJ33" s="495"/>
      <c r="EK33" s="495"/>
      <c r="EL33" s="495"/>
      <c r="EM33" s="495"/>
      <c r="EN33" s="495"/>
      <c r="EO33" s="495"/>
      <c r="EP33" s="495"/>
      <c r="EQ33" s="495"/>
      <c r="ER33" s="495"/>
      <c r="ES33" s="495"/>
      <c r="ET33" s="495"/>
      <c r="EU33" s="495"/>
      <c r="EV33" s="495"/>
      <c r="EW33" s="495"/>
      <c r="EX33" s="495"/>
      <c r="EY33" s="495"/>
      <c r="EZ33" s="495"/>
      <c r="FA33" s="495"/>
      <c r="FB33" s="495"/>
      <c r="FC33" s="495"/>
      <c r="FD33" s="495"/>
      <c r="FE33" s="495"/>
      <c r="FF33" s="495"/>
      <c r="FG33" s="495"/>
      <c r="FH33" s="495"/>
      <c r="FI33" s="495"/>
      <c r="FJ33" s="495"/>
      <c r="FK33" s="495"/>
      <c r="FL33" s="495"/>
      <c r="FM33" s="495"/>
      <c r="FN33" s="495"/>
      <c r="FO33" s="495"/>
      <c r="FP33" s="495"/>
      <c r="FQ33" s="495"/>
      <c r="FR33" s="495"/>
      <c r="FS33" s="495"/>
      <c r="FT33" s="495"/>
      <c r="FU33" s="495"/>
      <c r="FV33" s="495"/>
      <c r="FW33" s="495"/>
      <c r="FX33" s="495"/>
      <c r="FY33" s="495"/>
      <c r="FZ33" s="495"/>
      <c r="GA33" s="495"/>
      <c r="GB33" s="495"/>
      <c r="GC33" s="495"/>
      <c r="GD33" s="495"/>
      <c r="GE33" s="495"/>
      <c r="GF33" s="495"/>
      <c r="GG33" s="495"/>
      <c r="GH33" s="495"/>
      <c r="GI33" s="495"/>
      <c r="GJ33" s="495"/>
      <c r="GK33" s="495"/>
      <c r="GL33" s="495"/>
      <c r="GM33" s="495"/>
      <c r="GN33" s="495"/>
      <c r="GO33" s="495"/>
      <c r="GP33" s="495"/>
      <c r="GQ33" s="495"/>
      <c r="GR33" s="495"/>
      <c r="GS33" s="495"/>
      <c r="GT33" s="495"/>
      <c r="GU33" s="495"/>
      <c r="GV33" s="495"/>
      <c r="GW33" s="495"/>
      <c r="GX33" s="495"/>
      <c r="GY33" s="495"/>
      <c r="GZ33" s="495"/>
      <c r="HA33" s="495"/>
      <c r="HB33" s="495"/>
      <c r="HC33" s="495"/>
      <c r="HD33" s="495"/>
      <c r="HE33" s="495"/>
      <c r="HF33" s="495"/>
      <c r="HG33" s="495"/>
      <c r="HH33" s="495"/>
      <c r="HI33" s="495"/>
      <c r="HJ33" s="495"/>
      <c r="HK33" s="495"/>
      <c r="HL33" s="495"/>
      <c r="HM33" s="495"/>
      <c r="HN33" s="495"/>
      <c r="HO33" s="495"/>
      <c r="HP33" s="495"/>
      <c r="HQ33" s="495"/>
      <c r="HR33" s="495"/>
      <c r="HS33" s="495"/>
      <c r="HT33" s="495"/>
      <c r="HU33" s="495"/>
      <c r="HV33" s="495"/>
      <c r="HW33" s="495"/>
      <c r="HX33" s="495"/>
      <c r="HY33" s="495"/>
      <c r="HZ33" s="495"/>
      <c r="IA33" s="495"/>
      <c r="IB33" s="495"/>
      <c r="IC33" s="495"/>
      <c r="ID33" s="495"/>
      <c r="IE33" s="495"/>
      <c r="IF33" s="495"/>
      <c r="IG33" s="495"/>
      <c r="IH33" s="495"/>
      <c r="II33" s="495"/>
      <c r="IJ33" s="495"/>
      <c r="IK33" s="495"/>
      <c r="IL33" s="495"/>
      <c r="IM33" s="495"/>
      <c r="IN33" s="495"/>
      <c r="IO33" s="495"/>
      <c r="IP33" s="495"/>
      <c r="IQ33" s="495"/>
      <c r="IR33" s="495"/>
      <c r="IS33" s="495"/>
      <c r="IT33" s="495"/>
      <c r="IU33" s="495"/>
    </row>
    <row r="34" spans="1:255" ht="19.5" customHeight="1">
      <c r="A34" s="511"/>
      <c r="C34" s="1208" t="s">
        <v>324</v>
      </c>
      <c r="D34" s="1208"/>
      <c r="E34" s="1208"/>
      <c r="F34" s="1208"/>
      <c r="G34" s="904">
        <f>G6</f>
        <v>43621326</v>
      </c>
    </row>
    <row r="35" spans="1:255">
      <c r="A35" s="511"/>
      <c r="C35" s="1208" t="s">
        <v>526</v>
      </c>
      <c r="D35" s="1208"/>
      <c r="E35" s="1208"/>
      <c r="F35" s="1208"/>
      <c r="G35" s="905">
        <f>G7</f>
        <v>3793159</v>
      </c>
    </row>
    <row r="36" spans="1:255">
      <c r="A36" s="511"/>
      <c r="C36" s="1208" t="s">
        <v>484</v>
      </c>
      <c r="D36" s="1208"/>
      <c r="E36" s="1208"/>
      <c r="F36" s="1208"/>
      <c r="G36" s="905">
        <f>G8</f>
        <v>9482897</v>
      </c>
    </row>
    <row r="37" spans="1:255">
      <c r="A37" s="511"/>
      <c r="C37" s="468"/>
      <c r="D37" s="468"/>
      <c r="E37" s="468"/>
      <c r="F37" s="468"/>
      <c r="G37" s="820"/>
      <c r="H37" s="890"/>
    </row>
    <row r="38" spans="1:255" ht="13.5" thickBot="1">
      <c r="A38" s="821"/>
      <c r="B38" s="822"/>
      <c r="C38" s="822"/>
      <c r="D38" s="822"/>
      <c r="E38" s="822"/>
      <c r="F38" s="822"/>
      <c r="G38" s="823"/>
    </row>
    <row r="39" spans="1:255">
      <c r="A39" s="467"/>
      <c r="B39" s="498"/>
      <c r="C39" s="498"/>
      <c r="D39" s="498"/>
      <c r="E39" s="498"/>
      <c r="F39" s="498"/>
      <c r="G39" s="499"/>
    </row>
    <row r="40" spans="1:255">
      <c r="A40" s="2"/>
      <c r="B40" s="500"/>
      <c r="C40" s="500"/>
      <c r="D40" s="500"/>
      <c r="E40" s="500"/>
      <c r="F40" s="500"/>
      <c r="G40" s="501"/>
    </row>
    <row r="41" spans="1:255">
      <c r="A41" s="500"/>
      <c r="B41" s="500"/>
      <c r="C41" s="500"/>
      <c r="D41" s="500"/>
      <c r="E41" s="500"/>
      <c r="F41" s="500"/>
      <c r="G41" s="502"/>
    </row>
    <row r="42" spans="1:255">
      <c r="A42" s="500"/>
      <c r="B42" s="500"/>
      <c r="C42" s="500"/>
      <c r="D42" s="500"/>
      <c r="E42" s="500"/>
      <c r="F42" s="500"/>
      <c r="G42" s="841"/>
    </row>
    <row r="43" spans="1:255">
      <c r="A43" s="1196"/>
      <c r="B43" s="1196"/>
      <c r="C43" s="1196"/>
      <c r="D43" s="1196"/>
      <c r="E43" s="1196"/>
      <c r="F43" s="1196"/>
      <c r="G43" s="1196"/>
    </row>
    <row r="44" spans="1:255">
      <c r="A44" s="1196"/>
      <c r="B44" s="1196"/>
      <c r="C44" s="1196"/>
      <c r="D44" s="1196"/>
      <c r="E44" s="1196"/>
      <c r="F44" s="1196"/>
      <c r="G44" s="1196"/>
    </row>
    <row r="45" spans="1:255">
      <c r="A45" s="1196"/>
      <c r="B45" s="1196"/>
      <c r="C45" s="1196"/>
      <c r="D45" s="1196"/>
      <c r="E45" s="1196"/>
      <c r="F45" s="1196"/>
      <c r="G45" s="1196"/>
    </row>
    <row r="46" spans="1:255" ht="15">
      <c r="A46" s="467" t="s">
        <v>648</v>
      </c>
      <c r="B46"/>
      <c r="C46"/>
    </row>
    <row r="47" spans="1:255" ht="15">
      <c r="A47" s="2" t="s">
        <v>649</v>
      </c>
      <c r="B47"/>
      <c r="C47"/>
    </row>
  </sheetData>
  <mergeCells count="12">
    <mergeCell ref="A43:G45"/>
    <mergeCell ref="A2:G2"/>
    <mergeCell ref="A3:G3"/>
    <mergeCell ref="A4:G4"/>
    <mergeCell ref="E6:F6"/>
    <mergeCell ref="E7:F7"/>
    <mergeCell ref="E8:F8"/>
    <mergeCell ref="C9:G9"/>
    <mergeCell ref="B31:E31"/>
    <mergeCell ref="C34:F34"/>
    <mergeCell ref="C35:F35"/>
    <mergeCell ref="C36:F36"/>
  </mergeCells>
  <printOptions horizontalCentered="1"/>
  <pageMargins left="0.70866141732283472" right="0.70866141732283472" top="0.74803149606299213" bottom="0.74803149606299213" header="0.31496062992125984" footer="0.31496062992125984"/>
  <pageSetup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I39"/>
  <sheetViews>
    <sheetView view="pageBreakPreview" zoomScale="60" zoomScaleNormal="75" workbookViewId="0">
      <selection activeCell="I39" sqref="A1:I39"/>
    </sheetView>
  </sheetViews>
  <sheetFormatPr baseColWidth="10" defaultRowHeight="16.5"/>
  <cols>
    <col min="1" max="1" width="37.28515625" style="522" customWidth="1"/>
    <col min="2" max="2" width="19.28515625" style="522" customWidth="1"/>
    <col min="3" max="3" width="18.140625" style="522" customWidth="1"/>
    <col min="4" max="4" width="21" style="522" bestFit="1" customWidth="1"/>
    <col min="5" max="5" width="14.28515625" style="522" bestFit="1" customWidth="1"/>
    <col min="6" max="6" width="10.7109375" style="522" bestFit="1" customWidth="1"/>
    <col min="7" max="9" width="23.85546875" style="522" customWidth="1"/>
    <col min="10" max="246" width="10.7109375" style="522"/>
    <col min="247" max="247" width="37.28515625" style="522" customWidth="1"/>
    <col min="248" max="248" width="14.7109375" style="522" customWidth="1"/>
    <col min="249" max="249" width="10.7109375" style="522"/>
    <col min="250" max="250" width="16" style="522" customWidth="1"/>
    <col min="251" max="251" width="10.7109375" style="522"/>
    <col min="252" max="252" width="16.7109375" style="522" customWidth="1"/>
    <col min="253" max="253" width="15.5703125" style="522" customWidth="1"/>
    <col min="254" max="258" width="10.7109375" style="522"/>
    <col min="259" max="259" width="13.7109375" style="522" customWidth="1"/>
    <col min="260" max="502" width="10.7109375" style="522"/>
    <col min="503" max="503" width="37.28515625" style="522" customWidth="1"/>
    <col min="504" max="504" width="14.7109375" style="522" customWidth="1"/>
    <col min="505" max="505" width="10.7109375" style="522"/>
    <col min="506" max="506" width="16" style="522" customWidth="1"/>
    <col min="507" max="507" width="10.7109375" style="522"/>
    <col min="508" max="508" width="16.7109375" style="522" customWidth="1"/>
    <col min="509" max="509" width="15.5703125" style="522" customWidth="1"/>
    <col min="510" max="514" width="10.7109375" style="522"/>
    <col min="515" max="515" width="13.7109375" style="522" customWidth="1"/>
    <col min="516" max="758" width="10.7109375" style="522"/>
    <col min="759" max="759" width="37.28515625" style="522" customWidth="1"/>
    <col min="760" max="760" width="14.7109375" style="522" customWidth="1"/>
    <col min="761" max="761" width="10.7109375" style="522"/>
    <col min="762" max="762" width="16" style="522" customWidth="1"/>
    <col min="763" max="763" width="10.7109375" style="522"/>
    <col min="764" max="764" width="16.7109375" style="522" customWidth="1"/>
    <col min="765" max="765" width="15.5703125" style="522" customWidth="1"/>
    <col min="766" max="770" width="10.7109375" style="522"/>
    <col min="771" max="771" width="13.7109375" style="522" customWidth="1"/>
    <col min="772" max="1014" width="10.7109375" style="522"/>
    <col min="1015" max="1015" width="37.28515625" style="522" customWidth="1"/>
    <col min="1016" max="1016" width="14.7109375" style="522" customWidth="1"/>
    <col min="1017" max="1017" width="10.7109375" style="522"/>
    <col min="1018" max="1018" width="16" style="522" customWidth="1"/>
    <col min="1019" max="1019" width="10.7109375" style="522"/>
    <col min="1020" max="1020" width="16.7109375" style="522" customWidth="1"/>
    <col min="1021" max="1021" width="15.5703125" style="522" customWidth="1"/>
    <col min="1022" max="1026" width="10.7109375" style="522"/>
    <col min="1027" max="1027" width="13.7109375" style="522" customWidth="1"/>
    <col min="1028" max="1270" width="10.7109375" style="522"/>
    <col min="1271" max="1271" width="37.28515625" style="522" customWidth="1"/>
    <col min="1272" max="1272" width="14.7109375" style="522" customWidth="1"/>
    <col min="1273" max="1273" width="10.7109375" style="522"/>
    <col min="1274" max="1274" width="16" style="522" customWidth="1"/>
    <col min="1275" max="1275" width="10.7109375" style="522"/>
    <col min="1276" max="1276" width="16.7109375" style="522" customWidth="1"/>
    <col min="1277" max="1277" width="15.5703125" style="522" customWidth="1"/>
    <col min="1278" max="1282" width="10.7109375" style="522"/>
    <col min="1283" max="1283" width="13.7109375" style="522" customWidth="1"/>
    <col min="1284" max="1526" width="10.7109375" style="522"/>
    <col min="1527" max="1527" width="37.28515625" style="522" customWidth="1"/>
    <col min="1528" max="1528" width="14.7109375" style="522" customWidth="1"/>
    <col min="1529" max="1529" width="10.7109375" style="522"/>
    <col min="1530" max="1530" width="16" style="522" customWidth="1"/>
    <col min="1531" max="1531" width="10.7109375" style="522"/>
    <col min="1532" max="1532" width="16.7109375" style="522" customWidth="1"/>
    <col min="1533" max="1533" width="15.5703125" style="522" customWidth="1"/>
    <col min="1534" max="1538" width="10.7109375" style="522"/>
    <col min="1539" max="1539" width="13.7109375" style="522" customWidth="1"/>
    <col min="1540" max="1782" width="10.7109375" style="522"/>
    <col min="1783" max="1783" width="37.28515625" style="522" customWidth="1"/>
    <col min="1784" max="1784" width="14.7109375" style="522" customWidth="1"/>
    <col min="1785" max="1785" width="10.7109375" style="522"/>
    <col min="1786" max="1786" width="16" style="522" customWidth="1"/>
    <col min="1787" max="1787" width="10.7109375" style="522"/>
    <col min="1788" max="1788" width="16.7109375" style="522" customWidth="1"/>
    <col min="1789" max="1789" width="15.5703125" style="522" customWidth="1"/>
    <col min="1790" max="1794" width="10.7109375" style="522"/>
    <col min="1795" max="1795" width="13.7109375" style="522" customWidth="1"/>
    <col min="1796" max="2038" width="10.7109375" style="522"/>
    <col min="2039" max="2039" width="37.28515625" style="522" customWidth="1"/>
    <col min="2040" max="2040" width="14.7109375" style="522" customWidth="1"/>
    <col min="2041" max="2041" width="10.7109375" style="522"/>
    <col min="2042" max="2042" width="16" style="522" customWidth="1"/>
    <col min="2043" max="2043" width="10.7109375" style="522"/>
    <col min="2044" max="2044" width="16.7109375" style="522" customWidth="1"/>
    <col min="2045" max="2045" width="15.5703125" style="522" customWidth="1"/>
    <col min="2046" max="2050" width="10.7109375" style="522"/>
    <col min="2051" max="2051" width="13.7109375" style="522" customWidth="1"/>
    <col min="2052" max="2294" width="10.7109375" style="522"/>
    <col min="2295" max="2295" width="37.28515625" style="522" customWidth="1"/>
    <col min="2296" max="2296" width="14.7109375" style="522" customWidth="1"/>
    <col min="2297" max="2297" width="10.7109375" style="522"/>
    <col min="2298" max="2298" width="16" style="522" customWidth="1"/>
    <col min="2299" max="2299" width="10.7109375" style="522"/>
    <col min="2300" max="2300" width="16.7109375" style="522" customWidth="1"/>
    <col min="2301" max="2301" width="15.5703125" style="522" customWidth="1"/>
    <col min="2302" max="2306" width="10.7109375" style="522"/>
    <col min="2307" max="2307" width="13.7109375" style="522" customWidth="1"/>
    <col min="2308" max="2550" width="10.7109375" style="522"/>
    <col min="2551" max="2551" width="37.28515625" style="522" customWidth="1"/>
    <col min="2552" max="2552" width="14.7109375" style="522" customWidth="1"/>
    <col min="2553" max="2553" width="10.7109375" style="522"/>
    <col min="2554" max="2554" width="16" style="522" customWidth="1"/>
    <col min="2555" max="2555" width="10.7109375" style="522"/>
    <col min="2556" max="2556" width="16.7109375" style="522" customWidth="1"/>
    <col min="2557" max="2557" width="15.5703125" style="522" customWidth="1"/>
    <col min="2558" max="2562" width="10.7109375" style="522"/>
    <col min="2563" max="2563" width="13.7109375" style="522" customWidth="1"/>
    <col min="2564" max="2806" width="10.7109375" style="522"/>
    <col min="2807" max="2807" width="37.28515625" style="522" customWidth="1"/>
    <col min="2808" max="2808" width="14.7109375" style="522" customWidth="1"/>
    <col min="2809" max="2809" width="10.7109375" style="522"/>
    <col min="2810" max="2810" width="16" style="522" customWidth="1"/>
    <col min="2811" max="2811" width="10.7109375" style="522"/>
    <col min="2812" max="2812" width="16.7109375" style="522" customWidth="1"/>
    <col min="2813" max="2813" width="15.5703125" style="522" customWidth="1"/>
    <col min="2814" max="2818" width="10.7109375" style="522"/>
    <col min="2819" max="2819" width="13.7109375" style="522" customWidth="1"/>
    <col min="2820" max="3062" width="10.7109375" style="522"/>
    <col min="3063" max="3063" width="37.28515625" style="522" customWidth="1"/>
    <col min="3064" max="3064" width="14.7109375" style="522" customWidth="1"/>
    <col min="3065" max="3065" width="10.7109375" style="522"/>
    <col min="3066" max="3066" width="16" style="522" customWidth="1"/>
    <col min="3067" max="3067" width="10.7109375" style="522"/>
    <col min="3068" max="3068" width="16.7109375" style="522" customWidth="1"/>
    <col min="3069" max="3069" width="15.5703125" style="522" customWidth="1"/>
    <col min="3070" max="3074" width="10.7109375" style="522"/>
    <col min="3075" max="3075" width="13.7109375" style="522" customWidth="1"/>
    <col min="3076" max="3318" width="10.7109375" style="522"/>
    <col min="3319" max="3319" width="37.28515625" style="522" customWidth="1"/>
    <col min="3320" max="3320" width="14.7109375" style="522" customWidth="1"/>
    <col min="3321" max="3321" width="10.7109375" style="522"/>
    <col min="3322" max="3322" width="16" style="522" customWidth="1"/>
    <col min="3323" max="3323" width="10.7109375" style="522"/>
    <col min="3324" max="3324" width="16.7109375" style="522" customWidth="1"/>
    <col min="3325" max="3325" width="15.5703125" style="522" customWidth="1"/>
    <col min="3326" max="3330" width="10.7109375" style="522"/>
    <col min="3331" max="3331" width="13.7109375" style="522" customWidth="1"/>
    <col min="3332" max="3574" width="10.7109375" style="522"/>
    <col min="3575" max="3575" width="37.28515625" style="522" customWidth="1"/>
    <col min="3576" max="3576" width="14.7109375" style="522" customWidth="1"/>
    <col min="3577" max="3577" width="10.7109375" style="522"/>
    <col min="3578" max="3578" width="16" style="522" customWidth="1"/>
    <col min="3579" max="3579" width="10.7109375" style="522"/>
    <col min="3580" max="3580" width="16.7109375" style="522" customWidth="1"/>
    <col min="3581" max="3581" width="15.5703125" style="522" customWidth="1"/>
    <col min="3582" max="3586" width="10.7109375" style="522"/>
    <col min="3587" max="3587" width="13.7109375" style="522" customWidth="1"/>
    <col min="3588" max="3830" width="10.7109375" style="522"/>
    <col min="3831" max="3831" width="37.28515625" style="522" customWidth="1"/>
    <col min="3832" max="3832" width="14.7109375" style="522" customWidth="1"/>
    <col min="3833" max="3833" width="10.7109375" style="522"/>
    <col min="3834" max="3834" width="16" style="522" customWidth="1"/>
    <col min="3835" max="3835" width="10.7109375" style="522"/>
    <col min="3836" max="3836" width="16.7109375" style="522" customWidth="1"/>
    <col min="3837" max="3837" width="15.5703125" style="522" customWidth="1"/>
    <col min="3838" max="3842" width="10.7109375" style="522"/>
    <col min="3843" max="3843" width="13.7109375" style="522" customWidth="1"/>
    <col min="3844" max="4086" width="10.7109375" style="522"/>
    <col min="4087" max="4087" width="37.28515625" style="522" customWidth="1"/>
    <col min="4088" max="4088" width="14.7109375" style="522" customWidth="1"/>
    <col min="4089" max="4089" width="10.7109375" style="522"/>
    <col min="4090" max="4090" width="16" style="522" customWidth="1"/>
    <col min="4091" max="4091" width="10.7109375" style="522"/>
    <col min="4092" max="4092" width="16.7109375" style="522" customWidth="1"/>
    <col min="4093" max="4093" width="15.5703125" style="522" customWidth="1"/>
    <col min="4094" max="4098" width="10.7109375" style="522"/>
    <col min="4099" max="4099" width="13.7109375" style="522" customWidth="1"/>
    <col min="4100" max="4342" width="10.7109375" style="522"/>
    <col min="4343" max="4343" width="37.28515625" style="522" customWidth="1"/>
    <col min="4344" max="4344" width="14.7109375" style="522" customWidth="1"/>
    <col min="4345" max="4345" width="10.7109375" style="522"/>
    <col min="4346" max="4346" width="16" style="522" customWidth="1"/>
    <col min="4347" max="4347" width="10.7109375" style="522"/>
    <col min="4348" max="4348" width="16.7109375" style="522" customWidth="1"/>
    <col min="4349" max="4349" width="15.5703125" style="522" customWidth="1"/>
    <col min="4350" max="4354" width="10.7109375" style="522"/>
    <col min="4355" max="4355" width="13.7109375" style="522" customWidth="1"/>
    <col min="4356" max="4598" width="10.7109375" style="522"/>
    <col min="4599" max="4599" width="37.28515625" style="522" customWidth="1"/>
    <col min="4600" max="4600" width="14.7109375" style="522" customWidth="1"/>
    <col min="4601" max="4601" width="10.7109375" style="522"/>
    <col min="4602" max="4602" width="16" style="522" customWidth="1"/>
    <col min="4603" max="4603" width="10.7109375" style="522"/>
    <col min="4604" max="4604" width="16.7109375" style="522" customWidth="1"/>
    <col min="4605" max="4605" width="15.5703125" style="522" customWidth="1"/>
    <col min="4606" max="4610" width="10.7109375" style="522"/>
    <col min="4611" max="4611" width="13.7109375" style="522" customWidth="1"/>
    <col min="4612" max="4854" width="10.7109375" style="522"/>
    <col min="4855" max="4855" width="37.28515625" style="522" customWidth="1"/>
    <col min="4856" max="4856" width="14.7109375" style="522" customWidth="1"/>
    <col min="4857" max="4857" width="10.7109375" style="522"/>
    <col min="4858" max="4858" width="16" style="522" customWidth="1"/>
    <col min="4859" max="4859" width="10.7109375" style="522"/>
    <col min="4860" max="4860" width="16.7109375" style="522" customWidth="1"/>
    <col min="4861" max="4861" width="15.5703125" style="522" customWidth="1"/>
    <col min="4862" max="4866" width="10.7109375" style="522"/>
    <col min="4867" max="4867" width="13.7109375" style="522" customWidth="1"/>
    <col min="4868" max="5110" width="10.7109375" style="522"/>
    <col min="5111" max="5111" width="37.28515625" style="522" customWidth="1"/>
    <col min="5112" max="5112" width="14.7109375" style="522" customWidth="1"/>
    <col min="5113" max="5113" width="10.7109375" style="522"/>
    <col min="5114" max="5114" width="16" style="522" customWidth="1"/>
    <col min="5115" max="5115" width="10.7109375" style="522"/>
    <col min="5116" max="5116" width="16.7109375" style="522" customWidth="1"/>
    <col min="5117" max="5117" width="15.5703125" style="522" customWidth="1"/>
    <col min="5118" max="5122" width="10.7109375" style="522"/>
    <col min="5123" max="5123" width="13.7109375" style="522" customWidth="1"/>
    <col min="5124" max="5366" width="10.7109375" style="522"/>
    <col min="5367" max="5367" width="37.28515625" style="522" customWidth="1"/>
    <col min="5368" max="5368" width="14.7109375" style="522" customWidth="1"/>
    <col min="5369" max="5369" width="10.7109375" style="522"/>
    <col min="5370" max="5370" width="16" style="522" customWidth="1"/>
    <col min="5371" max="5371" width="10.7109375" style="522"/>
    <col min="5372" max="5372" width="16.7109375" style="522" customWidth="1"/>
    <col min="5373" max="5373" width="15.5703125" style="522" customWidth="1"/>
    <col min="5374" max="5378" width="10.7109375" style="522"/>
    <col min="5379" max="5379" width="13.7109375" style="522" customWidth="1"/>
    <col min="5380" max="5622" width="10.7109375" style="522"/>
    <col min="5623" max="5623" width="37.28515625" style="522" customWidth="1"/>
    <col min="5624" max="5624" width="14.7109375" style="522" customWidth="1"/>
    <col min="5625" max="5625" width="10.7109375" style="522"/>
    <col min="5626" max="5626" width="16" style="522" customWidth="1"/>
    <col min="5627" max="5627" width="10.7109375" style="522"/>
    <col min="5628" max="5628" width="16.7109375" style="522" customWidth="1"/>
    <col min="5629" max="5629" width="15.5703125" style="522" customWidth="1"/>
    <col min="5630" max="5634" width="10.7109375" style="522"/>
    <col min="5635" max="5635" width="13.7109375" style="522" customWidth="1"/>
    <col min="5636" max="5878" width="10.7109375" style="522"/>
    <col min="5879" max="5879" width="37.28515625" style="522" customWidth="1"/>
    <col min="5880" max="5880" width="14.7109375" style="522" customWidth="1"/>
    <col min="5881" max="5881" width="10.7109375" style="522"/>
    <col min="5882" max="5882" width="16" style="522" customWidth="1"/>
    <col min="5883" max="5883" width="10.7109375" style="522"/>
    <col min="5884" max="5884" width="16.7109375" style="522" customWidth="1"/>
    <col min="5885" max="5885" width="15.5703125" style="522" customWidth="1"/>
    <col min="5886" max="5890" width="10.7109375" style="522"/>
    <col min="5891" max="5891" width="13.7109375" style="522" customWidth="1"/>
    <col min="5892" max="6134" width="10.7109375" style="522"/>
    <col min="6135" max="6135" width="37.28515625" style="522" customWidth="1"/>
    <col min="6136" max="6136" width="14.7109375" style="522" customWidth="1"/>
    <col min="6137" max="6137" width="10.7109375" style="522"/>
    <col min="6138" max="6138" width="16" style="522" customWidth="1"/>
    <col min="6139" max="6139" width="10.7109375" style="522"/>
    <col min="6140" max="6140" width="16.7109375" style="522" customWidth="1"/>
    <col min="6141" max="6141" width="15.5703125" style="522" customWidth="1"/>
    <col min="6142" max="6146" width="10.7109375" style="522"/>
    <col min="6147" max="6147" width="13.7109375" style="522" customWidth="1"/>
    <col min="6148" max="6390" width="10.7109375" style="522"/>
    <col min="6391" max="6391" width="37.28515625" style="522" customWidth="1"/>
    <col min="6392" max="6392" width="14.7109375" style="522" customWidth="1"/>
    <col min="6393" max="6393" width="10.7109375" style="522"/>
    <col min="6394" max="6394" width="16" style="522" customWidth="1"/>
    <col min="6395" max="6395" width="10.7109375" style="522"/>
    <col min="6396" max="6396" width="16.7109375" style="522" customWidth="1"/>
    <col min="6397" max="6397" width="15.5703125" style="522" customWidth="1"/>
    <col min="6398" max="6402" width="10.7109375" style="522"/>
    <col min="6403" max="6403" width="13.7109375" style="522" customWidth="1"/>
    <col min="6404" max="6646" width="10.7109375" style="522"/>
    <col min="6647" max="6647" width="37.28515625" style="522" customWidth="1"/>
    <col min="6648" max="6648" width="14.7109375" style="522" customWidth="1"/>
    <col min="6649" max="6649" width="10.7109375" style="522"/>
    <col min="6650" max="6650" width="16" style="522" customWidth="1"/>
    <col min="6651" max="6651" width="10.7109375" style="522"/>
    <col min="6652" max="6652" width="16.7109375" style="522" customWidth="1"/>
    <col min="6653" max="6653" width="15.5703125" style="522" customWidth="1"/>
    <col min="6654" max="6658" width="10.7109375" style="522"/>
    <col min="6659" max="6659" width="13.7109375" style="522" customWidth="1"/>
    <col min="6660" max="6902" width="10.7109375" style="522"/>
    <col min="6903" max="6903" width="37.28515625" style="522" customWidth="1"/>
    <col min="6904" max="6904" width="14.7109375" style="522" customWidth="1"/>
    <col min="6905" max="6905" width="10.7109375" style="522"/>
    <col min="6906" max="6906" width="16" style="522" customWidth="1"/>
    <col min="6907" max="6907" width="10.7109375" style="522"/>
    <col min="6908" max="6908" width="16.7109375" style="522" customWidth="1"/>
    <col min="6909" max="6909" width="15.5703125" style="522" customWidth="1"/>
    <col min="6910" max="6914" width="10.7109375" style="522"/>
    <col min="6915" max="6915" width="13.7109375" style="522" customWidth="1"/>
    <col min="6916" max="7158" width="10.7109375" style="522"/>
    <col min="7159" max="7159" width="37.28515625" style="522" customWidth="1"/>
    <col min="7160" max="7160" width="14.7109375" style="522" customWidth="1"/>
    <col min="7161" max="7161" width="10.7109375" style="522"/>
    <col min="7162" max="7162" width="16" style="522" customWidth="1"/>
    <col min="7163" max="7163" width="10.7109375" style="522"/>
    <col min="7164" max="7164" width="16.7109375" style="522" customWidth="1"/>
    <col min="7165" max="7165" width="15.5703125" style="522" customWidth="1"/>
    <col min="7166" max="7170" width="10.7109375" style="522"/>
    <col min="7171" max="7171" width="13.7109375" style="522" customWidth="1"/>
    <col min="7172" max="7414" width="10.7109375" style="522"/>
    <col min="7415" max="7415" width="37.28515625" style="522" customWidth="1"/>
    <col min="7416" max="7416" width="14.7109375" style="522" customWidth="1"/>
    <col min="7417" max="7417" width="10.7109375" style="522"/>
    <col min="7418" max="7418" width="16" style="522" customWidth="1"/>
    <col min="7419" max="7419" width="10.7109375" style="522"/>
    <col min="7420" max="7420" width="16.7109375" style="522" customWidth="1"/>
    <col min="7421" max="7421" width="15.5703125" style="522" customWidth="1"/>
    <col min="7422" max="7426" width="10.7109375" style="522"/>
    <col min="7427" max="7427" width="13.7109375" style="522" customWidth="1"/>
    <col min="7428" max="7670" width="10.7109375" style="522"/>
    <col min="7671" max="7671" width="37.28515625" style="522" customWidth="1"/>
    <col min="7672" max="7672" width="14.7109375" style="522" customWidth="1"/>
    <col min="7673" max="7673" width="10.7109375" style="522"/>
    <col min="7674" max="7674" width="16" style="522" customWidth="1"/>
    <col min="7675" max="7675" width="10.7109375" style="522"/>
    <col min="7676" max="7676" width="16.7109375" style="522" customWidth="1"/>
    <col min="7677" max="7677" width="15.5703125" style="522" customWidth="1"/>
    <col min="7678" max="7682" width="10.7109375" style="522"/>
    <col min="7683" max="7683" width="13.7109375" style="522" customWidth="1"/>
    <col min="7684" max="7926" width="10.7109375" style="522"/>
    <col min="7927" max="7927" width="37.28515625" style="522" customWidth="1"/>
    <col min="7928" max="7928" width="14.7109375" style="522" customWidth="1"/>
    <col min="7929" max="7929" width="10.7109375" style="522"/>
    <col min="7930" max="7930" width="16" style="522" customWidth="1"/>
    <col min="7931" max="7931" width="10.7109375" style="522"/>
    <col min="7932" max="7932" width="16.7109375" style="522" customWidth="1"/>
    <col min="7933" max="7933" width="15.5703125" style="522" customWidth="1"/>
    <col min="7934" max="7938" width="10.7109375" style="522"/>
    <col min="7939" max="7939" width="13.7109375" style="522" customWidth="1"/>
    <col min="7940" max="8182" width="10.7109375" style="522"/>
    <col min="8183" max="8183" width="37.28515625" style="522" customWidth="1"/>
    <col min="8184" max="8184" width="14.7109375" style="522" customWidth="1"/>
    <col min="8185" max="8185" width="10.7109375" style="522"/>
    <col min="8186" max="8186" width="16" style="522" customWidth="1"/>
    <col min="8187" max="8187" width="10.7109375" style="522"/>
    <col min="8188" max="8188" width="16.7109375" style="522" customWidth="1"/>
    <col min="8189" max="8189" width="15.5703125" style="522" customWidth="1"/>
    <col min="8190" max="8194" width="10.7109375" style="522"/>
    <col min="8195" max="8195" width="13.7109375" style="522" customWidth="1"/>
    <col min="8196" max="8438" width="10.7109375" style="522"/>
    <col min="8439" max="8439" width="37.28515625" style="522" customWidth="1"/>
    <col min="8440" max="8440" width="14.7109375" style="522" customWidth="1"/>
    <col min="8441" max="8441" width="10.7109375" style="522"/>
    <col min="8442" max="8442" width="16" style="522" customWidth="1"/>
    <col min="8443" max="8443" width="10.7109375" style="522"/>
    <col min="8444" max="8444" width="16.7109375" style="522" customWidth="1"/>
    <col min="8445" max="8445" width="15.5703125" style="522" customWidth="1"/>
    <col min="8446" max="8450" width="10.7109375" style="522"/>
    <col min="8451" max="8451" width="13.7109375" style="522" customWidth="1"/>
    <col min="8452" max="8694" width="10.7109375" style="522"/>
    <col min="8695" max="8695" width="37.28515625" style="522" customWidth="1"/>
    <col min="8696" max="8696" width="14.7109375" style="522" customWidth="1"/>
    <col min="8697" max="8697" width="10.7109375" style="522"/>
    <col min="8698" max="8698" width="16" style="522" customWidth="1"/>
    <col min="8699" max="8699" width="10.7109375" style="522"/>
    <col min="8700" max="8700" width="16.7109375" style="522" customWidth="1"/>
    <col min="8701" max="8701" width="15.5703125" style="522" customWidth="1"/>
    <col min="8702" max="8706" width="10.7109375" style="522"/>
    <col min="8707" max="8707" width="13.7109375" style="522" customWidth="1"/>
    <col min="8708" max="8950" width="10.7109375" style="522"/>
    <col min="8951" max="8951" width="37.28515625" style="522" customWidth="1"/>
    <col min="8952" max="8952" width="14.7109375" style="522" customWidth="1"/>
    <col min="8953" max="8953" width="10.7109375" style="522"/>
    <col min="8954" max="8954" width="16" style="522" customWidth="1"/>
    <col min="8955" max="8955" width="10.7109375" style="522"/>
    <col min="8956" max="8956" width="16.7109375" style="522" customWidth="1"/>
    <col min="8957" max="8957" width="15.5703125" style="522" customWidth="1"/>
    <col min="8958" max="8962" width="10.7109375" style="522"/>
    <col min="8963" max="8963" width="13.7109375" style="522" customWidth="1"/>
    <col min="8964" max="9206" width="10.7109375" style="522"/>
    <col min="9207" max="9207" width="37.28515625" style="522" customWidth="1"/>
    <col min="9208" max="9208" width="14.7109375" style="522" customWidth="1"/>
    <col min="9209" max="9209" width="10.7109375" style="522"/>
    <col min="9210" max="9210" width="16" style="522" customWidth="1"/>
    <col min="9211" max="9211" width="10.7109375" style="522"/>
    <col min="9212" max="9212" width="16.7109375" style="522" customWidth="1"/>
    <col min="9213" max="9213" width="15.5703125" style="522" customWidth="1"/>
    <col min="9214" max="9218" width="10.7109375" style="522"/>
    <col min="9219" max="9219" width="13.7109375" style="522" customWidth="1"/>
    <col min="9220" max="9462" width="10.7109375" style="522"/>
    <col min="9463" max="9463" width="37.28515625" style="522" customWidth="1"/>
    <col min="9464" max="9464" width="14.7109375" style="522" customWidth="1"/>
    <col min="9465" max="9465" width="10.7109375" style="522"/>
    <col min="9466" max="9466" width="16" style="522" customWidth="1"/>
    <col min="9467" max="9467" width="10.7109375" style="522"/>
    <col min="9468" max="9468" width="16.7109375" style="522" customWidth="1"/>
    <col min="9469" max="9469" width="15.5703125" style="522" customWidth="1"/>
    <col min="9470" max="9474" width="10.7109375" style="522"/>
    <col min="9475" max="9475" width="13.7109375" style="522" customWidth="1"/>
    <col min="9476" max="9718" width="10.7109375" style="522"/>
    <col min="9719" max="9719" width="37.28515625" style="522" customWidth="1"/>
    <col min="9720" max="9720" width="14.7109375" style="522" customWidth="1"/>
    <col min="9721" max="9721" width="10.7109375" style="522"/>
    <col min="9722" max="9722" width="16" style="522" customWidth="1"/>
    <col min="9723" max="9723" width="10.7109375" style="522"/>
    <col min="9724" max="9724" width="16.7109375" style="522" customWidth="1"/>
    <col min="9725" max="9725" width="15.5703125" style="522" customWidth="1"/>
    <col min="9726" max="9730" width="10.7109375" style="522"/>
    <col min="9731" max="9731" width="13.7109375" style="522" customWidth="1"/>
    <col min="9732" max="9974" width="10.7109375" style="522"/>
    <col min="9975" max="9975" width="37.28515625" style="522" customWidth="1"/>
    <col min="9976" max="9976" width="14.7109375" style="522" customWidth="1"/>
    <col min="9977" max="9977" width="10.7109375" style="522"/>
    <col min="9978" max="9978" width="16" style="522" customWidth="1"/>
    <col min="9979" max="9979" width="10.7109375" style="522"/>
    <col min="9980" max="9980" width="16.7109375" style="522" customWidth="1"/>
    <col min="9981" max="9981" width="15.5703125" style="522" customWidth="1"/>
    <col min="9982" max="9986" width="10.7109375" style="522"/>
    <col min="9987" max="9987" width="13.7109375" style="522" customWidth="1"/>
    <col min="9988" max="10230" width="10.7109375" style="522"/>
    <col min="10231" max="10231" width="37.28515625" style="522" customWidth="1"/>
    <col min="10232" max="10232" width="14.7109375" style="522" customWidth="1"/>
    <col min="10233" max="10233" width="10.7109375" style="522"/>
    <col min="10234" max="10234" width="16" style="522" customWidth="1"/>
    <col min="10235" max="10235" width="10.7109375" style="522"/>
    <col min="10236" max="10236" width="16.7109375" style="522" customWidth="1"/>
    <col min="10237" max="10237" width="15.5703125" style="522" customWidth="1"/>
    <col min="10238" max="10242" width="10.7109375" style="522"/>
    <col min="10243" max="10243" width="13.7109375" style="522" customWidth="1"/>
    <col min="10244" max="10486" width="10.7109375" style="522"/>
    <col min="10487" max="10487" width="37.28515625" style="522" customWidth="1"/>
    <col min="10488" max="10488" width="14.7109375" style="522" customWidth="1"/>
    <col min="10489" max="10489" width="10.7109375" style="522"/>
    <col min="10490" max="10490" width="16" style="522" customWidth="1"/>
    <col min="10491" max="10491" width="10.7109375" style="522"/>
    <col min="10492" max="10492" width="16.7109375" style="522" customWidth="1"/>
    <col min="10493" max="10493" width="15.5703125" style="522" customWidth="1"/>
    <col min="10494" max="10498" width="10.7109375" style="522"/>
    <col min="10499" max="10499" width="13.7109375" style="522" customWidth="1"/>
    <col min="10500" max="10742" width="10.7109375" style="522"/>
    <col min="10743" max="10743" width="37.28515625" style="522" customWidth="1"/>
    <col min="10744" max="10744" width="14.7109375" style="522" customWidth="1"/>
    <col min="10745" max="10745" width="10.7109375" style="522"/>
    <col min="10746" max="10746" width="16" style="522" customWidth="1"/>
    <col min="10747" max="10747" width="10.7109375" style="522"/>
    <col min="10748" max="10748" width="16.7109375" style="522" customWidth="1"/>
    <col min="10749" max="10749" width="15.5703125" style="522" customWidth="1"/>
    <col min="10750" max="10754" width="10.7109375" style="522"/>
    <col min="10755" max="10755" width="13.7109375" style="522" customWidth="1"/>
    <col min="10756" max="10998" width="10.7109375" style="522"/>
    <col min="10999" max="10999" width="37.28515625" style="522" customWidth="1"/>
    <col min="11000" max="11000" width="14.7109375" style="522" customWidth="1"/>
    <col min="11001" max="11001" width="10.7109375" style="522"/>
    <col min="11002" max="11002" width="16" style="522" customWidth="1"/>
    <col min="11003" max="11003" width="10.7109375" style="522"/>
    <col min="11004" max="11004" width="16.7109375" style="522" customWidth="1"/>
    <col min="11005" max="11005" width="15.5703125" style="522" customWidth="1"/>
    <col min="11006" max="11010" width="10.7109375" style="522"/>
    <col min="11011" max="11011" width="13.7109375" style="522" customWidth="1"/>
    <col min="11012" max="11254" width="10.7109375" style="522"/>
    <col min="11255" max="11255" width="37.28515625" style="522" customWidth="1"/>
    <col min="11256" max="11256" width="14.7109375" style="522" customWidth="1"/>
    <col min="11257" max="11257" width="10.7109375" style="522"/>
    <col min="11258" max="11258" width="16" style="522" customWidth="1"/>
    <col min="11259" max="11259" width="10.7109375" style="522"/>
    <col min="11260" max="11260" width="16.7109375" style="522" customWidth="1"/>
    <col min="11261" max="11261" width="15.5703125" style="522" customWidth="1"/>
    <col min="11262" max="11266" width="10.7109375" style="522"/>
    <col min="11267" max="11267" width="13.7109375" style="522" customWidth="1"/>
    <col min="11268" max="11510" width="10.7109375" style="522"/>
    <col min="11511" max="11511" width="37.28515625" style="522" customWidth="1"/>
    <col min="11512" max="11512" width="14.7109375" style="522" customWidth="1"/>
    <col min="11513" max="11513" width="10.7109375" style="522"/>
    <col min="11514" max="11514" width="16" style="522" customWidth="1"/>
    <col min="11515" max="11515" width="10.7109375" style="522"/>
    <col min="11516" max="11516" width="16.7109375" style="522" customWidth="1"/>
    <col min="11517" max="11517" width="15.5703125" style="522" customWidth="1"/>
    <col min="11518" max="11522" width="10.7109375" style="522"/>
    <col min="11523" max="11523" width="13.7109375" style="522" customWidth="1"/>
    <col min="11524" max="11766" width="10.7109375" style="522"/>
    <col min="11767" max="11767" width="37.28515625" style="522" customWidth="1"/>
    <col min="11768" max="11768" width="14.7109375" style="522" customWidth="1"/>
    <col min="11769" max="11769" width="10.7109375" style="522"/>
    <col min="11770" max="11770" width="16" style="522" customWidth="1"/>
    <col min="11771" max="11771" width="10.7109375" style="522"/>
    <col min="11772" max="11772" width="16.7109375" style="522" customWidth="1"/>
    <col min="11773" max="11773" width="15.5703125" style="522" customWidth="1"/>
    <col min="11774" max="11778" width="10.7109375" style="522"/>
    <col min="11779" max="11779" width="13.7109375" style="522" customWidth="1"/>
    <col min="11780" max="12022" width="10.7109375" style="522"/>
    <col min="12023" max="12023" width="37.28515625" style="522" customWidth="1"/>
    <col min="12024" max="12024" width="14.7109375" style="522" customWidth="1"/>
    <col min="12025" max="12025" width="10.7109375" style="522"/>
    <col min="12026" max="12026" width="16" style="522" customWidth="1"/>
    <col min="12027" max="12027" width="10.7109375" style="522"/>
    <col min="12028" max="12028" width="16.7109375" style="522" customWidth="1"/>
    <col min="12029" max="12029" width="15.5703125" style="522" customWidth="1"/>
    <col min="12030" max="12034" width="10.7109375" style="522"/>
    <col min="12035" max="12035" width="13.7109375" style="522" customWidth="1"/>
    <col min="12036" max="12278" width="10.7109375" style="522"/>
    <col min="12279" max="12279" width="37.28515625" style="522" customWidth="1"/>
    <col min="12280" max="12280" width="14.7109375" style="522" customWidth="1"/>
    <col min="12281" max="12281" width="10.7109375" style="522"/>
    <col min="12282" max="12282" width="16" style="522" customWidth="1"/>
    <col min="12283" max="12283" width="10.7109375" style="522"/>
    <col min="12284" max="12284" width="16.7109375" style="522" customWidth="1"/>
    <col min="12285" max="12285" width="15.5703125" style="522" customWidth="1"/>
    <col min="12286" max="12290" width="10.7109375" style="522"/>
    <col min="12291" max="12291" width="13.7109375" style="522" customWidth="1"/>
    <col min="12292" max="12534" width="10.7109375" style="522"/>
    <col min="12535" max="12535" width="37.28515625" style="522" customWidth="1"/>
    <col min="12536" max="12536" width="14.7109375" style="522" customWidth="1"/>
    <col min="12537" max="12537" width="10.7109375" style="522"/>
    <col min="12538" max="12538" width="16" style="522" customWidth="1"/>
    <col min="12539" max="12539" width="10.7109375" style="522"/>
    <col min="12540" max="12540" width="16.7109375" style="522" customWidth="1"/>
    <col min="12541" max="12541" width="15.5703125" style="522" customWidth="1"/>
    <col min="12542" max="12546" width="10.7109375" style="522"/>
    <col min="12547" max="12547" width="13.7109375" style="522" customWidth="1"/>
    <col min="12548" max="12790" width="10.7109375" style="522"/>
    <col min="12791" max="12791" width="37.28515625" style="522" customWidth="1"/>
    <col min="12792" max="12792" width="14.7109375" style="522" customWidth="1"/>
    <col min="12793" max="12793" width="10.7109375" style="522"/>
    <col min="12794" max="12794" width="16" style="522" customWidth="1"/>
    <col min="12795" max="12795" width="10.7109375" style="522"/>
    <col min="12796" max="12796" width="16.7109375" style="522" customWidth="1"/>
    <col min="12797" max="12797" width="15.5703125" style="522" customWidth="1"/>
    <col min="12798" max="12802" width="10.7109375" style="522"/>
    <col min="12803" max="12803" width="13.7109375" style="522" customWidth="1"/>
    <col min="12804" max="13046" width="10.7109375" style="522"/>
    <col min="13047" max="13047" width="37.28515625" style="522" customWidth="1"/>
    <col min="13048" max="13048" width="14.7109375" style="522" customWidth="1"/>
    <col min="13049" max="13049" width="10.7109375" style="522"/>
    <col min="13050" max="13050" width="16" style="522" customWidth="1"/>
    <col min="13051" max="13051" width="10.7109375" style="522"/>
    <col min="13052" max="13052" width="16.7109375" style="522" customWidth="1"/>
    <col min="13053" max="13053" width="15.5703125" style="522" customWidth="1"/>
    <col min="13054" max="13058" width="10.7109375" style="522"/>
    <col min="13059" max="13059" width="13.7109375" style="522" customWidth="1"/>
    <col min="13060" max="13302" width="10.7109375" style="522"/>
    <col min="13303" max="13303" width="37.28515625" style="522" customWidth="1"/>
    <col min="13304" max="13304" width="14.7109375" style="522" customWidth="1"/>
    <col min="13305" max="13305" width="10.7109375" style="522"/>
    <col min="13306" max="13306" width="16" style="522" customWidth="1"/>
    <col min="13307" max="13307" width="10.7109375" style="522"/>
    <col min="13308" max="13308" width="16.7109375" style="522" customWidth="1"/>
    <col min="13309" max="13309" width="15.5703125" style="522" customWidth="1"/>
    <col min="13310" max="13314" width="10.7109375" style="522"/>
    <col min="13315" max="13315" width="13.7109375" style="522" customWidth="1"/>
    <col min="13316" max="13558" width="10.7109375" style="522"/>
    <col min="13559" max="13559" width="37.28515625" style="522" customWidth="1"/>
    <col min="13560" max="13560" width="14.7109375" style="522" customWidth="1"/>
    <col min="13561" max="13561" width="10.7109375" style="522"/>
    <col min="13562" max="13562" width="16" style="522" customWidth="1"/>
    <col min="13563" max="13563" width="10.7109375" style="522"/>
    <col min="13564" max="13564" width="16.7109375" style="522" customWidth="1"/>
    <col min="13565" max="13565" width="15.5703125" style="522" customWidth="1"/>
    <col min="13566" max="13570" width="10.7109375" style="522"/>
    <col min="13571" max="13571" width="13.7109375" style="522" customWidth="1"/>
    <col min="13572" max="13814" width="10.7109375" style="522"/>
    <col min="13815" max="13815" width="37.28515625" style="522" customWidth="1"/>
    <col min="13816" max="13816" width="14.7109375" style="522" customWidth="1"/>
    <col min="13817" max="13817" width="10.7109375" style="522"/>
    <col min="13818" max="13818" width="16" style="522" customWidth="1"/>
    <col min="13819" max="13819" width="10.7109375" style="522"/>
    <col min="13820" max="13820" width="16.7109375" style="522" customWidth="1"/>
    <col min="13821" max="13821" width="15.5703125" style="522" customWidth="1"/>
    <col min="13822" max="13826" width="10.7109375" style="522"/>
    <col min="13827" max="13827" width="13.7109375" style="522" customWidth="1"/>
    <col min="13828" max="14070" width="10.7109375" style="522"/>
    <col min="14071" max="14071" width="37.28515625" style="522" customWidth="1"/>
    <col min="14072" max="14072" width="14.7109375" style="522" customWidth="1"/>
    <col min="14073" max="14073" width="10.7109375" style="522"/>
    <col min="14074" max="14074" width="16" style="522" customWidth="1"/>
    <col min="14075" max="14075" width="10.7109375" style="522"/>
    <col min="14076" max="14076" width="16.7109375" style="522" customWidth="1"/>
    <col min="14077" max="14077" width="15.5703125" style="522" customWidth="1"/>
    <col min="14078" max="14082" width="10.7109375" style="522"/>
    <col min="14083" max="14083" width="13.7109375" style="522" customWidth="1"/>
    <col min="14084" max="14326" width="10.7109375" style="522"/>
    <col min="14327" max="14327" width="37.28515625" style="522" customWidth="1"/>
    <col min="14328" max="14328" width="14.7109375" style="522" customWidth="1"/>
    <col min="14329" max="14329" width="10.7109375" style="522"/>
    <col min="14330" max="14330" width="16" style="522" customWidth="1"/>
    <col min="14331" max="14331" width="10.7109375" style="522"/>
    <col min="14332" max="14332" width="16.7109375" style="522" customWidth="1"/>
    <col min="14333" max="14333" width="15.5703125" style="522" customWidth="1"/>
    <col min="14334" max="14338" width="10.7109375" style="522"/>
    <col min="14339" max="14339" width="13.7109375" style="522" customWidth="1"/>
    <col min="14340" max="14582" width="10.7109375" style="522"/>
    <col min="14583" max="14583" width="37.28515625" style="522" customWidth="1"/>
    <col min="14584" max="14584" width="14.7109375" style="522" customWidth="1"/>
    <col min="14585" max="14585" width="10.7109375" style="522"/>
    <col min="14586" max="14586" width="16" style="522" customWidth="1"/>
    <col min="14587" max="14587" width="10.7109375" style="522"/>
    <col min="14588" max="14588" width="16.7109375" style="522" customWidth="1"/>
    <col min="14589" max="14589" width="15.5703125" style="522" customWidth="1"/>
    <col min="14590" max="14594" width="10.7109375" style="522"/>
    <col min="14595" max="14595" width="13.7109375" style="522" customWidth="1"/>
    <col min="14596" max="14838" width="10.7109375" style="522"/>
    <col min="14839" max="14839" width="37.28515625" style="522" customWidth="1"/>
    <col min="14840" max="14840" width="14.7109375" style="522" customWidth="1"/>
    <col min="14841" max="14841" width="10.7109375" style="522"/>
    <col min="14842" max="14842" width="16" style="522" customWidth="1"/>
    <col min="14843" max="14843" width="10.7109375" style="522"/>
    <col min="14844" max="14844" width="16.7109375" style="522" customWidth="1"/>
    <col min="14845" max="14845" width="15.5703125" style="522" customWidth="1"/>
    <col min="14846" max="14850" width="10.7109375" style="522"/>
    <col min="14851" max="14851" width="13.7109375" style="522" customWidth="1"/>
    <col min="14852" max="15094" width="10.7109375" style="522"/>
    <col min="15095" max="15095" width="37.28515625" style="522" customWidth="1"/>
    <col min="15096" max="15096" width="14.7109375" style="522" customWidth="1"/>
    <col min="15097" max="15097" width="10.7109375" style="522"/>
    <col min="15098" max="15098" width="16" style="522" customWidth="1"/>
    <col min="15099" max="15099" width="10.7109375" style="522"/>
    <col min="15100" max="15100" width="16.7109375" style="522" customWidth="1"/>
    <col min="15101" max="15101" width="15.5703125" style="522" customWidth="1"/>
    <col min="15102" max="15106" width="10.7109375" style="522"/>
    <col min="15107" max="15107" width="13.7109375" style="522" customWidth="1"/>
    <col min="15108" max="15350" width="10.7109375" style="522"/>
    <col min="15351" max="15351" width="37.28515625" style="522" customWidth="1"/>
    <col min="15352" max="15352" width="14.7109375" style="522" customWidth="1"/>
    <col min="15353" max="15353" width="10.7109375" style="522"/>
    <col min="15354" max="15354" width="16" style="522" customWidth="1"/>
    <col min="15355" max="15355" width="10.7109375" style="522"/>
    <col min="15356" max="15356" width="16.7109375" style="522" customWidth="1"/>
    <col min="15357" max="15357" width="15.5703125" style="522" customWidth="1"/>
    <col min="15358" max="15362" width="10.7109375" style="522"/>
    <col min="15363" max="15363" width="13.7109375" style="522" customWidth="1"/>
    <col min="15364" max="15606" width="10.7109375" style="522"/>
    <col min="15607" max="15607" width="37.28515625" style="522" customWidth="1"/>
    <col min="15608" max="15608" width="14.7109375" style="522" customWidth="1"/>
    <col min="15609" max="15609" width="10.7109375" style="522"/>
    <col min="15610" max="15610" width="16" style="522" customWidth="1"/>
    <col min="15611" max="15611" width="10.7109375" style="522"/>
    <col min="15612" max="15612" width="16.7109375" style="522" customWidth="1"/>
    <col min="15613" max="15613" width="15.5703125" style="522" customWidth="1"/>
    <col min="15614" max="15618" width="10.7109375" style="522"/>
    <col min="15619" max="15619" width="13.7109375" style="522" customWidth="1"/>
    <col min="15620" max="15862" width="10.7109375" style="522"/>
    <col min="15863" max="15863" width="37.28515625" style="522" customWidth="1"/>
    <col min="15864" max="15864" width="14.7109375" style="522" customWidth="1"/>
    <col min="15865" max="15865" width="10.7109375" style="522"/>
    <col min="15866" max="15866" width="16" style="522" customWidth="1"/>
    <col min="15867" max="15867" width="10.7109375" style="522"/>
    <col min="15868" max="15868" width="16.7109375" style="522" customWidth="1"/>
    <col min="15869" max="15869" width="15.5703125" style="522" customWidth="1"/>
    <col min="15870" max="15874" width="10.7109375" style="522"/>
    <col min="15875" max="15875" width="13.7109375" style="522" customWidth="1"/>
    <col min="15876" max="16118" width="10.7109375" style="522"/>
    <col min="16119" max="16119" width="37.28515625" style="522" customWidth="1"/>
    <col min="16120" max="16120" width="14.7109375" style="522" customWidth="1"/>
    <col min="16121" max="16121" width="10.7109375" style="522"/>
    <col min="16122" max="16122" width="16" style="522" customWidth="1"/>
    <col min="16123" max="16123" width="10.7109375" style="522"/>
    <col min="16124" max="16124" width="16.7109375" style="522" customWidth="1"/>
    <col min="16125" max="16125" width="15.5703125" style="522" customWidth="1"/>
    <col min="16126" max="16130" width="10.7109375" style="522"/>
    <col min="16131" max="16131" width="13.7109375" style="522" customWidth="1"/>
    <col min="16132" max="16376" width="10.7109375" style="522"/>
    <col min="16377" max="16384" width="10.7109375" style="522" customWidth="1"/>
  </cols>
  <sheetData>
    <row r="1" spans="1:9" ht="15" customHeight="1">
      <c r="A1" s="1209" t="str">
        <f>'PRESUPUESTO GENERAL'!A2:F2</f>
        <v>RESTAURACIÓN DE LOS BOSQUES DE GALERÍA DEL CAÑO BUGRE DESDE EL BARRIO CARACAS AL CORREGIMIENTO RABOLARGO EN EL MUNICIPIO DE CERETÉ - DEPARTAMENTO DE CÓRDOBA</v>
      </c>
      <c r="B1" s="1210"/>
      <c r="C1" s="1210"/>
      <c r="D1" s="1210"/>
      <c r="E1" s="1210"/>
      <c r="F1" s="1211"/>
    </row>
    <row r="2" spans="1:9" ht="42.6" customHeight="1" thickBot="1">
      <c r="A2" s="1212"/>
      <c r="B2" s="1213"/>
      <c r="C2" s="1213"/>
      <c r="D2" s="1213"/>
      <c r="E2" s="1213"/>
      <c r="F2" s="1214"/>
    </row>
    <row r="3" spans="1:9" ht="14.1" customHeight="1">
      <c r="A3" s="1215" t="s">
        <v>336</v>
      </c>
      <c r="B3" s="1216"/>
      <c r="C3" s="1216"/>
      <c r="D3" s="1216"/>
      <c r="E3" s="1216"/>
      <c r="F3" s="1217"/>
    </row>
    <row r="4" spans="1:9" ht="14.65" customHeight="1" thickBot="1">
      <c r="A4" s="1218"/>
      <c r="B4" s="1219"/>
      <c r="C4" s="1219"/>
      <c r="D4" s="1219"/>
      <c r="E4" s="1219"/>
      <c r="F4" s="1220"/>
    </row>
    <row r="5" spans="1:9">
      <c r="A5" s="523" t="s">
        <v>527</v>
      </c>
      <c r="B5" s="524">
        <v>1750905</v>
      </c>
      <c r="C5" s="567"/>
      <c r="D5" s="567"/>
      <c r="E5" s="567"/>
      <c r="F5" s="568"/>
    </row>
    <row r="6" spans="1:9">
      <c r="A6" s="525" t="s">
        <v>337</v>
      </c>
      <c r="B6" s="526">
        <v>249095</v>
      </c>
      <c r="C6" s="567"/>
      <c r="D6" s="567"/>
      <c r="E6" s="567"/>
      <c r="F6" s="568"/>
    </row>
    <row r="7" spans="1:9">
      <c r="A7" s="525" t="s">
        <v>338</v>
      </c>
      <c r="B7" s="526">
        <f>(B5+B6)/30</f>
        <v>66666.666666666672</v>
      </c>
      <c r="C7" s="567"/>
      <c r="D7" s="567"/>
      <c r="E7" s="567"/>
      <c r="F7" s="568"/>
    </row>
    <row r="8" spans="1:9">
      <c r="A8" s="527"/>
      <c r="B8" s="567"/>
      <c r="C8" s="567"/>
      <c r="D8" s="567"/>
      <c r="E8" s="567"/>
      <c r="F8" s="568"/>
    </row>
    <row r="9" spans="1:9">
      <c r="A9" s="581" t="s">
        <v>339</v>
      </c>
      <c r="B9" s="581" t="s">
        <v>340</v>
      </c>
      <c r="C9" s="581" t="s">
        <v>341</v>
      </c>
      <c r="D9" s="581" t="s">
        <v>342</v>
      </c>
      <c r="E9" s="581" t="s">
        <v>354</v>
      </c>
      <c r="F9" s="581" t="s">
        <v>2</v>
      </c>
    </row>
    <row r="10" spans="1:9">
      <c r="A10" s="582" t="str">
        <f>D16</f>
        <v>DIRECTOR</v>
      </c>
      <c r="B10" s="583">
        <v>4400000</v>
      </c>
      <c r="C10" s="528">
        <f t="shared" ref="C10:C13" si="0">B10/30</f>
        <v>146666.66666666666</v>
      </c>
      <c r="D10" s="529">
        <f>+D30</f>
        <v>0.27460000000000001</v>
      </c>
      <c r="E10" s="566">
        <f t="shared" ref="E10:E13" si="1">D10+1</f>
        <v>1.2746</v>
      </c>
      <c r="F10" s="579">
        <f t="shared" ref="F10:F14" si="2">+C10+C10/E10</f>
        <v>261735.44641456142</v>
      </c>
    </row>
    <row r="11" spans="1:9">
      <c r="A11" s="582" t="str">
        <f>E16</f>
        <v>ING. FORESTAL</v>
      </c>
      <c r="B11" s="583">
        <v>3300000</v>
      </c>
      <c r="C11" s="528">
        <f t="shared" si="0"/>
        <v>110000</v>
      </c>
      <c r="D11" s="529">
        <f>E30</f>
        <v>0.27460000000000001</v>
      </c>
      <c r="E11" s="566">
        <f t="shared" si="1"/>
        <v>1.2746</v>
      </c>
      <c r="F11" s="579">
        <f t="shared" si="2"/>
        <v>196301.58481092108</v>
      </c>
    </row>
    <row r="12" spans="1:9">
      <c r="A12" s="582" t="str">
        <f>G16</f>
        <v>TEC. FORESTAL</v>
      </c>
      <c r="B12" s="583">
        <v>2600000</v>
      </c>
      <c r="C12" s="528">
        <f t="shared" si="0"/>
        <v>86666.666666666672</v>
      </c>
      <c r="D12" s="529">
        <f>G30</f>
        <v>0.36460000000000004</v>
      </c>
      <c r="E12" s="566">
        <f t="shared" si="1"/>
        <v>1.3646</v>
      </c>
      <c r="F12" s="579">
        <f t="shared" si="2"/>
        <v>150177.34134544921</v>
      </c>
    </row>
    <row r="13" spans="1:9">
      <c r="A13" s="575" t="str">
        <f>H16</f>
        <v>CONTADOR</v>
      </c>
      <c r="B13" s="584">
        <v>2000000</v>
      </c>
      <c r="C13" s="528">
        <f t="shared" si="0"/>
        <v>66666.666666666672</v>
      </c>
      <c r="D13" s="585">
        <f>H30</f>
        <v>0.36460000000000004</v>
      </c>
      <c r="E13" s="566">
        <f t="shared" si="1"/>
        <v>1.3646</v>
      </c>
      <c r="F13" s="579">
        <f t="shared" si="2"/>
        <v>115521.03180419171</v>
      </c>
    </row>
    <row r="14" spans="1:9">
      <c r="A14" s="573"/>
      <c r="B14" s="584"/>
      <c r="C14" s="528"/>
      <c r="D14" s="580"/>
      <c r="E14" s="566"/>
      <c r="F14" s="579" t="e">
        <f t="shared" si="2"/>
        <v>#DIV/0!</v>
      </c>
    </row>
    <row r="15" spans="1:9">
      <c r="A15" s="575"/>
      <c r="B15" s="575"/>
      <c r="C15" s="575"/>
      <c r="D15" s="575"/>
      <c r="E15" s="575"/>
      <c r="F15" s="575"/>
    </row>
    <row r="16" spans="1:9">
      <c r="A16" s="571" t="s">
        <v>342</v>
      </c>
      <c r="B16" s="1225"/>
      <c r="C16" s="1225"/>
      <c r="D16" s="572" t="s">
        <v>528</v>
      </c>
      <c r="E16" s="1224" t="s">
        <v>529</v>
      </c>
      <c r="F16" s="1224"/>
      <c r="G16" s="842" t="s">
        <v>530</v>
      </c>
      <c r="H16" s="572" t="s">
        <v>531</v>
      </c>
      <c r="I16" s="572" t="s">
        <v>532</v>
      </c>
    </row>
    <row r="17" spans="1:9" ht="14.65" customHeight="1">
      <c r="A17" s="573" t="s">
        <v>328</v>
      </c>
      <c r="B17" s="1227"/>
      <c r="C17" s="1227"/>
      <c r="D17" s="574">
        <v>8.5000000000000006E-2</v>
      </c>
      <c r="E17" s="1221">
        <f>+D17</f>
        <v>8.5000000000000006E-2</v>
      </c>
      <c r="F17" s="1221"/>
      <c r="G17" s="574">
        <f>+E17</f>
        <v>8.5000000000000006E-2</v>
      </c>
      <c r="H17" s="574">
        <f>+G17</f>
        <v>8.5000000000000006E-2</v>
      </c>
      <c r="I17" s="574">
        <f>+H17</f>
        <v>8.5000000000000006E-2</v>
      </c>
    </row>
    <row r="18" spans="1:9">
      <c r="A18" s="573" t="s">
        <v>329</v>
      </c>
      <c r="B18" s="1227"/>
      <c r="C18" s="1227"/>
      <c r="D18" s="530">
        <v>0.12</v>
      </c>
      <c r="E18" s="1222">
        <v>0.12</v>
      </c>
      <c r="F18" s="1222"/>
      <c r="G18" s="530">
        <v>0.12</v>
      </c>
      <c r="H18" s="530">
        <v>0.12</v>
      </c>
      <c r="I18" s="530">
        <v>0.12</v>
      </c>
    </row>
    <row r="19" spans="1:9">
      <c r="A19" s="573" t="s">
        <v>343</v>
      </c>
      <c r="B19" s="1227"/>
      <c r="C19" s="1227"/>
      <c r="D19" s="530">
        <v>6.9599999999999995E-2</v>
      </c>
      <c r="E19" s="1223">
        <v>6.9599999999999995E-2</v>
      </c>
      <c r="F19" s="1223"/>
      <c r="G19" s="530">
        <v>6.9599999999999995E-2</v>
      </c>
      <c r="H19" s="530">
        <v>6.9599999999999995E-2</v>
      </c>
      <c r="I19" s="530">
        <v>6.9599999999999995E-2</v>
      </c>
    </row>
    <row r="20" spans="1:9">
      <c r="A20" s="573" t="s">
        <v>344</v>
      </c>
      <c r="B20" s="1227"/>
      <c r="C20" s="1227"/>
      <c r="D20" s="530" t="s">
        <v>345</v>
      </c>
      <c r="E20" s="1222" t="s">
        <v>345</v>
      </c>
      <c r="F20" s="1222"/>
      <c r="G20" s="530" t="s">
        <v>345</v>
      </c>
      <c r="H20" s="530" t="s">
        <v>345</v>
      </c>
      <c r="I20" s="530" t="s">
        <v>345</v>
      </c>
    </row>
    <row r="21" spans="1:9">
      <c r="A21" s="573" t="s">
        <v>346</v>
      </c>
      <c r="B21" s="1228">
        <f>B6</f>
        <v>249095</v>
      </c>
      <c r="C21" s="1228"/>
      <c r="D21" s="530" t="s">
        <v>345</v>
      </c>
      <c r="E21" s="1222" t="s">
        <v>345</v>
      </c>
      <c r="F21" s="1222"/>
      <c r="G21" s="530" t="s">
        <v>345</v>
      </c>
      <c r="H21" s="530" t="s">
        <v>345</v>
      </c>
      <c r="I21" s="530">
        <f>B21/B5</f>
        <v>0.14226642793298322</v>
      </c>
    </row>
    <row r="22" spans="1:9" ht="33">
      <c r="A22" s="576" t="s">
        <v>347</v>
      </c>
      <c r="B22" s="1229">
        <v>150000</v>
      </c>
      <c r="C22" s="1229"/>
      <c r="D22" s="531" t="s">
        <v>345</v>
      </c>
      <c r="E22" s="1222" t="s">
        <v>345</v>
      </c>
      <c r="F22" s="1222"/>
      <c r="G22" s="531" t="s">
        <v>345</v>
      </c>
      <c r="H22" s="531" t="s">
        <v>345</v>
      </c>
      <c r="I22" s="530" t="s">
        <v>345</v>
      </c>
    </row>
    <row r="23" spans="1:9">
      <c r="A23" s="573" t="s">
        <v>348</v>
      </c>
      <c r="B23" s="1227"/>
      <c r="C23" s="1227"/>
      <c r="D23" s="531" t="s">
        <v>345</v>
      </c>
      <c r="E23" s="1222" t="s">
        <v>345</v>
      </c>
      <c r="F23" s="1222"/>
      <c r="G23" s="531" t="s">
        <v>345</v>
      </c>
      <c r="H23" s="531" t="s">
        <v>345</v>
      </c>
      <c r="I23" s="530" t="str">
        <f>+H23</f>
        <v>N.A.</v>
      </c>
    </row>
    <row r="24" spans="1:9">
      <c r="A24" s="573" t="s">
        <v>349</v>
      </c>
      <c r="B24" s="1227"/>
      <c r="C24" s="1227"/>
      <c r="D24" s="531" t="s">
        <v>345</v>
      </c>
      <c r="E24" s="1222" t="s">
        <v>345</v>
      </c>
      <c r="F24" s="1222"/>
      <c r="G24" s="531" t="s">
        <v>345</v>
      </c>
      <c r="H24" s="531" t="s">
        <v>345</v>
      </c>
      <c r="I24" s="530" t="str">
        <f t="shared" ref="I24:I29" si="3">+H24</f>
        <v>N.A.</v>
      </c>
    </row>
    <row r="25" spans="1:9" ht="33">
      <c r="A25" s="576" t="s">
        <v>350</v>
      </c>
      <c r="B25" s="1227"/>
      <c r="C25" s="1227"/>
      <c r="D25" s="531" t="s">
        <v>345</v>
      </c>
      <c r="E25" s="1222" t="s">
        <v>345</v>
      </c>
      <c r="F25" s="1222"/>
      <c r="G25" s="531" t="s">
        <v>345</v>
      </c>
      <c r="H25" s="531" t="s">
        <v>345</v>
      </c>
      <c r="I25" s="530" t="str">
        <f t="shared" si="3"/>
        <v>N.A.</v>
      </c>
    </row>
    <row r="26" spans="1:9">
      <c r="A26" s="573" t="s">
        <v>351</v>
      </c>
      <c r="B26" s="1227"/>
      <c r="C26" s="1227"/>
      <c r="D26" s="531" t="s">
        <v>345</v>
      </c>
      <c r="E26" s="1222" t="s">
        <v>345</v>
      </c>
      <c r="F26" s="1222"/>
      <c r="G26" s="531" t="s">
        <v>345</v>
      </c>
      <c r="H26" s="531" t="s">
        <v>345</v>
      </c>
      <c r="I26" s="530" t="str">
        <f t="shared" si="3"/>
        <v>N.A.</v>
      </c>
    </row>
    <row r="27" spans="1:9">
      <c r="A27" s="573" t="s">
        <v>352</v>
      </c>
      <c r="B27" s="1227"/>
      <c r="C27" s="1227"/>
      <c r="D27" s="531" t="s">
        <v>345</v>
      </c>
      <c r="E27" s="1222" t="s">
        <v>345</v>
      </c>
      <c r="F27" s="1222"/>
      <c r="G27" s="532">
        <v>0.04</v>
      </c>
      <c r="H27" s="532">
        <v>0.04</v>
      </c>
      <c r="I27" s="530">
        <f t="shared" si="3"/>
        <v>0.04</v>
      </c>
    </row>
    <row r="28" spans="1:9">
      <c r="A28" s="577" t="s">
        <v>330</v>
      </c>
      <c r="B28" s="1227"/>
      <c r="C28" s="1227"/>
      <c r="D28" s="531" t="s">
        <v>345</v>
      </c>
      <c r="E28" s="1222" t="s">
        <v>345</v>
      </c>
      <c r="F28" s="1222"/>
      <c r="G28" s="533">
        <v>0.02</v>
      </c>
      <c r="H28" s="533">
        <v>0.02</v>
      </c>
      <c r="I28" s="530">
        <f t="shared" si="3"/>
        <v>0.02</v>
      </c>
    </row>
    <row r="29" spans="1:9">
      <c r="A29" s="577" t="s">
        <v>331</v>
      </c>
      <c r="B29" s="1227"/>
      <c r="C29" s="1227"/>
      <c r="D29" s="531" t="s">
        <v>345</v>
      </c>
      <c r="E29" s="1222" t="s">
        <v>345</v>
      </c>
      <c r="F29" s="1222"/>
      <c r="G29" s="533">
        <v>0.03</v>
      </c>
      <c r="H29" s="533">
        <v>0.03</v>
      </c>
      <c r="I29" s="530">
        <f t="shared" si="3"/>
        <v>0.03</v>
      </c>
    </row>
    <row r="30" spans="1:9" ht="15" customHeight="1">
      <c r="A30" s="578" t="s">
        <v>332</v>
      </c>
      <c r="B30" s="1227"/>
      <c r="C30" s="1227"/>
      <c r="D30" s="851">
        <f>SUM(D17:D29)</f>
        <v>0.27460000000000001</v>
      </c>
      <c r="E30" s="1226">
        <f t="shared" ref="E30" si="4">SUM(E17:E29)</f>
        <v>0.27460000000000001</v>
      </c>
      <c r="F30" s="1226"/>
      <c r="G30" s="851">
        <f t="shared" ref="G30:I30" si="5">SUM(G17:G29)</f>
        <v>0.36460000000000004</v>
      </c>
      <c r="H30" s="851">
        <f t="shared" si="5"/>
        <v>0.36460000000000004</v>
      </c>
      <c r="I30" s="851">
        <f t="shared" si="5"/>
        <v>0.5068664279329832</v>
      </c>
    </row>
    <row r="38" spans="2:4">
      <c r="B38" s="929" t="s">
        <v>648</v>
      </c>
      <c r="C38"/>
      <c r="D38"/>
    </row>
    <row r="39" spans="2:4">
      <c r="B39" s="930" t="s">
        <v>649</v>
      </c>
      <c r="C39"/>
      <c r="D39"/>
    </row>
  </sheetData>
  <mergeCells count="32">
    <mergeCell ref="E30:F30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A1:F2"/>
    <mergeCell ref="A3:F4"/>
    <mergeCell ref="E17:F17"/>
    <mergeCell ref="E18:F18"/>
    <mergeCell ref="E19:F19"/>
    <mergeCell ref="E16:F16"/>
    <mergeCell ref="B16:C16"/>
  </mergeCells>
  <pageMargins left="0.70866141732283472" right="0.70866141732283472" top="0.74803149606299213" bottom="0.74803149606299213" header="0.31496062992125984" footer="0.31496062992125984"/>
  <pageSetup scale="6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/>
    <pageSetUpPr fitToPage="1"/>
  </sheetPr>
  <dimension ref="A1:I42"/>
  <sheetViews>
    <sheetView view="pageBreakPreview" zoomScale="60" zoomScaleNormal="72" workbookViewId="0">
      <selection activeCell="I42" sqref="A1:I42"/>
    </sheetView>
  </sheetViews>
  <sheetFormatPr baseColWidth="10" defaultRowHeight="15"/>
  <cols>
    <col min="2" max="2" width="39.42578125" customWidth="1"/>
    <col min="3" max="3" width="28.42578125" customWidth="1"/>
    <col min="7" max="7" width="39.42578125" customWidth="1"/>
    <col min="8" max="8" width="28.42578125" customWidth="1"/>
  </cols>
  <sheetData>
    <row r="1" spans="1:9" ht="18.75">
      <c r="A1" s="1233" t="s">
        <v>355</v>
      </c>
      <c r="B1" s="1234"/>
      <c r="C1" s="1234"/>
      <c r="D1" s="1235"/>
      <c r="E1" s="534"/>
      <c r="F1" s="1233" t="s">
        <v>356</v>
      </c>
      <c r="G1" s="1234"/>
      <c r="H1" s="1234"/>
      <c r="I1" s="1235"/>
    </row>
    <row r="2" spans="1:9" ht="18.75">
      <c r="A2" s="1236"/>
      <c r="B2" s="1237"/>
      <c r="C2" s="1237"/>
      <c r="D2" s="1238"/>
      <c r="E2" s="534"/>
      <c r="F2" s="1236"/>
      <c r="G2" s="1237"/>
      <c r="H2" s="1237"/>
      <c r="I2" s="1238"/>
    </row>
    <row r="3" spans="1:9" ht="15.75">
      <c r="A3" s="535">
        <v>1</v>
      </c>
      <c r="B3" s="536" t="s">
        <v>325</v>
      </c>
      <c r="C3" s="537"/>
      <c r="D3" s="538">
        <v>1</v>
      </c>
      <c r="F3" s="535">
        <v>1</v>
      </c>
      <c r="G3" s="536" t="s">
        <v>325</v>
      </c>
      <c r="H3" s="537"/>
      <c r="I3" s="538">
        <v>1</v>
      </c>
    </row>
    <row r="4" spans="1:9">
      <c r="A4" s="1230"/>
      <c r="B4" s="1231"/>
      <c r="C4" s="1231"/>
      <c r="D4" s="1232"/>
      <c r="F4" s="1230"/>
      <c r="G4" s="1231"/>
      <c r="H4" s="1231"/>
      <c r="I4" s="1232"/>
    </row>
    <row r="5" spans="1:9" ht="15.75">
      <c r="A5" s="539">
        <v>2</v>
      </c>
      <c r="B5" s="540" t="s">
        <v>326</v>
      </c>
      <c r="C5" s="541"/>
      <c r="D5" s="542">
        <f>ROUND(SUM(C6:C16),2)</f>
        <v>0.57999999999999996</v>
      </c>
      <c r="F5" s="539">
        <v>2</v>
      </c>
      <c r="G5" s="540" t="s">
        <v>326</v>
      </c>
      <c r="H5" s="541"/>
      <c r="I5" s="542">
        <f>ROUND(SUM(H6:H16),2)</f>
        <v>0.7</v>
      </c>
    </row>
    <row r="6" spans="1:9">
      <c r="A6" s="543" t="s">
        <v>357</v>
      </c>
      <c r="B6" s="544" t="s">
        <v>358</v>
      </c>
      <c r="C6" s="545">
        <v>8.3333333333333301E-2</v>
      </c>
      <c r="D6" s="546"/>
      <c r="F6" s="543" t="s">
        <v>357</v>
      </c>
      <c r="G6" s="544" t="s">
        <v>358</v>
      </c>
      <c r="H6" s="545">
        <v>8.3333333333333301E-2</v>
      </c>
      <c r="I6" s="546"/>
    </row>
    <row r="7" spans="1:9">
      <c r="A7" s="543" t="s">
        <v>359</v>
      </c>
      <c r="B7" s="544" t="s">
        <v>360</v>
      </c>
      <c r="C7" s="545">
        <v>0.01</v>
      </c>
      <c r="D7" s="546"/>
      <c r="F7" s="543" t="s">
        <v>359</v>
      </c>
      <c r="G7" s="544" t="s">
        <v>360</v>
      </c>
      <c r="H7" s="545">
        <v>0.01</v>
      </c>
      <c r="I7" s="546"/>
    </row>
    <row r="8" spans="1:9">
      <c r="A8" s="543" t="s">
        <v>361</v>
      </c>
      <c r="B8" s="544" t="s">
        <v>362</v>
      </c>
      <c r="C8" s="545">
        <v>8.3333333333333329E-2</v>
      </c>
      <c r="D8" s="546"/>
      <c r="F8" s="543" t="s">
        <v>361</v>
      </c>
      <c r="G8" s="544" t="s">
        <v>362</v>
      </c>
      <c r="H8" s="545">
        <v>8.3333333333333329E-2</v>
      </c>
      <c r="I8" s="546"/>
    </row>
    <row r="9" spans="1:9">
      <c r="A9" s="543" t="s">
        <v>363</v>
      </c>
      <c r="B9" s="544" t="s">
        <v>327</v>
      </c>
      <c r="C9" s="545">
        <v>4.1700000000000001E-2</v>
      </c>
      <c r="D9" s="546"/>
      <c r="F9" s="543" t="s">
        <v>363</v>
      </c>
      <c r="G9" s="544" t="s">
        <v>327</v>
      </c>
      <c r="H9" s="545">
        <v>4.1700000000000001E-2</v>
      </c>
      <c r="I9" s="546"/>
    </row>
    <row r="10" spans="1:9">
      <c r="A10" s="543" t="s">
        <v>364</v>
      </c>
      <c r="B10" s="544" t="s">
        <v>365</v>
      </c>
      <c r="C10" s="545">
        <v>8.5000000000000006E-2</v>
      </c>
      <c r="D10" s="546"/>
      <c r="F10" s="543" t="s">
        <v>364</v>
      </c>
      <c r="G10" s="544" t="s">
        <v>365</v>
      </c>
      <c r="H10" s="545">
        <v>8.5000000000000006E-2</v>
      </c>
      <c r="I10" s="546"/>
    </row>
    <row r="11" spans="1:9">
      <c r="A11" s="543" t="s">
        <v>366</v>
      </c>
      <c r="B11" s="544" t="s">
        <v>367</v>
      </c>
      <c r="C11" s="545">
        <v>0.12</v>
      </c>
      <c r="D11" s="546"/>
      <c r="F11" s="543" t="s">
        <v>366</v>
      </c>
      <c r="G11" s="544" t="s">
        <v>367</v>
      </c>
      <c r="H11" s="545">
        <v>0.12</v>
      </c>
      <c r="I11" s="546"/>
    </row>
    <row r="12" spans="1:9">
      <c r="A12" s="543" t="s">
        <v>368</v>
      </c>
      <c r="B12" s="544" t="s">
        <v>369</v>
      </c>
      <c r="C12" s="545">
        <v>6.9599999999999995E-2</v>
      </c>
      <c r="D12" s="546"/>
      <c r="F12" s="543" t="s">
        <v>368</v>
      </c>
      <c r="G12" s="544" t="s">
        <v>369</v>
      </c>
      <c r="H12" s="545">
        <v>6.9599999999999995E-2</v>
      </c>
      <c r="I12" s="546"/>
    </row>
    <row r="13" spans="1:9">
      <c r="A13" s="543" t="s">
        <v>370</v>
      </c>
      <c r="B13" s="544" t="s">
        <v>371</v>
      </c>
      <c r="C13" s="545">
        <v>0.04</v>
      </c>
      <c r="D13" s="546"/>
      <c r="F13" s="543" t="s">
        <v>370</v>
      </c>
      <c r="G13" s="544" t="s">
        <v>371</v>
      </c>
      <c r="H13" s="545">
        <v>0.04</v>
      </c>
      <c r="I13" s="546"/>
    </row>
    <row r="14" spans="1:9">
      <c r="A14" s="547" t="s">
        <v>372</v>
      </c>
      <c r="B14" s="548" t="s">
        <v>373</v>
      </c>
      <c r="C14" s="549" t="s">
        <v>374</v>
      </c>
      <c r="D14" s="550"/>
      <c r="F14" s="547" t="s">
        <v>372</v>
      </c>
      <c r="G14" s="548" t="s">
        <v>373</v>
      </c>
      <c r="H14" s="551">
        <v>0.11700000000000001</v>
      </c>
      <c r="I14" s="550"/>
    </row>
    <row r="15" spans="1:9">
      <c r="A15" s="543" t="s">
        <v>375</v>
      </c>
      <c r="B15" s="552" t="s">
        <v>331</v>
      </c>
      <c r="C15" s="545">
        <v>0.03</v>
      </c>
      <c r="D15" s="546"/>
      <c r="F15" s="543" t="s">
        <v>376</v>
      </c>
      <c r="G15" s="552" t="s">
        <v>331</v>
      </c>
      <c r="H15" s="545">
        <v>0.03</v>
      </c>
      <c r="I15" s="546"/>
    </row>
    <row r="16" spans="1:9">
      <c r="A16" s="543" t="s">
        <v>376</v>
      </c>
      <c r="B16" s="552" t="s">
        <v>330</v>
      </c>
      <c r="C16" s="545">
        <v>0.02</v>
      </c>
      <c r="D16" s="546"/>
      <c r="F16" s="543" t="s">
        <v>377</v>
      </c>
      <c r="G16" s="552" t="s">
        <v>330</v>
      </c>
      <c r="H16" s="545">
        <v>0.02</v>
      </c>
      <c r="I16" s="546"/>
    </row>
    <row r="17" spans="1:9">
      <c r="A17" s="1230"/>
      <c r="B17" s="1231"/>
      <c r="C17" s="1231"/>
      <c r="D17" s="1232"/>
      <c r="F17" s="1230"/>
      <c r="G17" s="1231"/>
      <c r="H17" s="1231"/>
      <c r="I17" s="1232"/>
    </row>
    <row r="18" spans="1:9" ht="15.75">
      <c r="A18" s="535">
        <v>3</v>
      </c>
      <c r="B18" s="536" t="s">
        <v>378</v>
      </c>
      <c r="C18" s="537"/>
      <c r="D18" s="538">
        <f>ROUND(SUM(C19:C20),2)</f>
        <v>0.06</v>
      </c>
      <c r="F18" s="535">
        <v>3</v>
      </c>
      <c r="G18" s="536" t="s">
        <v>378</v>
      </c>
      <c r="H18" s="537"/>
      <c r="I18" s="538">
        <f>ROUND(SUM(H19:H20),2)</f>
        <v>0.06</v>
      </c>
    </row>
    <row r="19" spans="1:9" ht="25.5">
      <c r="A19" s="543" t="s">
        <v>379</v>
      </c>
      <c r="B19" s="553" t="s">
        <v>380</v>
      </c>
      <c r="C19" s="545">
        <v>0.04</v>
      </c>
      <c r="D19" s="546"/>
      <c r="F19" s="543" t="s">
        <v>379</v>
      </c>
      <c r="G19" s="553" t="s">
        <v>380</v>
      </c>
      <c r="H19" s="545">
        <v>0.04</v>
      </c>
      <c r="I19" s="546"/>
    </row>
    <row r="20" spans="1:9">
      <c r="A20" s="543" t="s">
        <v>381</v>
      </c>
      <c r="B20" s="553" t="s">
        <v>382</v>
      </c>
      <c r="C20" s="545">
        <v>0.02</v>
      </c>
      <c r="D20" s="546"/>
      <c r="F20" s="543" t="s">
        <v>381</v>
      </c>
      <c r="G20" s="553" t="s">
        <v>382</v>
      </c>
      <c r="H20" s="545">
        <v>0.02</v>
      </c>
      <c r="I20" s="546"/>
    </row>
    <row r="21" spans="1:9">
      <c r="A21" s="1230"/>
      <c r="B21" s="1231"/>
      <c r="C21" s="1231"/>
      <c r="D21" s="1232"/>
      <c r="F21" s="1230"/>
      <c r="G21" s="1231"/>
      <c r="H21" s="1231"/>
      <c r="I21" s="1232"/>
    </row>
    <row r="22" spans="1:9" ht="15.75">
      <c r="A22" s="535">
        <v>4</v>
      </c>
      <c r="B22" s="536" t="s">
        <v>383</v>
      </c>
      <c r="C22" s="537"/>
      <c r="D22" s="538">
        <f>+ROUND(SUM(C23:C28),2)</f>
        <v>0.1</v>
      </c>
      <c r="F22" s="535">
        <v>4</v>
      </c>
      <c r="G22" s="536" t="s">
        <v>383</v>
      </c>
      <c r="H22" s="537"/>
      <c r="I22" s="538">
        <f>+ROUND(SUM(H23:H28),2)</f>
        <v>0.1</v>
      </c>
    </row>
    <row r="23" spans="1:9">
      <c r="A23" s="543" t="s">
        <v>384</v>
      </c>
      <c r="B23" s="586" t="s">
        <v>307</v>
      </c>
      <c r="C23" s="587">
        <v>0.02</v>
      </c>
      <c r="D23" s="556"/>
      <c r="F23" s="557" t="s">
        <v>384</v>
      </c>
      <c r="G23" s="465" t="s">
        <v>307</v>
      </c>
      <c r="H23" s="555">
        <v>0.02</v>
      </c>
      <c r="I23" s="556"/>
    </row>
    <row r="24" spans="1:9">
      <c r="A24" s="543" t="s">
        <v>385</v>
      </c>
      <c r="B24" s="586" t="s">
        <v>394</v>
      </c>
      <c r="C24" s="587">
        <v>1.4999999999999999E-2</v>
      </c>
      <c r="D24" s="556"/>
      <c r="F24" s="557" t="s">
        <v>385</v>
      </c>
      <c r="G24" s="466" t="s">
        <v>394</v>
      </c>
      <c r="H24" s="555">
        <v>1.4999999999999999E-2</v>
      </c>
      <c r="I24" s="556"/>
    </row>
    <row r="25" spans="1:9">
      <c r="A25" s="543" t="s">
        <v>386</v>
      </c>
      <c r="B25" s="586" t="s">
        <v>333</v>
      </c>
      <c r="C25" s="587">
        <v>0.04</v>
      </c>
      <c r="D25" s="556"/>
      <c r="F25" s="557" t="s">
        <v>386</v>
      </c>
      <c r="G25" s="466" t="s">
        <v>333</v>
      </c>
      <c r="H25" s="555">
        <v>0.04</v>
      </c>
      <c r="I25" s="556"/>
    </row>
    <row r="26" spans="1:9">
      <c r="A26" s="543" t="s">
        <v>387</v>
      </c>
      <c r="B26" s="586" t="s">
        <v>396</v>
      </c>
      <c r="C26" s="587">
        <v>0.01</v>
      </c>
      <c r="D26" s="556"/>
      <c r="F26" s="557" t="s">
        <v>387</v>
      </c>
      <c r="G26" s="466" t="s">
        <v>396</v>
      </c>
      <c r="H26" s="555">
        <v>0.01</v>
      </c>
      <c r="I26" s="556"/>
    </row>
    <row r="27" spans="1:9">
      <c r="A27" s="543" t="s">
        <v>388</v>
      </c>
      <c r="B27" s="588" t="s">
        <v>395</v>
      </c>
      <c r="C27" s="587">
        <v>0.01</v>
      </c>
      <c r="D27" s="546"/>
      <c r="F27" s="557" t="s">
        <v>388</v>
      </c>
      <c r="G27" s="466" t="s">
        <v>395</v>
      </c>
      <c r="H27" s="555">
        <v>0.01</v>
      </c>
      <c r="I27" s="546"/>
    </row>
    <row r="28" spans="1:9">
      <c r="A28" s="543" t="s">
        <v>389</v>
      </c>
      <c r="B28" s="586" t="s">
        <v>334</v>
      </c>
      <c r="C28" s="587">
        <v>8.6E-3</v>
      </c>
      <c r="D28" s="546"/>
      <c r="F28" s="557" t="s">
        <v>389</v>
      </c>
      <c r="G28" s="466" t="s">
        <v>334</v>
      </c>
      <c r="H28" s="555">
        <v>8.6E-3</v>
      </c>
      <c r="I28" s="546"/>
    </row>
    <row r="29" spans="1:9">
      <c r="A29" s="543" t="s">
        <v>397</v>
      </c>
      <c r="B29" s="586" t="s">
        <v>335</v>
      </c>
      <c r="C29" s="587">
        <v>1.1999999999999999E-3</v>
      </c>
      <c r="D29" s="546"/>
      <c r="F29" s="557" t="s">
        <v>397</v>
      </c>
      <c r="G29" s="466" t="s">
        <v>335</v>
      </c>
      <c r="H29" s="555">
        <v>1.1999999999999999E-3</v>
      </c>
      <c r="I29" s="546"/>
    </row>
    <row r="30" spans="1:9">
      <c r="A30" s="543"/>
      <c r="B30" s="554"/>
      <c r="C30" s="555"/>
      <c r="D30" s="546"/>
      <c r="F30" s="557"/>
      <c r="G30" s="466"/>
      <c r="H30" s="555"/>
      <c r="I30" s="546"/>
    </row>
    <row r="31" spans="1:9">
      <c r="A31" s="543"/>
      <c r="B31" s="554"/>
      <c r="C31" s="555"/>
      <c r="D31" s="546"/>
      <c r="F31" s="543"/>
      <c r="G31" s="554"/>
      <c r="H31" s="555"/>
      <c r="I31" s="546"/>
    </row>
    <row r="32" spans="1:9" ht="15.75">
      <c r="A32" s="535">
        <v>5</v>
      </c>
      <c r="B32" s="536" t="s">
        <v>390</v>
      </c>
      <c r="C32" s="537"/>
      <c r="D32" s="538">
        <v>0.15</v>
      </c>
      <c r="F32" s="535">
        <v>5</v>
      </c>
      <c r="G32" s="536" t="s">
        <v>391</v>
      </c>
      <c r="H32" s="537"/>
      <c r="I32" s="538">
        <v>0.15</v>
      </c>
    </row>
    <row r="33" spans="1:9">
      <c r="A33" s="1230"/>
      <c r="B33" s="1231"/>
      <c r="C33" s="1231"/>
      <c r="D33" s="1232"/>
      <c r="F33" s="1230"/>
      <c r="G33" s="1231"/>
      <c r="H33" s="1231"/>
      <c r="I33" s="1232"/>
    </row>
    <row r="34" spans="1:9" ht="16.5" thickBot="1">
      <c r="A34" s="558"/>
      <c r="B34" s="559" t="s">
        <v>392</v>
      </c>
      <c r="C34" s="560"/>
      <c r="D34" s="561">
        <f>+D3+D5+D18+D22+D32</f>
        <v>1.8900000000000001</v>
      </c>
      <c r="F34" s="558"/>
      <c r="G34" s="559" t="s">
        <v>392</v>
      </c>
      <c r="H34" s="560"/>
      <c r="I34" s="561">
        <f>+I3+I5+I18+I22+I32</f>
        <v>2.0100000000000002</v>
      </c>
    </row>
    <row r="41" spans="1:9">
      <c r="B41" s="467" t="s">
        <v>648</v>
      </c>
    </row>
    <row r="42" spans="1:9">
      <c r="B42" s="2" t="s">
        <v>649</v>
      </c>
    </row>
  </sheetData>
  <mergeCells count="10">
    <mergeCell ref="A21:D21"/>
    <mergeCell ref="F21:I21"/>
    <mergeCell ref="A33:D33"/>
    <mergeCell ref="F33:I33"/>
    <mergeCell ref="A1:D2"/>
    <mergeCell ref="F1:I2"/>
    <mergeCell ref="A4:D4"/>
    <mergeCell ref="F4:I4"/>
    <mergeCell ref="A17:D17"/>
    <mergeCell ref="F17:I17"/>
  </mergeCells>
  <phoneticPr fontId="70" type="noConversion"/>
  <pageMargins left="0.7" right="0.7" top="0.75" bottom="0.75" header="0.3" footer="0.3"/>
  <pageSetup scale="6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5"/>
  <sheetViews>
    <sheetView zoomScale="90" zoomScaleNormal="90" workbookViewId="0">
      <selection activeCell="B15" sqref="B15:B17"/>
    </sheetView>
  </sheetViews>
  <sheetFormatPr baseColWidth="10" defaultRowHeight="15"/>
  <cols>
    <col min="2" max="2" width="77.42578125" bestFit="1" customWidth="1"/>
    <col min="6" max="6" width="19.28515625" customWidth="1"/>
  </cols>
  <sheetData>
    <row r="1" spans="1:6" ht="43.15" customHeight="1">
      <c r="A1" s="1239" t="s">
        <v>406</v>
      </c>
      <c r="B1" s="1239"/>
      <c r="C1" s="1239"/>
      <c r="D1" s="1239"/>
      <c r="E1" s="1239"/>
      <c r="F1" s="1239"/>
    </row>
    <row r="2" spans="1:6">
      <c r="A2" s="1241" t="s">
        <v>9</v>
      </c>
      <c r="B2" s="1241"/>
      <c r="C2" s="1241"/>
      <c r="D2" s="1241"/>
      <c r="E2" s="1241"/>
      <c r="F2" s="1241"/>
    </row>
    <row r="3" spans="1:6">
      <c r="A3" s="1240" t="s">
        <v>403</v>
      </c>
      <c r="B3" s="1240"/>
      <c r="C3" s="1240"/>
      <c r="D3" s="1240"/>
      <c r="E3" s="1240"/>
      <c r="F3" s="1240"/>
    </row>
    <row r="4" spans="1:6" ht="22.5">
      <c r="A4" s="591" t="s">
        <v>92</v>
      </c>
      <c r="B4" s="592" t="s">
        <v>407</v>
      </c>
      <c r="C4" s="593" t="s">
        <v>408</v>
      </c>
      <c r="D4" s="593" t="s">
        <v>409</v>
      </c>
      <c r="E4" s="593" t="s">
        <v>410</v>
      </c>
      <c r="F4" s="593" t="s">
        <v>11</v>
      </c>
    </row>
    <row r="5" spans="1:6">
      <c r="A5" s="594">
        <v>1</v>
      </c>
      <c r="B5" s="641" t="s">
        <v>411</v>
      </c>
      <c r="C5" s="595" t="s">
        <v>412</v>
      </c>
      <c r="D5" s="594">
        <v>4</v>
      </c>
      <c r="E5" s="596">
        <v>6000000</v>
      </c>
      <c r="F5" s="597">
        <f>D5*E5</f>
        <v>24000000</v>
      </c>
    </row>
    <row r="6" spans="1:6">
      <c r="A6" s="1242">
        <v>2</v>
      </c>
      <c r="B6" s="1245" t="s">
        <v>417</v>
      </c>
      <c r="C6" s="598" t="s">
        <v>413</v>
      </c>
      <c r="D6" s="594">
        <v>100</v>
      </c>
      <c r="E6" s="596">
        <v>10000</v>
      </c>
      <c r="F6" s="597">
        <f t="shared" ref="F6:F11" si="0">D6*E6</f>
        <v>1000000</v>
      </c>
    </row>
    <row r="7" spans="1:6" ht="23.25">
      <c r="A7" s="1243"/>
      <c r="B7" s="1246"/>
      <c r="C7" s="599" t="s">
        <v>414</v>
      </c>
      <c r="D7" s="594">
        <v>100</v>
      </c>
      <c r="E7" s="596">
        <v>30000</v>
      </c>
      <c r="F7" s="597">
        <f t="shared" si="0"/>
        <v>3000000</v>
      </c>
    </row>
    <row r="8" spans="1:6">
      <c r="A8" s="1244"/>
      <c r="B8" s="1247"/>
      <c r="C8" s="599" t="s">
        <v>415</v>
      </c>
      <c r="D8" s="594">
        <v>100</v>
      </c>
      <c r="E8" s="596">
        <v>60000</v>
      </c>
      <c r="F8" s="597">
        <f t="shared" si="0"/>
        <v>6000000</v>
      </c>
    </row>
    <row r="9" spans="1:6">
      <c r="A9" s="1242">
        <v>3</v>
      </c>
      <c r="B9" s="1245" t="s">
        <v>418</v>
      </c>
      <c r="C9" s="598" t="s">
        <v>413</v>
      </c>
      <c r="D9" s="594">
        <v>100</v>
      </c>
      <c r="E9" s="596">
        <v>10000</v>
      </c>
      <c r="F9" s="597">
        <f t="shared" si="0"/>
        <v>1000000</v>
      </c>
    </row>
    <row r="10" spans="1:6" ht="23.25">
      <c r="A10" s="1243"/>
      <c r="B10" s="1246"/>
      <c r="C10" s="599" t="s">
        <v>414</v>
      </c>
      <c r="D10" s="594">
        <v>100</v>
      </c>
      <c r="E10" s="596">
        <v>30000</v>
      </c>
      <c r="F10" s="597">
        <f t="shared" si="0"/>
        <v>3000000</v>
      </c>
    </row>
    <row r="11" spans="1:6">
      <c r="A11" s="1244"/>
      <c r="B11" s="1247"/>
      <c r="C11" s="599" t="s">
        <v>415</v>
      </c>
      <c r="D11" s="594">
        <v>100</v>
      </c>
      <c r="E11" s="596">
        <v>60000</v>
      </c>
      <c r="F11" s="597">
        <f t="shared" si="0"/>
        <v>6000000</v>
      </c>
    </row>
    <row r="12" spans="1:6">
      <c r="A12" s="1242">
        <v>4</v>
      </c>
      <c r="B12" s="1245" t="s">
        <v>420</v>
      </c>
      <c r="C12" s="598" t="s">
        <v>413</v>
      </c>
      <c r="D12" s="594">
        <v>100</v>
      </c>
      <c r="E12" s="596">
        <v>10000</v>
      </c>
      <c r="F12" s="597">
        <f>D12*E12</f>
        <v>1000000</v>
      </c>
    </row>
    <row r="13" spans="1:6">
      <c r="A13" s="1243"/>
      <c r="B13" s="1246"/>
      <c r="C13" s="599" t="s">
        <v>416</v>
      </c>
      <c r="D13" s="594">
        <v>100</v>
      </c>
      <c r="E13" s="596">
        <v>30000</v>
      </c>
      <c r="F13" s="597">
        <f>D13*E13</f>
        <v>3000000</v>
      </c>
    </row>
    <row r="14" spans="1:6">
      <c r="A14" s="1244"/>
      <c r="B14" s="1247"/>
      <c r="C14" s="599" t="s">
        <v>415</v>
      </c>
      <c r="D14" s="594">
        <v>100</v>
      </c>
      <c r="E14" s="596">
        <v>60000</v>
      </c>
      <c r="F14" s="597">
        <f>D14*E14</f>
        <v>6000000</v>
      </c>
    </row>
    <row r="15" spans="1:6">
      <c r="A15" s="1242">
        <v>5</v>
      </c>
      <c r="B15" s="1245" t="s">
        <v>419</v>
      </c>
      <c r="C15" s="598" t="s">
        <v>413</v>
      </c>
      <c r="D15" s="594">
        <v>100</v>
      </c>
      <c r="E15" s="596">
        <v>10000</v>
      </c>
      <c r="F15" s="597">
        <f t="shared" ref="F15:F17" si="1">D15*E15</f>
        <v>1000000</v>
      </c>
    </row>
    <row r="16" spans="1:6">
      <c r="A16" s="1243"/>
      <c r="B16" s="1246"/>
      <c r="C16" s="599" t="s">
        <v>416</v>
      </c>
      <c r="D16" s="594">
        <v>100</v>
      </c>
      <c r="E16" s="596">
        <v>30000</v>
      </c>
      <c r="F16" s="597">
        <f t="shared" si="1"/>
        <v>3000000</v>
      </c>
    </row>
    <row r="17" spans="1:6">
      <c r="A17" s="1244"/>
      <c r="B17" s="1247"/>
      <c r="C17" s="599" t="s">
        <v>415</v>
      </c>
      <c r="D17" s="594">
        <v>100</v>
      </c>
      <c r="E17" s="596">
        <v>60000</v>
      </c>
      <c r="F17" s="597">
        <f t="shared" si="1"/>
        <v>6000000</v>
      </c>
    </row>
    <row r="18" spans="1:6">
      <c r="A18" s="600"/>
      <c r="B18" s="1248" t="s">
        <v>421</v>
      </c>
      <c r="C18" s="1248"/>
      <c r="D18" s="1248"/>
      <c r="E18" s="1248"/>
      <c r="F18" s="601">
        <f>SUM(F5:F17)</f>
        <v>64000000</v>
      </c>
    </row>
    <row r="20" spans="1:6">
      <c r="A20" s="1240" t="s">
        <v>404</v>
      </c>
      <c r="B20" s="1240"/>
      <c r="C20" s="1240"/>
      <c r="D20" s="1240"/>
      <c r="E20" s="1240"/>
      <c r="F20" s="1240"/>
    </row>
    <row r="21" spans="1:6" ht="22.5">
      <c r="A21" s="591" t="s">
        <v>92</v>
      </c>
      <c r="B21" s="592" t="s">
        <v>407</v>
      </c>
      <c r="C21" s="593" t="s">
        <v>408</v>
      </c>
      <c r="D21" s="593" t="s">
        <v>409</v>
      </c>
      <c r="E21" s="593" t="s">
        <v>410</v>
      </c>
      <c r="F21" s="593" t="s">
        <v>11</v>
      </c>
    </row>
    <row r="22" spans="1:6">
      <c r="A22" s="594">
        <v>1</v>
      </c>
      <c r="B22" s="641" t="s">
        <v>411</v>
      </c>
      <c r="C22" s="595" t="s">
        <v>412</v>
      </c>
      <c r="D22" s="594">
        <v>2</v>
      </c>
      <c r="E22" s="596">
        <v>6000000</v>
      </c>
      <c r="F22" s="597">
        <f>D22*E22</f>
        <v>12000000</v>
      </c>
    </row>
    <row r="23" spans="1:6">
      <c r="A23" s="1242">
        <v>2</v>
      </c>
      <c r="B23" s="1249" t="s">
        <v>422</v>
      </c>
      <c r="C23" s="598" t="s">
        <v>413</v>
      </c>
      <c r="D23" s="594">
        <v>100</v>
      </c>
      <c r="E23" s="596">
        <v>10000</v>
      </c>
      <c r="F23" s="597">
        <f>D23*E23</f>
        <v>1000000</v>
      </c>
    </row>
    <row r="24" spans="1:6" ht="23.25">
      <c r="A24" s="1243"/>
      <c r="B24" s="1250"/>
      <c r="C24" s="599" t="s">
        <v>414</v>
      </c>
      <c r="D24" s="594">
        <v>100</v>
      </c>
      <c r="E24" s="596">
        <v>30000</v>
      </c>
      <c r="F24" s="597">
        <f t="shared" ref="F24:F34" si="2">D24*E24</f>
        <v>3000000</v>
      </c>
    </row>
    <row r="25" spans="1:6">
      <c r="A25" s="1244"/>
      <c r="B25" s="1251"/>
      <c r="C25" s="599" t="s">
        <v>415</v>
      </c>
      <c r="D25" s="594">
        <v>100</v>
      </c>
      <c r="E25" s="596">
        <v>60000</v>
      </c>
      <c r="F25" s="597">
        <f t="shared" si="2"/>
        <v>6000000</v>
      </c>
    </row>
    <row r="26" spans="1:6">
      <c r="A26" s="1242">
        <v>3</v>
      </c>
      <c r="B26" s="1249" t="s">
        <v>423</v>
      </c>
      <c r="C26" s="598" t="s">
        <v>413</v>
      </c>
      <c r="D26" s="594">
        <v>100</v>
      </c>
      <c r="E26" s="596">
        <v>10000</v>
      </c>
      <c r="F26" s="597">
        <f t="shared" si="2"/>
        <v>1000000</v>
      </c>
    </row>
    <row r="27" spans="1:6" ht="23.25">
      <c r="A27" s="1243"/>
      <c r="B27" s="1250"/>
      <c r="C27" s="599" t="s">
        <v>414</v>
      </c>
      <c r="D27" s="594">
        <v>100</v>
      </c>
      <c r="E27" s="596">
        <v>30000</v>
      </c>
      <c r="F27" s="597">
        <f t="shared" si="2"/>
        <v>3000000</v>
      </c>
    </row>
    <row r="28" spans="1:6">
      <c r="A28" s="1244"/>
      <c r="B28" s="1251"/>
      <c r="C28" s="599" t="s">
        <v>415</v>
      </c>
      <c r="D28" s="594">
        <v>100</v>
      </c>
      <c r="E28" s="596">
        <v>60000</v>
      </c>
      <c r="F28" s="597">
        <f t="shared" si="2"/>
        <v>6000000</v>
      </c>
    </row>
    <row r="29" spans="1:6">
      <c r="A29" s="1242">
        <v>4</v>
      </c>
      <c r="B29" s="1249" t="s">
        <v>424</v>
      </c>
      <c r="C29" s="598" t="s">
        <v>413</v>
      </c>
      <c r="D29" s="594">
        <v>100</v>
      </c>
      <c r="E29" s="596">
        <v>10000</v>
      </c>
      <c r="F29" s="597">
        <f t="shared" ref="F29:F31" si="3">D29*E29</f>
        <v>1000000</v>
      </c>
    </row>
    <row r="30" spans="1:6" ht="23.25">
      <c r="A30" s="1243"/>
      <c r="B30" s="1250"/>
      <c r="C30" s="599" t="s">
        <v>414</v>
      </c>
      <c r="D30" s="594">
        <v>100</v>
      </c>
      <c r="E30" s="596">
        <v>30000</v>
      </c>
      <c r="F30" s="597">
        <f t="shared" si="3"/>
        <v>3000000</v>
      </c>
    </row>
    <row r="31" spans="1:6">
      <c r="A31" s="1244"/>
      <c r="B31" s="1251"/>
      <c r="C31" s="599" t="s">
        <v>415</v>
      </c>
      <c r="D31" s="594">
        <v>100</v>
      </c>
      <c r="E31" s="596">
        <v>60000</v>
      </c>
      <c r="F31" s="597">
        <f t="shared" si="3"/>
        <v>6000000</v>
      </c>
    </row>
    <row r="32" spans="1:6">
      <c r="A32" s="1242">
        <v>5</v>
      </c>
      <c r="B32" s="1249" t="s">
        <v>425</v>
      </c>
      <c r="C32" s="598" t="s">
        <v>413</v>
      </c>
      <c r="D32" s="594">
        <v>100</v>
      </c>
      <c r="E32" s="596">
        <v>10000</v>
      </c>
      <c r="F32" s="597">
        <f t="shared" si="2"/>
        <v>1000000</v>
      </c>
    </row>
    <row r="33" spans="1:6" ht="23.25">
      <c r="A33" s="1243"/>
      <c r="B33" s="1250"/>
      <c r="C33" s="599" t="s">
        <v>414</v>
      </c>
      <c r="D33" s="594">
        <v>100</v>
      </c>
      <c r="E33" s="596">
        <v>30000</v>
      </c>
      <c r="F33" s="597">
        <f t="shared" si="2"/>
        <v>3000000</v>
      </c>
    </row>
    <row r="34" spans="1:6">
      <c r="A34" s="1244"/>
      <c r="B34" s="1251"/>
      <c r="C34" s="599" t="s">
        <v>415</v>
      </c>
      <c r="D34" s="594">
        <v>100</v>
      </c>
      <c r="E34" s="596">
        <v>60000</v>
      </c>
      <c r="F34" s="597">
        <f t="shared" si="2"/>
        <v>6000000</v>
      </c>
    </row>
    <row r="35" spans="1:6">
      <c r="A35" s="600"/>
      <c r="B35" s="1248"/>
      <c r="C35" s="1248"/>
      <c r="D35" s="1248"/>
      <c r="E35" s="1248"/>
      <c r="F35" s="601">
        <f>SUM(F22:F34)</f>
        <v>52000000</v>
      </c>
    </row>
  </sheetData>
  <mergeCells count="22">
    <mergeCell ref="B35:E35"/>
    <mergeCell ref="B15:B17"/>
    <mergeCell ref="A15:A17"/>
    <mergeCell ref="A29:A31"/>
    <mergeCell ref="A20:F20"/>
    <mergeCell ref="A23:A25"/>
    <mergeCell ref="B23:B25"/>
    <mergeCell ref="A26:A28"/>
    <mergeCell ref="B26:B28"/>
    <mergeCell ref="A32:A34"/>
    <mergeCell ref="B32:B34"/>
    <mergeCell ref="B18:E18"/>
    <mergeCell ref="B29:B31"/>
    <mergeCell ref="A1:F1"/>
    <mergeCell ref="A3:F3"/>
    <mergeCell ref="A2:F2"/>
    <mergeCell ref="A12:A14"/>
    <mergeCell ref="B12:B14"/>
    <mergeCell ref="A6:A8"/>
    <mergeCell ref="B6:B8"/>
    <mergeCell ref="A9:A11"/>
    <mergeCell ref="B9:B1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4301A-9539-441E-95E5-86CE1DB50B32}">
  <dimension ref="C4:H23"/>
  <sheetViews>
    <sheetView topLeftCell="A4" workbookViewId="0">
      <selection activeCell="H23" sqref="C4:H23"/>
    </sheetView>
  </sheetViews>
  <sheetFormatPr baseColWidth="10" defaultRowHeight="15"/>
  <cols>
    <col min="4" max="4" width="21.7109375" bestFit="1" customWidth="1"/>
    <col min="7" max="7" width="15.140625" bestFit="1" customWidth="1"/>
    <col min="8" max="8" width="17.42578125" customWidth="1"/>
  </cols>
  <sheetData>
    <row r="4" spans="3:8">
      <c r="C4" s="633"/>
      <c r="D4" s="1252" t="s">
        <v>513</v>
      </c>
      <c r="E4" s="1252"/>
      <c r="F4" s="1252"/>
      <c r="G4" s="1252"/>
      <c r="H4" s="1252"/>
    </row>
    <row r="5" spans="3:8">
      <c r="C5" s="633"/>
      <c r="D5" s="633"/>
      <c r="E5" s="633"/>
      <c r="F5" s="633"/>
      <c r="G5" s="633"/>
      <c r="H5" s="633"/>
    </row>
    <row r="6" spans="3:8" ht="15.75" thickBot="1">
      <c r="C6" s="854" t="s">
        <v>92</v>
      </c>
      <c r="D6" s="854" t="s">
        <v>608</v>
      </c>
      <c r="E6" s="854" t="s">
        <v>230</v>
      </c>
      <c r="F6" s="854" t="s">
        <v>409</v>
      </c>
      <c r="G6" s="854" t="s">
        <v>410</v>
      </c>
      <c r="H6" s="854" t="s">
        <v>11</v>
      </c>
    </row>
    <row r="7" spans="3:8">
      <c r="C7" s="854">
        <v>1</v>
      </c>
      <c r="D7" s="169" t="s">
        <v>124</v>
      </c>
      <c r="E7" s="633" t="s">
        <v>598</v>
      </c>
      <c r="F7" s="633">
        <v>4064</v>
      </c>
      <c r="G7" s="855">
        <v>15850</v>
      </c>
      <c r="H7" s="855">
        <f>F7*G7</f>
        <v>64414400</v>
      </c>
    </row>
    <row r="8" spans="3:8">
      <c r="C8" s="854">
        <v>2</v>
      </c>
      <c r="D8" s="186" t="s">
        <v>127</v>
      </c>
      <c r="E8" s="633" t="s">
        <v>609</v>
      </c>
      <c r="F8" s="633">
        <v>184</v>
      </c>
      <c r="G8" s="855">
        <v>2700</v>
      </c>
      <c r="H8" s="855">
        <f t="shared" ref="H8:H15" si="0">F8*G8</f>
        <v>496800</v>
      </c>
    </row>
    <row r="9" spans="3:8">
      <c r="C9" s="854">
        <v>4</v>
      </c>
      <c r="D9" s="186" t="s">
        <v>132</v>
      </c>
      <c r="E9" s="633" t="s">
        <v>609</v>
      </c>
      <c r="F9" s="633">
        <v>738</v>
      </c>
      <c r="G9" s="855">
        <v>260</v>
      </c>
      <c r="H9" s="855">
        <f t="shared" si="0"/>
        <v>191880</v>
      </c>
    </row>
    <row r="10" spans="3:8">
      <c r="C10" s="854">
        <v>5</v>
      </c>
      <c r="D10" s="186" t="s">
        <v>134</v>
      </c>
      <c r="E10" s="633" t="s">
        <v>609</v>
      </c>
      <c r="F10" s="633">
        <v>18</v>
      </c>
      <c r="G10" s="855">
        <v>1740</v>
      </c>
      <c r="H10" s="855">
        <f t="shared" si="0"/>
        <v>31320</v>
      </c>
    </row>
    <row r="11" spans="3:8">
      <c r="C11" s="854">
        <v>6</v>
      </c>
      <c r="D11" s="189" t="s">
        <v>136</v>
      </c>
      <c r="E11" s="633" t="s">
        <v>609</v>
      </c>
      <c r="F11" s="633">
        <v>4</v>
      </c>
      <c r="G11" s="855">
        <v>5000</v>
      </c>
      <c r="H11" s="855">
        <f t="shared" si="0"/>
        <v>20000</v>
      </c>
    </row>
    <row r="12" spans="3:8">
      <c r="C12" s="854">
        <v>7</v>
      </c>
      <c r="D12" s="160" t="s">
        <v>552</v>
      </c>
      <c r="E12" s="633" t="s">
        <v>598</v>
      </c>
      <c r="F12" s="633">
        <v>54</v>
      </c>
      <c r="G12" s="855">
        <v>215000</v>
      </c>
      <c r="H12" s="855">
        <f t="shared" si="0"/>
        <v>11610000</v>
      </c>
    </row>
    <row r="13" spans="3:8">
      <c r="C13" s="854">
        <v>8</v>
      </c>
      <c r="D13" s="146" t="s">
        <v>126</v>
      </c>
      <c r="E13" s="633" t="s">
        <v>598</v>
      </c>
      <c r="F13" s="633">
        <v>2000</v>
      </c>
      <c r="G13" s="855">
        <v>6000</v>
      </c>
      <c r="H13" s="855">
        <f t="shared" si="0"/>
        <v>12000000</v>
      </c>
    </row>
    <row r="14" spans="3:8">
      <c r="C14" s="854">
        <v>9</v>
      </c>
      <c r="D14" s="146" t="s">
        <v>129</v>
      </c>
      <c r="E14" s="633" t="s">
        <v>598</v>
      </c>
      <c r="F14" s="633">
        <v>200</v>
      </c>
      <c r="G14" s="855">
        <v>7000</v>
      </c>
      <c r="H14" s="855">
        <f t="shared" si="0"/>
        <v>1400000</v>
      </c>
    </row>
    <row r="15" spans="3:8">
      <c r="C15" s="854">
        <v>10</v>
      </c>
      <c r="D15" s="160" t="s">
        <v>131</v>
      </c>
      <c r="E15" s="633" t="s">
        <v>609</v>
      </c>
      <c r="F15" s="633">
        <v>54</v>
      </c>
      <c r="G15" s="855">
        <v>11800</v>
      </c>
      <c r="H15" s="855">
        <f t="shared" si="0"/>
        <v>637200</v>
      </c>
    </row>
    <row r="16" spans="3:8">
      <c r="C16" s="633" t="s">
        <v>332</v>
      </c>
      <c r="D16" s="1253"/>
      <c r="E16" s="1254"/>
      <c r="F16" s="1254"/>
      <c r="G16" s="1255"/>
      <c r="H16" s="860">
        <f>SUM(H7:H15)</f>
        <v>90801600</v>
      </c>
    </row>
    <row r="22" spans="4:4">
      <c r="D22" s="467" t="s">
        <v>648</v>
      </c>
    </row>
    <row r="23" spans="4:4">
      <c r="D23" s="2" t="s">
        <v>649</v>
      </c>
    </row>
  </sheetData>
  <mergeCells count="2">
    <mergeCell ref="D4:H4"/>
    <mergeCell ref="D16:G16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51C4C-C185-48DF-BCC7-922FCD4FDC6F}">
  <sheetPr>
    <pageSetUpPr fitToPage="1"/>
  </sheetPr>
  <dimension ref="B2:G21"/>
  <sheetViews>
    <sheetView workbookViewId="0">
      <selection activeCell="H16" sqref="H15:H16"/>
    </sheetView>
  </sheetViews>
  <sheetFormatPr baseColWidth="10" defaultRowHeight="15"/>
  <cols>
    <col min="3" max="3" width="31.42578125" bestFit="1" customWidth="1"/>
    <col min="6" max="6" width="15.140625" bestFit="1" customWidth="1"/>
    <col min="7" max="7" width="16.28515625" customWidth="1"/>
  </cols>
  <sheetData>
    <row r="2" spans="2:7">
      <c r="B2" s="633"/>
      <c r="C2" s="1252" t="s">
        <v>595</v>
      </c>
      <c r="D2" s="1252"/>
      <c r="E2" s="1252"/>
      <c r="F2" s="1252"/>
      <c r="G2" s="1252"/>
    </row>
    <row r="3" spans="2:7">
      <c r="B3" s="633"/>
      <c r="C3" s="633"/>
      <c r="D3" s="633"/>
      <c r="E3" s="633"/>
      <c r="F3" s="633"/>
      <c r="G3" s="633"/>
    </row>
    <row r="4" spans="2:7">
      <c r="B4" s="854" t="s">
        <v>92</v>
      </c>
      <c r="C4" s="854" t="s">
        <v>596</v>
      </c>
      <c r="D4" s="854" t="s">
        <v>230</v>
      </c>
      <c r="E4" s="854" t="s">
        <v>409</v>
      </c>
      <c r="F4" s="854" t="s">
        <v>410</v>
      </c>
      <c r="G4" s="854" t="s">
        <v>11</v>
      </c>
    </row>
    <row r="5" spans="2:7">
      <c r="B5" s="854">
        <v>1</v>
      </c>
      <c r="C5" s="854" t="s">
        <v>597</v>
      </c>
      <c r="D5" s="633" t="s">
        <v>598</v>
      </c>
      <c r="E5" s="633">
        <v>2</v>
      </c>
      <c r="F5" s="855">
        <v>30000</v>
      </c>
      <c r="G5" s="855">
        <f>E5*F5</f>
        <v>60000</v>
      </c>
    </row>
    <row r="6" spans="2:7">
      <c r="B6" s="854">
        <v>2</v>
      </c>
      <c r="C6" s="854" t="s">
        <v>604</v>
      </c>
      <c r="D6" s="633" t="s">
        <v>598</v>
      </c>
      <c r="E6" s="633">
        <v>2</v>
      </c>
      <c r="F6" s="855">
        <v>9000</v>
      </c>
      <c r="G6" s="855">
        <f t="shared" ref="G6:G14" si="0">E6*F6</f>
        <v>18000</v>
      </c>
    </row>
    <row r="7" spans="2:7">
      <c r="B7" s="854">
        <v>3</v>
      </c>
      <c r="C7" s="854" t="s">
        <v>599</v>
      </c>
      <c r="D7" s="633" t="s">
        <v>598</v>
      </c>
      <c r="E7" s="633">
        <v>1</v>
      </c>
      <c r="F7" s="855">
        <v>57400</v>
      </c>
      <c r="G7" s="855">
        <f t="shared" si="0"/>
        <v>57400</v>
      </c>
    </row>
    <row r="8" spans="2:7">
      <c r="B8" s="854">
        <v>4</v>
      </c>
      <c r="C8" s="854" t="s">
        <v>600</v>
      </c>
      <c r="D8" s="633" t="s">
        <v>598</v>
      </c>
      <c r="E8" s="633">
        <v>3</v>
      </c>
      <c r="F8" s="855">
        <v>80000</v>
      </c>
      <c r="G8" s="855">
        <f t="shared" si="0"/>
        <v>240000</v>
      </c>
    </row>
    <row r="9" spans="2:7">
      <c r="B9" s="854">
        <v>5</v>
      </c>
      <c r="C9" s="854" t="s">
        <v>601</v>
      </c>
      <c r="D9" s="633" t="s">
        <v>598</v>
      </c>
      <c r="E9" s="633">
        <v>2</v>
      </c>
      <c r="F9" s="855">
        <v>40000</v>
      </c>
      <c r="G9" s="855">
        <f t="shared" si="0"/>
        <v>80000</v>
      </c>
    </row>
    <row r="10" spans="2:7">
      <c r="B10" s="854">
        <v>6</v>
      </c>
      <c r="C10" s="854" t="s">
        <v>602</v>
      </c>
      <c r="D10" s="633" t="s">
        <v>598</v>
      </c>
      <c r="E10" s="633">
        <v>2</v>
      </c>
      <c r="F10" s="855">
        <v>35000</v>
      </c>
      <c r="G10" s="855">
        <f t="shared" si="0"/>
        <v>70000</v>
      </c>
    </row>
    <row r="11" spans="2:7">
      <c r="B11" s="854">
        <v>7</v>
      </c>
      <c r="C11" s="854" t="s">
        <v>603</v>
      </c>
      <c r="D11" s="633" t="s">
        <v>598</v>
      </c>
      <c r="E11" s="633">
        <v>2</v>
      </c>
      <c r="F11" s="855">
        <v>60000</v>
      </c>
      <c r="G11" s="855">
        <f t="shared" si="0"/>
        <v>120000</v>
      </c>
    </row>
    <row r="12" spans="2:7">
      <c r="B12" s="854">
        <v>8</v>
      </c>
      <c r="C12" s="854" t="s">
        <v>605</v>
      </c>
      <c r="D12" s="633" t="s">
        <v>598</v>
      </c>
      <c r="E12" s="633">
        <v>1</v>
      </c>
      <c r="F12" s="855">
        <v>53000</v>
      </c>
      <c r="G12" s="855">
        <f t="shared" si="0"/>
        <v>53000</v>
      </c>
    </row>
    <row r="13" spans="2:7">
      <c r="B13" s="854">
        <v>9</v>
      </c>
      <c r="C13" s="854" t="s">
        <v>606</v>
      </c>
      <c r="D13" s="633" t="s">
        <v>598</v>
      </c>
      <c r="E13" s="633">
        <v>3</v>
      </c>
      <c r="F13" s="855">
        <v>16000</v>
      </c>
      <c r="G13" s="855">
        <f t="shared" si="0"/>
        <v>48000</v>
      </c>
    </row>
    <row r="14" spans="2:7">
      <c r="B14" s="854">
        <v>10</v>
      </c>
      <c r="C14" s="854" t="s">
        <v>607</v>
      </c>
      <c r="D14" s="633" t="s">
        <v>598</v>
      </c>
      <c r="E14" s="633">
        <v>2</v>
      </c>
      <c r="F14" s="855">
        <v>50000</v>
      </c>
      <c r="G14" s="855">
        <f t="shared" si="0"/>
        <v>100000</v>
      </c>
    </row>
    <row r="15" spans="2:7">
      <c r="B15" s="854" t="s">
        <v>332</v>
      </c>
      <c r="C15" s="1253"/>
      <c r="D15" s="1254"/>
      <c r="E15" s="1254"/>
      <c r="F15" s="1255"/>
      <c r="G15" s="860">
        <f>SUM(G5:G14)</f>
        <v>846400</v>
      </c>
    </row>
    <row r="20" spans="3:3">
      <c r="C20" s="467" t="s">
        <v>648</v>
      </c>
    </row>
    <row r="21" spans="3:3">
      <c r="C21" s="2" t="s">
        <v>649</v>
      </c>
    </row>
  </sheetData>
  <mergeCells count="2">
    <mergeCell ref="C2:G2"/>
    <mergeCell ref="C15:F15"/>
  </mergeCells>
  <pageMargins left="0.7" right="0.7" top="0.75" bottom="0.75" header="0.3" footer="0.3"/>
  <pageSetup scale="8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S17"/>
  <sheetViews>
    <sheetView topLeftCell="E1" zoomScale="77" zoomScaleNormal="77" workbookViewId="0">
      <selection activeCell="S15" sqref="S15"/>
    </sheetView>
  </sheetViews>
  <sheetFormatPr baseColWidth="10" defaultRowHeight="15"/>
  <cols>
    <col min="1" max="1" width="41.85546875" bestFit="1" customWidth="1"/>
    <col min="2" max="2" width="10.7109375" bestFit="1" customWidth="1"/>
    <col min="3" max="3" width="13.140625" bestFit="1" customWidth="1"/>
    <col min="4" max="4" width="14.28515625" bestFit="1" customWidth="1"/>
    <col min="5" max="5" width="13.42578125" customWidth="1"/>
    <col min="6" max="6" width="13.85546875" bestFit="1" customWidth="1"/>
    <col min="7" max="7" width="11.85546875" bestFit="1" customWidth="1"/>
    <col min="8" max="8" width="17.28515625" bestFit="1" customWidth="1"/>
    <col min="9" max="9" width="14.28515625" bestFit="1" customWidth="1"/>
    <col min="10" max="10" width="11.85546875" bestFit="1" customWidth="1"/>
    <col min="11" max="11" width="12.140625" bestFit="1" customWidth="1"/>
    <col min="12" max="12" width="11.85546875" bestFit="1" customWidth="1"/>
    <col min="13" max="13" width="21.85546875" customWidth="1"/>
    <col min="14" max="14" width="14.42578125" customWidth="1"/>
    <col min="15" max="15" width="14.28515625" customWidth="1"/>
    <col min="16" max="16" width="11.85546875" customWidth="1"/>
    <col min="17" max="17" width="12.140625" customWidth="1"/>
    <col min="18" max="18" width="11.85546875" customWidth="1"/>
    <col min="19" max="19" width="17.28515625" customWidth="1"/>
  </cols>
  <sheetData>
    <row r="2" spans="1:19" ht="15.75" thickBot="1"/>
    <row r="3" spans="1:19" ht="16.5" thickBot="1">
      <c r="A3" s="714" t="s">
        <v>485</v>
      </c>
      <c r="B3" s="715">
        <v>0.1</v>
      </c>
      <c r="C3" s="716"/>
      <c r="D3" s="1256" t="s">
        <v>591</v>
      </c>
      <c r="E3" s="1257"/>
      <c r="F3" s="1257"/>
      <c r="G3" s="1257"/>
      <c r="H3" s="1257"/>
      <c r="I3" s="1256" t="s">
        <v>486</v>
      </c>
      <c r="J3" s="1257"/>
      <c r="K3" s="1257"/>
      <c r="L3" s="1257"/>
      <c r="M3" s="1258"/>
      <c r="N3" s="717"/>
      <c r="O3" s="1259" t="s">
        <v>594</v>
      </c>
      <c r="P3" s="1260"/>
      <c r="Q3" s="1260"/>
      <c r="R3" s="1260"/>
      <c r="S3" s="1261"/>
    </row>
    <row r="4" spans="1:19" ht="49.5" customHeight="1">
      <c r="A4" s="718" t="s">
        <v>487</v>
      </c>
      <c r="B4" s="719" t="s">
        <v>488</v>
      </c>
      <c r="C4" s="720" t="s">
        <v>409</v>
      </c>
      <c r="D4" s="721" t="s">
        <v>489</v>
      </c>
      <c r="E4" s="721" t="s">
        <v>490</v>
      </c>
      <c r="F4" s="722" t="s">
        <v>491</v>
      </c>
      <c r="G4" s="721" t="s">
        <v>490</v>
      </c>
      <c r="H4" s="721" t="s">
        <v>11</v>
      </c>
      <c r="I4" s="722" t="s">
        <v>492</v>
      </c>
      <c r="J4" s="722" t="s">
        <v>490</v>
      </c>
      <c r="K4" s="722" t="s">
        <v>491</v>
      </c>
      <c r="L4" s="722" t="s">
        <v>490</v>
      </c>
      <c r="M4" s="723" t="s">
        <v>11</v>
      </c>
      <c r="N4" s="724"/>
      <c r="O4" s="722" t="s">
        <v>492</v>
      </c>
      <c r="P4" s="722" t="s">
        <v>490</v>
      </c>
      <c r="Q4" s="722" t="s">
        <v>493</v>
      </c>
      <c r="R4" s="722" t="s">
        <v>490</v>
      </c>
      <c r="S4" s="723" t="s">
        <v>11</v>
      </c>
    </row>
    <row r="5" spans="1:19" ht="15.75">
      <c r="A5" s="725" t="s">
        <v>494</v>
      </c>
      <c r="B5" s="726" t="s">
        <v>495</v>
      </c>
      <c r="C5" s="727">
        <v>200</v>
      </c>
      <c r="D5" s="728">
        <v>2700</v>
      </c>
      <c r="E5" s="728">
        <f>D5*10%</f>
        <v>270</v>
      </c>
      <c r="F5" s="729">
        <f>D5</f>
        <v>2700</v>
      </c>
      <c r="G5" s="728">
        <v>0</v>
      </c>
      <c r="H5" s="728">
        <f>(E5+F5)*C5</f>
        <v>594000</v>
      </c>
      <c r="I5" s="728">
        <v>3500</v>
      </c>
      <c r="J5" s="728">
        <f>I5*$B$3+I5</f>
        <v>3850</v>
      </c>
      <c r="K5" s="730">
        <f>I5</f>
        <v>3500</v>
      </c>
      <c r="L5" s="731">
        <f>K5*10%</f>
        <v>350</v>
      </c>
      <c r="M5" s="732">
        <f>K5*C5</f>
        <v>700000</v>
      </c>
      <c r="N5" s="733">
        <v>0</v>
      </c>
      <c r="O5" s="728">
        <v>3600</v>
      </c>
      <c r="P5" s="728">
        <f>O5*10%</f>
        <v>360</v>
      </c>
      <c r="Q5" s="728">
        <f>O5</f>
        <v>3600</v>
      </c>
      <c r="R5" s="734">
        <f>Q5+P5</f>
        <v>3960</v>
      </c>
      <c r="S5" s="732">
        <f>R5*C5</f>
        <v>792000</v>
      </c>
    </row>
    <row r="6" spans="1:19" ht="15.75">
      <c r="A6" s="725" t="s">
        <v>496</v>
      </c>
      <c r="B6" s="726" t="s">
        <v>495</v>
      </c>
      <c r="C6" s="726">
        <v>200</v>
      </c>
      <c r="D6" s="728">
        <v>700</v>
      </c>
      <c r="E6" s="728">
        <f t="shared" ref="E6:E13" si="0">D6*10%</f>
        <v>70</v>
      </c>
      <c r="F6" s="729">
        <f t="shared" ref="F6:F13" si="1">D6</f>
        <v>700</v>
      </c>
      <c r="G6" s="731">
        <v>0</v>
      </c>
      <c r="H6" s="728">
        <f t="shared" ref="H6:H13" si="2">(E6+F6)*C6</f>
        <v>154000</v>
      </c>
      <c r="I6" s="728">
        <v>1000</v>
      </c>
      <c r="J6" s="728">
        <f t="shared" ref="J6:J13" si="3">I6*$B$3+I6</f>
        <v>1100</v>
      </c>
      <c r="K6" s="730">
        <f t="shared" ref="K6:K13" si="4">I6</f>
        <v>1000</v>
      </c>
      <c r="L6" s="731">
        <f t="shared" ref="L6:L13" si="5">K6*10%</f>
        <v>100</v>
      </c>
      <c r="M6" s="732">
        <f t="shared" ref="M6:M13" si="6">K6*C6</f>
        <v>200000</v>
      </c>
      <c r="N6" s="733">
        <v>0</v>
      </c>
      <c r="O6" s="728">
        <v>1200</v>
      </c>
      <c r="P6" s="728">
        <f t="shared" ref="P6:P13" si="7">O6*10%</f>
        <v>120</v>
      </c>
      <c r="Q6" s="728">
        <f t="shared" ref="Q6:Q13" si="8">O6</f>
        <v>1200</v>
      </c>
      <c r="R6" s="734">
        <f t="shared" ref="R6:R13" si="9">Q6+P6</f>
        <v>1320</v>
      </c>
      <c r="S6" s="732">
        <f t="shared" ref="S6:S13" si="10">R6*C6</f>
        <v>264000</v>
      </c>
    </row>
    <row r="7" spans="1:19" ht="15.75">
      <c r="A7" s="725" t="s">
        <v>497</v>
      </c>
      <c r="B7" s="726" t="s">
        <v>495</v>
      </c>
      <c r="C7" s="727">
        <v>0</v>
      </c>
      <c r="D7" s="728">
        <v>0</v>
      </c>
      <c r="E7" s="728">
        <f t="shared" si="0"/>
        <v>0</v>
      </c>
      <c r="F7" s="729">
        <f t="shared" si="1"/>
        <v>0</v>
      </c>
      <c r="G7" s="731">
        <f t="shared" ref="G7:G8" si="11">F7*$B$3+F7</f>
        <v>0</v>
      </c>
      <c r="H7" s="728">
        <f t="shared" si="2"/>
        <v>0</v>
      </c>
      <c r="I7" s="728">
        <v>0</v>
      </c>
      <c r="J7" s="728">
        <f t="shared" si="3"/>
        <v>0</v>
      </c>
      <c r="K7" s="730">
        <f t="shared" si="4"/>
        <v>0</v>
      </c>
      <c r="L7" s="731">
        <f t="shared" si="5"/>
        <v>0</v>
      </c>
      <c r="M7" s="732">
        <f t="shared" si="6"/>
        <v>0</v>
      </c>
      <c r="N7" s="733">
        <f>F7</f>
        <v>0</v>
      </c>
      <c r="O7" s="728">
        <v>0</v>
      </c>
      <c r="P7" s="728">
        <f t="shared" si="7"/>
        <v>0</v>
      </c>
      <c r="Q7" s="728">
        <f t="shared" si="8"/>
        <v>0</v>
      </c>
      <c r="R7" s="734">
        <f t="shared" si="9"/>
        <v>0</v>
      </c>
      <c r="S7" s="732">
        <f t="shared" si="10"/>
        <v>0</v>
      </c>
    </row>
    <row r="8" spans="1:19" ht="15.75">
      <c r="A8" s="725" t="s">
        <v>498</v>
      </c>
      <c r="B8" s="726" t="s">
        <v>495</v>
      </c>
      <c r="C8" s="735">
        <v>0</v>
      </c>
      <c r="D8" s="728"/>
      <c r="E8" s="728">
        <f t="shared" si="0"/>
        <v>0</v>
      </c>
      <c r="F8" s="729">
        <f t="shared" si="1"/>
        <v>0</v>
      </c>
      <c r="G8" s="728">
        <f t="shared" si="11"/>
        <v>0</v>
      </c>
      <c r="H8" s="728">
        <f t="shared" si="2"/>
        <v>0</v>
      </c>
      <c r="I8" s="728">
        <v>0</v>
      </c>
      <c r="J8" s="728">
        <f t="shared" si="3"/>
        <v>0</v>
      </c>
      <c r="K8" s="730">
        <f t="shared" si="4"/>
        <v>0</v>
      </c>
      <c r="L8" s="731">
        <f t="shared" si="5"/>
        <v>0</v>
      </c>
      <c r="M8" s="732">
        <f t="shared" si="6"/>
        <v>0</v>
      </c>
      <c r="N8" s="733">
        <f>K8</f>
        <v>0</v>
      </c>
      <c r="O8" s="728">
        <v>0</v>
      </c>
      <c r="P8" s="728">
        <f t="shared" si="7"/>
        <v>0</v>
      </c>
      <c r="Q8" s="728">
        <f t="shared" si="8"/>
        <v>0</v>
      </c>
      <c r="R8" s="734">
        <f t="shared" si="9"/>
        <v>0</v>
      </c>
      <c r="S8" s="732">
        <f t="shared" si="10"/>
        <v>0</v>
      </c>
    </row>
    <row r="9" spans="1:19" ht="15.75">
      <c r="A9" s="736" t="s">
        <v>499</v>
      </c>
      <c r="B9" s="737" t="s">
        <v>495</v>
      </c>
      <c r="C9" s="738">
        <v>54</v>
      </c>
      <c r="D9" s="739">
        <v>12000</v>
      </c>
      <c r="E9" s="728">
        <f t="shared" si="0"/>
        <v>1200</v>
      </c>
      <c r="F9" s="729">
        <f t="shared" si="1"/>
        <v>12000</v>
      </c>
      <c r="G9" s="740">
        <v>0</v>
      </c>
      <c r="H9" s="728">
        <f t="shared" si="2"/>
        <v>712800</v>
      </c>
      <c r="I9" s="739">
        <v>15000</v>
      </c>
      <c r="J9" s="728">
        <f t="shared" si="3"/>
        <v>16500</v>
      </c>
      <c r="K9" s="730">
        <f t="shared" si="4"/>
        <v>15000</v>
      </c>
      <c r="L9" s="731">
        <f t="shared" si="5"/>
        <v>1500</v>
      </c>
      <c r="M9" s="732">
        <f t="shared" si="6"/>
        <v>810000</v>
      </c>
      <c r="N9" s="741">
        <v>0</v>
      </c>
      <c r="O9" s="739">
        <v>16000</v>
      </c>
      <c r="P9" s="728">
        <f t="shared" si="7"/>
        <v>1600</v>
      </c>
      <c r="Q9" s="728">
        <f t="shared" si="8"/>
        <v>16000</v>
      </c>
      <c r="R9" s="734">
        <f t="shared" si="9"/>
        <v>17600</v>
      </c>
      <c r="S9" s="732">
        <f t="shared" si="10"/>
        <v>950400</v>
      </c>
    </row>
    <row r="10" spans="1:19" ht="15.75">
      <c r="A10" s="736" t="s">
        <v>593</v>
      </c>
      <c r="B10" s="737" t="s">
        <v>500</v>
      </c>
      <c r="C10" s="742">
        <v>54</v>
      </c>
      <c r="D10" s="739">
        <v>200000</v>
      </c>
      <c r="E10" s="728">
        <f t="shared" si="0"/>
        <v>20000</v>
      </c>
      <c r="F10" s="729">
        <f t="shared" si="1"/>
        <v>200000</v>
      </c>
      <c r="G10" s="731">
        <v>0</v>
      </c>
      <c r="H10" s="728">
        <f t="shared" si="2"/>
        <v>11880000</v>
      </c>
      <c r="I10" s="739">
        <v>260000</v>
      </c>
      <c r="J10" s="728">
        <f t="shared" si="3"/>
        <v>286000</v>
      </c>
      <c r="K10" s="730">
        <f t="shared" si="4"/>
        <v>260000</v>
      </c>
      <c r="L10" s="731">
        <f t="shared" si="5"/>
        <v>26000</v>
      </c>
      <c r="M10" s="732">
        <f t="shared" si="6"/>
        <v>14040000</v>
      </c>
      <c r="N10" s="741">
        <v>0</v>
      </c>
      <c r="O10" s="739">
        <v>270000</v>
      </c>
      <c r="P10" s="728">
        <f t="shared" si="7"/>
        <v>27000</v>
      </c>
      <c r="Q10" s="728">
        <f t="shared" si="8"/>
        <v>270000</v>
      </c>
      <c r="R10" s="734">
        <f t="shared" si="9"/>
        <v>297000</v>
      </c>
      <c r="S10" s="732">
        <f t="shared" si="10"/>
        <v>16038000</v>
      </c>
    </row>
    <row r="11" spans="1:19" ht="15.75">
      <c r="A11" s="736" t="s">
        <v>501</v>
      </c>
      <c r="B11" s="737" t="s">
        <v>495</v>
      </c>
      <c r="C11" s="742">
        <v>0</v>
      </c>
      <c r="D11" s="739">
        <v>0</v>
      </c>
      <c r="E11" s="728">
        <f t="shared" si="0"/>
        <v>0</v>
      </c>
      <c r="F11" s="729">
        <f t="shared" si="1"/>
        <v>0</v>
      </c>
      <c r="G11" s="731">
        <v>0</v>
      </c>
      <c r="H11" s="728">
        <f t="shared" si="2"/>
        <v>0</v>
      </c>
      <c r="I11" s="739">
        <v>0</v>
      </c>
      <c r="J11" s="728">
        <f t="shared" si="3"/>
        <v>0</v>
      </c>
      <c r="K11" s="730">
        <f t="shared" si="4"/>
        <v>0</v>
      </c>
      <c r="L11" s="731">
        <f t="shared" si="5"/>
        <v>0</v>
      </c>
      <c r="M11" s="732">
        <f t="shared" si="6"/>
        <v>0</v>
      </c>
      <c r="N11" s="741">
        <f>F11</f>
        <v>0</v>
      </c>
      <c r="O11" s="739">
        <v>0</v>
      </c>
      <c r="P11" s="728">
        <f t="shared" si="7"/>
        <v>0</v>
      </c>
      <c r="Q11" s="728">
        <f t="shared" si="8"/>
        <v>0</v>
      </c>
      <c r="R11" s="734">
        <f t="shared" si="9"/>
        <v>0</v>
      </c>
      <c r="S11" s="732">
        <f t="shared" si="10"/>
        <v>0</v>
      </c>
    </row>
    <row r="12" spans="1:19" ht="15.75">
      <c r="A12" s="736" t="s">
        <v>502</v>
      </c>
      <c r="B12" s="737" t="s">
        <v>495</v>
      </c>
      <c r="C12" s="742">
        <v>600</v>
      </c>
      <c r="D12" s="739">
        <v>260</v>
      </c>
      <c r="E12" s="728">
        <f t="shared" si="0"/>
        <v>26</v>
      </c>
      <c r="F12" s="729">
        <f t="shared" si="1"/>
        <v>260</v>
      </c>
      <c r="G12" s="752">
        <v>0</v>
      </c>
      <c r="H12" s="728">
        <f t="shared" si="2"/>
        <v>171600</v>
      </c>
      <c r="I12" s="739">
        <v>500</v>
      </c>
      <c r="J12" s="739">
        <f t="shared" si="3"/>
        <v>550</v>
      </c>
      <c r="K12" s="730">
        <f t="shared" si="4"/>
        <v>500</v>
      </c>
      <c r="L12" s="731">
        <f t="shared" si="5"/>
        <v>50</v>
      </c>
      <c r="M12" s="732">
        <f t="shared" si="6"/>
        <v>300000</v>
      </c>
      <c r="N12" s="741">
        <v>0</v>
      </c>
      <c r="O12" s="739">
        <v>550</v>
      </c>
      <c r="P12" s="728">
        <f t="shared" si="7"/>
        <v>55</v>
      </c>
      <c r="Q12" s="728">
        <f t="shared" si="8"/>
        <v>550</v>
      </c>
      <c r="R12" s="734">
        <f t="shared" si="9"/>
        <v>605</v>
      </c>
      <c r="S12" s="732">
        <f t="shared" si="10"/>
        <v>363000</v>
      </c>
    </row>
    <row r="13" spans="1:19" ht="15.75">
      <c r="A13" s="736" t="s">
        <v>592</v>
      </c>
      <c r="B13" s="737" t="s">
        <v>495</v>
      </c>
      <c r="C13" s="742">
        <v>4</v>
      </c>
      <c r="D13" s="739">
        <v>5000</v>
      </c>
      <c r="E13" s="728">
        <f t="shared" si="0"/>
        <v>500</v>
      </c>
      <c r="F13" s="729">
        <f t="shared" si="1"/>
        <v>5000</v>
      </c>
      <c r="G13" s="752">
        <v>0</v>
      </c>
      <c r="H13" s="728">
        <f t="shared" si="2"/>
        <v>22000</v>
      </c>
      <c r="I13" s="739">
        <v>8000</v>
      </c>
      <c r="J13" s="739">
        <f t="shared" si="3"/>
        <v>8800</v>
      </c>
      <c r="K13" s="730">
        <f t="shared" si="4"/>
        <v>8000</v>
      </c>
      <c r="L13" s="731">
        <f t="shared" si="5"/>
        <v>800</v>
      </c>
      <c r="M13" s="732">
        <f t="shared" si="6"/>
        <v>32000</v>
      </c>
      <c r="N13" s="741">
        <v>0</v>
      </c>
      <c r="O13" s="739">
        <v>8200</v>
      </c>
      <c r="P13" s="728">
        <f t="shared" si="7"/>
        <v>820</v>
      </c>
      <c r="Q13" s="728">
        <f t="shared" si="8"/>
        <v>8200</v>
      </c>
      <c r="R13" s="734">
        <f t="shared" si="9"/>
        <v>9020</v>
      </c>
      <c r="S13" s="732">
        <f t="shared" si="10"/>
        <v>36080</v>
      </c>
    </row>
    <row r="14" spans="1:19" ht="16.5" thickBot="1">
      <c r="A14" s="743" t="s">
        <v>332</v>
      </c>
      <c r="B14" s="744"/>
      <c r="C14" s="744"/>
      <c r="D14" s="745"/>
      <c r="E14" s="745"/>
      <c r="F14" s="745"/>
      <c r="G14" s="745"/>
      <c r="H14" s="746">
        <f>H5+H6+H9+H10+H12+H13</f>
        <v>13534400</v>
      </c>
      <c r="I14" s="745"/>
      <c r="J14" s="745"/>
      <c r="K14" s="745"/>
      <c r="L14" s="745"/>
      <c r="M14" s="747">
        <f>M5+M6+M9+M10+M12+M13</f>
        <v>16082000</v>
      </c>
      <c r="N14" s="746"/>
      <c r="O14" s="745"/>
      <c r="P14" s="745"/>
      <c r="Q14" s="745"/>
      <c r="R14" s="745"/>
      <c r="S14" s="747">
        <f>S5+S6+S9+S10+S12+S13</f>
        <v>18443480</v>
      </c>
    </row>
    <row r="15" spans="1:19" ht="15.75">
      <c r="B15" s="716"/>
      <c r="C15" s="716"/>
      <c r="D15" s="716"/>
      <c r="E15" s="716"/>
      <c r="F15" s="716"/>
      <c r="G15" s="716"/>
      <c r="H15" s="863"/>
      <c r="I15" s="716"/>
      <c r="J15" s="716"/>
      <c r="K15" s="716"/>
      <c r="L15" s="716"/>
      <c r="M15" s="748"/>
      <c r="N15" s="748"/>
      <c r="O15" s="716"/>
      <c r="P15" s="716"/>
      <c r="Q15" s="716"/>
      <c r="R15" s="716"/>
      <c r="S15" s="748"/>
    </row>
    <row r="16" spans="1:19" ht="17.25">
      <c r="B16" s="749"/>
      <c r="C16" s="749"/>
      <c r="D16" s="749"/>
      <c r="E16" s="750"/>
      <c r="F16" s="750"/>
      <c r="G16" s="749"/>
      <c r="H16" s="749"/>
      <c r="I16" s="750"/>
      <c r="J16" s="751"/>
      <c r="K16" s="749"/>
      <c r="L16" s="749"/>
      <c r="M16" s="749"/>
      <c r="N16" s="749"/>
    </row>
    <row r="17" spans="6:6">
      <c r="F17">
        <v>50</v>
      </c>
    </row>
  </sheetData>
  <mergeCells count="3">
    <mergeCell ref="D3:H3"/>
    <mergeCell ref="I3:M3"/>
    <mergeCell ref="O3:S3"/>
  </mergeCells>
  <pageMargins left="0.7" right="0.7" top="0.75" bottom="0.75" header="0.3" footer="0.3"/>
  <pageSetup paperSize="9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M17"/>
  <sheetViews>
    <sheetView topLeftCell="A3" workbookViewId="0">
      <selection activeCell="E22" sqref="E22"/>
    </sheetView>
  </sheetViews>
  <sheetFormatPr baseColWidth="10" defaultRowHeight="15"/>
  <cols>
    <col min="2" max="2" width="27.85546875" bestFit="1" customWidth="1"/>
    <col min="3" max="3" width="8.140625" bestFit="1" customWidth="1"/>
    <col min="4" max="4" width="26.140625" bestFit="1" customWidth="1"/>
    <col min="5" max="5" width="11.28515625" bestFit="1" customWidth="1"/>
    <col min="6" max="6" width="13.85546875" customWidth="1"/>
    <col min="7" max="7" width="10" customWidth="1"/>
    <col min="8" max="8" width="16.28515625" customWidth="1"/>
    <col min="9" max="9" width="14" bestFit="1" customWidth="1"/>
    <col min="10" max="10" width="12.140625" bestFit="1" customWidth="1"/>
    <col min="11" max="11" width="15.85546875" bestFit="1" customWidth="1"/>
  </cols>
  <sheetData>
    <row r="2" spans="2:13" ht="15.75" thickBot="1"/>
    <row r="3" spans="2:13" ht="17.25" thickBot="1">
      <c r="B3" s="753" t="s">
        <v>485</v>
      </c>
      <c r="C3" s="754">
        <v>0.1</v>
      </c>
      <c r="D3" s="755"/>
      <c r="E3" s="755"/>
      <c r="F3" s="1262" t="s">
        <v>503</v>
      </c>
      <c r="G3" s="1263"/>
      <c r="H3" s="1264"/>
      <c r="I3" s="1265" t="s">
        <v>590</v>
      </c>
      <c r="J3" s="1266"/>
      <c r="K3" s="1267"/>
    </row>
    <row r="4" spans="2:13" ht="15.75">
      <c r="B4" s="756" t="s">
        <v>589</v>
      </c>
      <c r="C4" s="757" t="s">
        <v>504</v>
      </c>
      <c r="D4" s="757" t="s">
        <v>588</v>
      </c>
      <c r="E4" s="757" t="s">
        <v>332</v>
      </c>
      <c r="F4" s="757" t="s">
        <v>506</v>
      </c>
      <c r="G4" s="757" t="s">
        <v>507</v>
      </c>
      <c r="H4" s="757" t="s">
        <v>508</v>
      </c>
      <c r="I4" s="757" t="s">
        <v>506</v>
      </c>
      <c r="J4" s="757" t="s">
        <v>507</v>
      </c>
      <c r="K4" s="758" t="s">
        <v>11</v>
      </c>
    </row>
    <row r="5" spans="2:13" ht="17.25">
      <c r="B5" s="759" t="s">
        <v>509</v>
      </c>
      <c r="C5" s="760">
        <v>1700</v>
      </c>
      <c r="D5" s="760">
        <f>C5*10%</f>
        <v>170</v>
      </c>
      <c r="E5" s="760">
        <f>SUM(C5:D5)</f>
        <v>1870</v>
      </c>
      <c r="F5" s="761">
        <v>15850</v>
      </c>
      <c r="G5" s="761">
        <f>F5*$C$3+F5</f>
        <v>17435</v>
      </c>
      <c r="H5" s="762">
        <f>G5*E5</f>
        <v>32603450</v>
      </c>
      <c r="I5" s="761">
        <v>21000</v>
      </c>
      <c r="J5" s="761">
        <f>I5*10%</f>
        <v>2100</v>
      </c>
      <c r="K5" s="763">
        <f>(I5+J5)*E5</f>
        <v>43197000</v>
      </c>
    </row>
    <row r="6" spans="2:13" ht="17.25">
      <c r="B6" s="759" t="s">
        <v>510</v>
      </c>
      <c r="C6" s="760">
        <v>594</v>
      </c>
      <c r="D6" s="760">
        <f t="shared" ref="D6:D9" si="0">C6*10%</f>
        <v>59.400000000000006</v>
      </c>
      <c r="E6" s="760">
        <f>SUM(C6:D6)</f>
        <v>653.4</v>
      </c>
      <c r="F6" s="761">
        <v>15850</v>
      </c>
      <c r="G6" s="761">
        <f t="shared" ref="G6:G9" si="1">F6*$C$3+F6</f>
        <v>17435</v>
      </c>
      <c r="H6" s="762">
        <f>G6*E6</f>
        <v>11392029</v>
      </c>
      <c r="I6" s="761">
        <v>21000</v>
      </c>
      <c r="J6" s="761">
        <f t="shared" ref="J6:J9" si="2">I6*10%</f>
        <v>2100</v>
      </c>
      <c r="K6" s="763">
        <f t="shared" ref="K6:K9" si="3">(I6+J6)*E6</f>
        <v>15093540</v>
      </c>
      <c r="M6" s="633" t="s">
        <v>511</v>
      </c>
    </row>
    <row r="7" spans="2:13" ht="17.25">
      <c r="B7" s="759" t="s">
        <v>512</v>
      </c>
      <c r="C7" s="760">
        <v>500</v>
      </c>
      <c r="D7" s="760">
        <f t="shared" si="0"/>
        <v>50</v>
      </c>
      <c r="E7" s="760">
        <f>SUM(C7:D7)</f>
        <v>550</v>
      </c>
      <c r="F7" s="761">
        <v>15850</v>
      </c>
      <c r="G7" s="761">
        <f t="shared" si="1"/>
        <v>17435</v>
      </c>
      <c r="H7" s="762">
        <f>G7*E7</f>
        <v>9589250</v>
      </c>
      <c r="I7" s="761">
        <v>21000</v>
      </c>
      <c r="J7" s="761">
        <f t="shared" si="2"/>
        <v>2100</v>
      </c>
      <c r="K7" s="763">
        <f t="shared" si="3"/>
        <v>12705000</v>
      </c>
      <c r="M7" s="764">
        <f>AVERAGE(I5:I9)</f>
        <v>21000</v>
      </c>
    </row>
    <row r="8" spans="2:13" ht="17.25">
      <c r="B8" s="759" t="s">
        <v>586</v>
      </c>
      <c r="C8" s="760">
        <v>500</v>
      </c>
      <c r="D8" s="760">
        <f t="shared" si="0"/>
        <v>50</v>
      </c>
      <c r="E8" s="760">
        <f>SUM(C8:D8)</f>
        <v>550</v>
      </c>
      <c r="F8" s="761">
        <v>15850</v>
      </c>
      <c r="G8" s="761">
        <f t="shared" si="1"/>
        <v>17435</v>
      </c>
      <c r="H8" s="762">
        <f>G8*E8</f>
        <v>9589250</v>
      </c>
      <c r="I8" s="761">
        <v>21000</v>
      </c>
      <c r="J8" s="761">
        <f t="shared" si="2"/>
        <v>2100</v>
      </c>
      <c r="K8" s="763">
        <f t="shared" si="3"/>
        <v>12705000</v>
      </c>
    </row>
    <row r="9" spans="2:13" ht="17.25">
      <c r="B9" s="759" t="s">
        <v>538</v>
      </c>
      <c r="C9" s="760">
        <v>400</v>
      </c>
      <c r="D9" s="760">
        <f t="shared" si="0"/>
        <v>40</v>
      </c>
      <c r="E9" s="760">
        <f>SUM(C9:D9)</f>
        <v>440</v>
      </c>
      <c r="F9" s="761">
        <v>15850</v>
      </c>
      <c r="G9" s="761">
        <f t="shared" si="1"/>
        <v>17435</v>
      </c>
      <c r="H9" s="762">
        <f>G9*E9</f>
        <v>7671400</v>
      </c>
      <c r="I9" s="761">
        <v>21000</v>
      </c>
      <c r="J9" s="761">
        <f t="shared" si="2"/>
        <v>2100</v>
      </c>
      <c r="K9" s="763">
        <f t="shared" si="3"/>
        <v>10164000</v>
      </c>
      <c r="M9" s="765"/>
    </row>
    <row r="10" spans="2:13" ht="17.25">
      <c r="B10" s="766" t="s">
        <v>332</v>
      </c>
      <c r="C10" s="767">
        <f>SUM(C5:C9)</f>
        <v>3694</v>
      </c>
      <c r="D10" s="760">
        <f>C10*10%</f>
        <v>369.40000000000003</v>
      </c>
      <c r="E10" s="768">
        <f>C10+D10</f>
        <v>4063.4</v>
      </c>
      <c r="F10" s="769"/>
      <c r="G10" s="769"/>
      <c r="H10" s="770">
        <f>SUM(H5:H9)</f>
        <v>70845379</v>
      </c>
      <c r="I10" s="771">
        <f>AVERAGE(I5:I9)</f>
        <v>21000</v>
      </c>
      <c r="J10" s="772"/>
      <c r="K10" s="773">
        <f>SUM(K5:K9)</f>
        <v>93864540</v>
      </c>
    </row>
    <row r="11" spans="2:13" ht="18" thickBot="1">
      <c r="B11" s="774" t="s">
        <v>587</v>
      </c>
      <c r="C11" s="775">
        <v>0.1</v>
      </c>
      <c r="D11" s="776"/>
      <c r="E11" s="777"/>
      <c r="F11" s="778"/>
      <c r="G11" s="778"/>
      <c r="H11" s="779">
        <f>F11*E11</f>
        <v>0</v>
      </c>
      <c r="I11" s="780"/>
      <c r="J11" s="761"/>
      <c r="K11" s="781">
        <f>E11*I11</f>
        <v>0</v>
      </c>
    </row>
    <row r="12" spans="2:13" ht="17.25" thickBot="1">
      <c r="B12" s="755"/>
      <c r="C12" s="755"/>
      <c r="D12" s="755"/>
      <c r="E12" s="755"/>
      <c r="F12" s="1262" t="s">
        <v>503</v>
      </c>
      <c r="G12" s="1263"/>
      <c r="H12" s="1264"/>
      <c r="I12" s="1265" t="s">
        <v>486</v>
      </c>
      <c r="J12" s="1266"/>
      <c r="K12" s="1267"/>
    </row>
    <row r="13" spans="2:13">
      <c r="B13" s="782" t="s">
        <v>513</v>
      </c>
      <c r="C13" s="783" t="s">
        <v>504</v>
      </c>
      <c r="D13" s="783" t="s">
        <v>505</v>
      </c>
      <c r="E13" s="783" t="s">
        <v>332</v>
      </c>
      <c r="F13" s="783" t="s">
        <v>514</v>
      </c>
      <c r="G13" s="783" t="s">
        <v>515</v>
      </c>
      <c r="H13" s="783" t="s">
        <v>508</v>
      </c>
      <c r="I13" s="783" t="s">
        <v>514</v>
      </c>
      <c r="J13" s="783" t="s">
        <v>507</v>
      </c>
      <c r="K13" s="784" t="s">
        <v>508</v>
      </c>
    </row>
    <row r="14" spans="2:13" ht="16.5">
      <c r="B14" s="785" t="s">
        <v>516</v>
      </c>
      <c r="C14" s="786">
        <v>2000</v>
      </c>
      <c r="D14" s="787">
        <v>0</v>
      </c>
      <c r="E14" s="786">
        <f>C14*1</f>
        <v>2000</v>
      </c>
      <c r="F14" s="761">
        <v>6000</v>
      </c>
      <c r="G14" s="761">
        <f>(F14*$C$3)+F14</f>
        <v>6600</v>
      </c>
      <c r="H14" s="788">
        <f>G14*E14</f>
        <v>13200000</v>
      </c>
      <c r="I14" s="788">
        <v>9000</v>
      </c>
      <c r="J14" s="788">
        <v>900</v>
      </c>
      <c r="K14" s="763">
        <f>E14*(I14+J14)</f>
        <v>19800000</v>
      </c>
      <c r="M14" s="765">
        <f>F14</f>
        <v>6000</v>
      </c>
    </row>
    <row r="15" spans="2:13" ht="16.5">
      <c r="B15" s="785" t="s">
        <v>517</v>
      </c>
      <c r="C15" s="786">
        <v>200</v>
      </c>
      <c r="D15" s="787">
        <v>0</v>
      </c>
      <c r="E15" s="786">
        <f t="shared" ref="E15:E16" si="4">C15*1</f>
        <v>200</v>
      </c>
      <c r="F15" s="761">
        <v>7000</v>
      </c>
      <c r="G15" s="761">
        <f>(F15*$C$3)+F15</f>
        <v>7700</v>
      </c>
      <c r="H15" s="788">
        <f t="shared" ref="H15:H16" si="5">G15*E15</f>
        <v>1540000</v>
      </c>
      <c r="I15" s="788">
        <v>11000</v>
      </c>
      <c r="J15" s="788">
        <f t="shared" ref="J15:J16" si="6">I15*10%</f>
        <v>1100</v>
      </c>
      <c r="K15" s="763">
        <f t="shared" ref="K15:K16" si="7">E15*(I15+J15)</f>
        <v>2420000</v>
      </c>
    </row>
    <row r="16" spans="2:13" ht="16.5">
      <c r="B16" s="785" t="s">
        <v>518</v>
      </c>
      <c r="C16" s="787">
        <v>2000</v>
      </c>
      <c r="D16" s="787">
        <v>0</v>
      </c>
      <c r="E16" s="786">
        <f t="shared" si="4"/>
        <v>2000</v>
      </c>
      <c r="F16" s="761">
        <v>500</v>
      </c>
      <c r="G16" s="761">
        <f>(F16*$C$3)+F16</f>
        <v>550</v>
      </c>
      <c r="H16" s="788">
        <f t="shared" si="5"/>
        <v>1100000</v>
      </c>
      <c r="I16" s="788">
        <v>600</v>
      </c>
      <c r="J16" s="788">
        <f t="shared" si="6"/>
        <v>60</v>
      </c>
      <c r="K16" s="763">
        <f t="shared" si="7"/>
        <v>1320000</v>
      </c>
    </row>
    <row r="17" spans="2:11" ht="17.25" thickBot="1">
      <c r="B17" s="789" t="s">
        <v>332</v>
      </c>
      <c r="C17" s="790"/>
      <c r="D17" s="790"/>
      <c r="E17" s="790"/>
      <c r="F17" s="790"/>
      <c r="G17" s="790"/>
      <c r="H17" s="791">
        <f>SUM(H14:H16)</f>
        <v>15840000</v>
      </c>
      <c r="I17" s="790"/>
      <c r="J17" s="790"/>
      <c r="K17" s="792">
        <f>SUM(K14:K16)</f>
        <v>23540000</v>
      </c>
    </row>
  </sheetData>
  <mergeCells count="4">
    <mergeCell ref="F3:H3"/>
    <mergeCell ref="I3:K3"/>
    <mergeCell ref="F12:H12"/>
    <mergeCell ref="I12:K12"/>
  </mergeCells>
  <pageMargins left="0.7" right="0.7" top="0.75" bottom="0.75" header="0.3" footer="0.3"/>
  <legacyDrawing r:id="rId1"/>
</worksheet>
</file>

<file path=docMetadata/LabelInfo.xml><?xml version="1.0" encoding="utf-8"?>
<clbl:labelList xmlns:clbl="http://schemas.microsoft.com/office/2020/mipLabelMetadata">
  <clbl:label id="{618bab0f-20a4-4de3-a10c-e20cee96bb35}" enabled="0" method="" siteId="{618bab0f-20a4-4de3-a10c-e20cee96bb3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7</vt:i4>
      </vt:variant>
    </vt:vector>
  </HeadingPairs>
  <TitlesOfParts>
    <vt:vector size="22" baseType="lpstr">
      <vt:lpstr>PRESUPUESTO GENERAL</vt:lpstr>
      <vt:lpstr>APU ESTABLECIMIENTO</vt:lpstr>
      <vt:lpstr>APU AISLAMIENTO</vt:lpstr>
      <vt:lpstr>APU MANTENIMIENTO</vt:lpstr>
      <vt:lpstr>APU CAPACITACIONES</vt:lpstr>
      <vt:lpstr>PGIO</vt:lpstr>
      <vt:lpstr>ASISTENCIA TECNICA</vt:lpstr>
      <vt:lpstr>Desglose A</vt:lpstr>
      <vt:lpstr>FP</vt:lpstr>
      <vt:lpstr>FM</vt:lpstr>
      <vt:lpstr>APU CAP-TALLERES</vt:lpstr>
      <vt:lpstr>MATERIALES</vt:lpstr>
      <vt:lpstr>EQUIPOS</vt:lpstr>
      <vt:lpstr>COTIZACIÓN 1</vt:lpstr>
      <vt:lpstr>COTIZACION 2</vt:lpstr>
      <vt:lpstr>'APU AISLAMIENTO'!Área_de_impresión</vt:lpstr>
      <vt:lpstr>'APU CAPACITACIONES'!Área_de_impresión</vt:lpstr>
      <vt:lpstr>'APU ESTABLECIMIENTO'!Área_de_impresión</vt:lpstr>
      <vt:lpstr>'APU MANTENIMIENTO'!Área_de_impresión</vt:lpstr>
      <vt:lpstr>'Desglose A'!Área_de_impresión</vt:lpstr>
      <vt:lpstr>FP!Área_de_impresión</vt:lpstr>
      <vt:lpstr>'PRESUPUESTO GENERAL'!Área_de_impresión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Gil</dc:creator>
  <cp:lastModifiedBy>Camila Andrea Díaz Sofan</cp:lastModifiedBy>
  <cp:lastPrinted>2026-05-08T16:00:04Z</cp:lastPrinted>
  <dcterms:created xsi:type="dcterms:W3CDTF">2014-01-16T02:55:03Z</dcterms:created>
  <dcterms:modified xsi:type="dcterms:W3CDTF">2026-09-11T16:19:04Z</dcterms:modified>
</cp:coreProperties>
</file>