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mintic-my.sharepoint.com/personal/jrendon_mintic_gov_co/Documents/MINTIC/2026/CONTRATACIÓN/ADQUISICION Y MANTENIMIENTO DE MUEBLES/"/>
    </mc:Choice>
  </mc:AlternateContent>
  <xr:revisionPtr revIDLastSave="222" documentId="13_ncr:1_{F81BD1BC-6B4C-2744-AB95-AA5B2E72C5BF}" xr6:coauthVersionLast="47" xr6:coauthVersionMax="47" xr10:uidLastSave="{DC2CABF1-63C4-4D48-A75F-450A8AFC87FA}"/>
  <bookViews>
    <workbookView xWindow="-120" yWindow="-120" windowWidth="20730" windowHeight="11040" xr2:uid="{0872CBFB-1DEB-45E1-BB69-7967FA1A641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 i="1" l="1"/>
  <c r="P20" i="1"/>
  <c r="O20" i="1"/>
  <c r="O19" i="1"/>
  <c r="O18" i="1"/>
  <c r="O17" i="1"/>
  <c r="O16" i="1"/>
  <c r="O14" i="1"/>
  <c r="O13" i="1"/>
  <c r="O12" i="1"/>
  <c r="O10" i="1"/>
  <c r="O9" i="1"/>
  <c r="O8" i="1"/>
  <c r="O7" i="1"/>
  <c r="L7" i="1"/>
  <c r="K17" i="1"/>
  <c r="K18" i="1"/>
  <c r="K19" i="1"/>
  <c r="K20" i="1"/>
  <c r="K16" i="1"/>
  <c r="K8" i="1"/>
  <c r="K9" i="1"/>
  <c r="K10" i="1"/>
  <c r="K11" i="1"/>
  <c r="K12" i="1"/>
  <c r="K13" i="1"/>
  <c r="K14" i="1"/>
  <c r="K7" i="1"/>
  <c r="I21" i="1"/>
  <c r="J7" i="1"/>
  <c r="G21" i="1" l="1"/>
  <c r="H16" i="1"/>
  <c r="H14" i="1"/>
  <c r="H13" i="1"/>
  <c r="H12" i="1"/>
  <c r="H11" i="1"/>
  <c r="H10" i="1"/>
  <c r="H9" i="1"/>
  <c r="H8" i="1"/>
  <c r="H7" i="1"/>
  <c r="E21" i="1" l="1"/>
  <c r="L17" i="1"/>
  <c r="J17" i="1"/>
  <c r="H17" i="1"/>
  <c r="F17" i="1"/>
  <c r="L16" i="1"/>
  <c r="J16" i="1"/>
  <c r="F16" i="1"/>
  <c r="P17" i="1" l="1"/>
  <c r="M17" i="1"/>
  <c r="N17" i="1"/>
  <c r="P16" i="1"/>
  <c r="N16" i="1"/>
  <c r="M16" i="1"/>
  <c r="P8" i="1"/>
  <c r="P19" i="1"/>
  <c r="P12" i="1"/>
  <c r="J9" i="1"/>
  <c r="J8" i="1"/>
  <c r="P18" i="1"/>
  <c r="P14" i="1"/>
  <c r="P13" i="1"/>
  <c r="P11" i="1"/>
  <c r="P10" i="1"/>
  <c r="P9" i="1"/>
  <c r="L8" i="1"/>
  <c r="L9" i="1"/>
  <c r="L10" i="1"/>
  <c r="L11" i="1"/>
  <c r="L12" i="1"/>
  <c r="L13" i="1"/>
  <c r="L14" i="1"/>
  <c r="L18" i="1"/>
  <c r="L19" i="1"/>
  <c r="L20" i="1"/>
  <c r="J12" i="1"/>
  <c r="J10" i="1"/>
  <c r="J11" i="1"/>
  <c r="J13" i="1"/>
  <c r="J14" i="1"/>
  <c r="J18" i="1"/>
  <c r="J19" i="1"/>
  <c r="J20" i="1"/>
  <c r="F9" i="1"/>
  <c r="H18" i="1"/>
  <c r="H19" i="1"/>
  <c r="H20" i="1"/>
  <c r="M7" i="1" l="1"/>
  <c r="J21" i="1"/>
  <c r="J22" i="1" s="1"/>
  <c r="J23" i="1" s="1"/>
  <c r="O21" i="1"/>
  <c r="O22" i="1" s="1"/>
  <c r="M20" i="1"/>
  <c r="M13" i="1"/>
  <c r="P7" i="1"/>
  <c r="P21" i="1" s="1"/>
  <c r="P22" i="1" s="1"/>
  <c r="M12" i="1"/>
  <c r="M11" i="1"/>
  <c r="M10" i="1"/>
  <c r="M18" i="1"/>
  <c r="M14" i="1"/>
  <c r="M8" i="1"/>
  <c r="M19" i="1"/>
  <c r="M9" i="1"/>
  <c r="N20" i="1"/>
  <c r="N18" i="1"/>
  <c r="N13" i="1"/>
  <c r="N11" i="1"/>
  <c r="N9" i="1"/>
  <c r="N19" i="1"/>
  <c r="N14" i="1"/>
  <c r="N12" i="1"/>
  <c r="N10" i="1"/>
  <c r="N8" i="1"/>
  <c r="N7" i="1"/>
  <c r="H21" i="1"/>
  <c r="H22" i="1" l="1"/>
  <c r="H23" i="1" s="1"/>
  <c r="O23" i="1"/>
  <c r="P23" i="1"/>
  <c r="P26" i="1" l="1"/>
  <c r="F20" i="1"/>
  <c r="F19" i="1"/>
  <c r="F18" i="1"/>
  <c r="F14" i="1"/>
  <c r="F13" i="1"/>
  <c r="F12" i="1"/>
  <c r="F11" i="1"/>
  <c r="F10" i="1"/>
  <c r="F8" i="1"/>
  <c r="F7" i="1"/>
  <c r="F21" i="1" l="1"/>
  <c r="F22" i="1" s="1"/>
  <c r="F23" i="1" s="1"/>
</calcChain>
</file>

<file path=xl/sharedStrings.xml><?xml version="1.0" encoding="utf-8"?>
<sst xmlns="http://schemas.openxmlformats.org/spreadsheetml/2006/main" count="58" uniqueCount="40">
  <si>
    <t>MEMORIA DE CÁLCULO</t>
  </si>
  <si>
    <t>SOLCIITUD COTIZACION</t>
  </si>
  <si>
    <t>ADVANCE CONSULTING SERVICES</t>
  </si>
  <si>
    <t xml:space="preserve"> MARVID MANTENIMIENTO Y SERVICIOS SAS</t>
  </si>
  <si>
    <t>COMPAÑÍA MAYFER SB SAS</t>
  </si>
  <si>
    <t>CALCULO DEL PRESUPUESTO</t>
  </si>
  <si>
    <t>ITEM</t>
  </si>
  <si>
    <t>DESCRIPCIÓN</t>
  </si>
  <si>
    <t>UNIDAD</t>
  </si>
  <si>
    <t>CANTIDAD</t>
  </si>
  <si>
    <t>VALOR UNITARIO</t>
  </si>
  <si>
    <t>VALOR TOTAL</t>
  </si>
  <si>
    <t>PROMEDIO</t>
  </si>
  <si>
    <t>DESVIACION</t>
  </si>
  <si>
    <t>MINIMO</t>
  </si>
  <si>
    <t>MAXIMO</t>
  </si>
  <si>
    <t>Valores unitarios analizados desviación estándar</t>
  </si>
  <si>
    <t xml:space="preserve">Total Valores </t>
  </si>
  <si>
    <t>MANTENIMIENTO DE BIENES MUEBLES</t>
  </si>
  <si>
    <t>Mantenimiento de Cajonera</t>
  </si>
  <si>
    <t>Und</t>
  </si>
  <si>
    <t>Mantenimiento de Silla operativa y silla gerencial</t>
  </si>
  <si>
    <t>Mantenimiento de Nevera 7 pies</t>
  </si>
  <si>
    <t>Mantenimiento nevera pequeña</t>
  </si>
  <si>
    <t>Observación OGIF</t>
  </si>
  <si>
    <t>Mantenimiento de Horno microondas</t>
  </si>
  <si>
    <t>El valor resaltado en amarillo no corresponde, toda vez que toman dato  (G11) que se encuentra fuera de rango, el dato correcto para establecer el valor final del proceso sería el de la celda (I11). Se sugiere revisar toda vez que modifica el valor establecido</t>
  </si>
  <si>
    <t>Mantenimiento de Dispensadores de agua</t>
  </si>
  <si>
    <t>Suministro e instalacion de rieles (correderas expansión total)</t>
  </si>
  <si>
    <t>Suministro e instalacion de chapa completa</t>
  </si>
  <si>
    <t>ADQUISICIÓN E INSALATACIÓN DE MOBILIARIO E INSUMOS DE OFICINA</t>
  </si>
  <si>
    <t>Silla Gerencial</t>
  </si>
  <si>
    <t>Silla Ejecutiva con cabecero y descansa brazos</t>
  </si>
  <si>
    <t>Silla operativa con descansa brazos</t>
  </si>
  <si>
    <t>Silla Plástica blanca</t>
  </si>
  <si>
    <t>Mesa en acero cuadrada (1.00mx1.00m)</t>
  </si>
  <si>
    <t>Subtotal</t>
  </si>
  <si>
    <t>IVA 19%</t>
  </si>
  <si>
    <t xml:space="preserve">Total </t>
  </si>
  <si>
    <t>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</si>
</sst>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Aptos Narrow"/>
      <family val="2"/>
      <scheme val="minor"/>
    </font>
    <font>
      <sz val="11"/>
      <color theme="1"/>
      <name val="Aptos Narrow"/>
      <family val="2"/>
      <scheme val="minor"/>
    </font>
    <font>
      <b/>
      <sz val="8"/>
      <color theme="1"/>
      <name val="Arial Narrow"/>
      <family val="2"/>
    </font>
    <font>
      <sz val="8"/>
      <color theme="1"/>
      <name val="Arial Narrow"/>
      <family val="2"/>
    </font>
    <font>
      <b/>
      <sz val="8"/>
      <color indexed="8"/>
      <name val="Arial Narrow"/>
      <family val="2"/>
    </font>
    <font>
      <sz val="8"/>
      <color indexed="8"/>
      <name val="Arial Narrow"/>
      <family val="2"/>
    </font>
    <font>
      <b/>
      <sz val="8"/>
      <color rgb="FFFF0000"/>
      <name val="Arial Narrow"/>
      <family val="2"/>
    </font>
    <font>
      <b/>
      <sz val="12"/>
      <color theme="1"/>
      <name val="Arial Narrow"/>
      <family val="2"/>
    </font>
    <font>
      <b/>
      <sz val="9"/>
      <color theme="1"/>
      <name val="Arial Narrow"/>
      <family val="2"/>
    </font>
    <font>
      <b/>
      <sz val="9"/>
      <color indexed="8"/>
      <name val="Arial Narrow"/>
      <family val="2"/>
    </font>
    <font>
      <sz val="9"/>
      <color theme="1"/>
      <name val="Arial Narrow"/>
      <family val="2"/>
    </font>
    <font>
      <sz val="9"/>
      <name val="Arial Narrow"/>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00B0F0"/>
        <bgColor indexed="64"/>
      </patternFill>
    </fill>
    <fill>
      <patternFill patternType="solid">
        <fgColor theme="8" tint="0.59999389629810485"/>
        <bgColor indexed="64"/>
      </patternFill>
    </fill>
    <fill>
      <patternFill patternType="solid">
        <fgColor rgb="FF92D050"/>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53">
    <xf numFmtId="0" fontId="0" fillId="0" borderId="0" xfId="0"/>
    <xf numFmtId="0" fontId="3" fillId="0" borderId="0" xfId="0" applyFont="1" applyAlignment="1">
      <alignment vertical="top"/>
    </xf>
    <xf numFmtId="0" fontId="3" fillId="0" borderId="0" xfId="0" applyFont="1" applyAlignment="1">
      <alignment horizontal="center" vertical="top"/>
    </xf>
    <xf numFmtId="0" fontId="3" fillId="0" borderId="1" xfId="0" applyFont="1" applyBorder="1" applyAlignment="1">
      <alignment vertical="top"/>
    </xf>
    <xf numFmtId="44" fontId="4" fillId="2" borderId="1" xfId="1" applyFont="1" applyFill="1" applyBorder="1" applyAlignment="1">
      <alignment horizontal="center" vertical="center"/>
    </xf>
    <xf numFmtId="44" fontId="3" fillId="0" borderId="0" xfId="1" applyFont="1" applyAlignment="1">
      <alignment vertical="top"/>
    </xf>
    <xf numFmtId="2" fontId="3" fillId="0" borderId="0" xfId="0" applyNumberFormat="1" applyFont="1" applyAlignment="1">
      <alignment vertical="top"/>
    </xf>
    <xf numFmtId="44" fontId="3" fillId="0" borderId="0" xfId="1" applyFont="1" applyAlignment="1">
      <alignment vertical="center"/>
    </xf>
    <xf numFmtId="0" fontId="4" fillId="3" borderId="1" xfId="0" applyFont="1" applyFill="1" applyBorder="1" applyAlignment="1">
      <alignment horizontal="center" vertical="center" wrapText="1"/>
    </xf>
    <xf numFmtId="1" fontId="4" fillId="3"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3" fillId="0" borderId="0" xfId="0" applyFont="1" applyAlignment="1">
      <alignment vertical="center"/>
    </xf>
    <xf numFmtId="1" fontId="5" fillId="0" borderId="1" xfId="0" applyNumberFormat="1" applyFont="1" applyBorder="1" applyAlignment="1">
      <alignment horizontal="center" vertical="center"/>
    </xf>
    <xf numFmtId="44" fontId="6" fillId="2" borderId="1" xfId="1" applyFont="1" applyFill="1" applyBorder="1" applyAlignment="1">
      <alignment horizontal="center" vertical="center"/>
    </xf>
    <xf numFmtId="1" fontId="4" fillId="4" borderId="1" xfId="0" applyNumberFormat="1" applyFont="1" applyFill="1" applyBorder="1" applyAlignment="1">
      <alignment horizontal="center" vertical="center" wrapText="1"/>
    </xf>
    <xf numFmtId="44" fontId="4" fillId="4" borderId="1" xfId="1" applyFont="1" applyFill="1" applyBorder="1" applyAlignment="1">
      <alignment horizontal="center" vertical="center" wrapText="1"/>
    </xf>
    <xf numFmtId="44" fontId="5" fillId="5" borderId="1" xfId="1" applyFont="1" applyFill="1" applyBorder="1" applyAlignment="1">
      <alignment horizontal="center" vertical="center"/>
    </xf>
    <xf numFmtId="44" fontId="5" fillId="7" borderId="1" xfId="1" applyFont="1" applyFill="1" applyBorder="1" applyAlignment="1">
      <alignment horizontal="center" vertical="center"/>
    </xf>
    <xf numFmtId="44" fontId="2" fillId="7" borderId="2" xfId="1" applyFont="1" applyFill="1" applyBorder="1" applyAlignment="1">
      <alignment vertical="center"/>
    </xf>
    <xf numFmtId="44" fontId="4" fillId="7" borderId="1" xfId="1" applyFont="1" applyFill="1" applyBorder="1" applyAlignment="1">
      <alignment horizontal="center" vertical="center"/>
    </xf>
    <xf numFmtId="44" fontId="2" fillId="5" borderId="2" xfId="1" applyFont="1" applyFill="1" applyBorder="1" applyAlignment="1">
      <alignment vertical="center"/>
    </xf>
    <xf numFmtId="44" fontId="4" fillId="5" borderId="1" xfId="1" applyFont="1" applyFill="1" applyBorder="1" applyAlignment="1">
      <alignment horizontal="center" vertical="center"/>
    </xf>
    <xf numFmtId="0" fontId="2" fillId="0" borderId="1" xfId="0" applyFont="1" applyBorder="1" applyAlignment="1">
      <alignment vertical="top"/>
    </xf>
    <xf numFmtId="44" fontId="4" fillId="3" borderId="1" xfId="1" applyFont="1" applyFill="1" applyBorder="1" applyAlignment="1">
      <alignment horizontal="center" vertical="center" wrapText="1"/>
    </xf>
    <xf numFmtId="44" fontId="5" fillId="9" borderId="1" xfId="1" applyFont="1" applyFill="1" applyBorder="1" applyAlignment="1">
      <alignment horizontal="center" vertical="center"/>
    </xf>
    <xf numFmtId="44" fontId="2" fillId="9" borderId="2" xfId="1" applyFont="1" applyFill="1" applyBorder="1" applyAlignment="1">
      <alignment vertical="center"/>
    </xf>
    <xf numFmtId="44" fontId="4" fillId="9" borderId="1" xfId="1" applyFont="1" applyFill="1" applyBorder="1" applyAlignment="1">
      <alignment horizontal="center" vertical="center"/>
    </xf>
    <xf numFmtId="1" fontId="9" fillId="3" borderId="1"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44" fontId="10" fillId="0" borderId="1" xfId="1" applyFont="1" applyBorder="1" applyAlignment="1">
      <alignment vertical="center"/>
    </xf>
    <xf numFmtId="164" fontId="10" fillId="0" borderId="1" xfId="1" applyNumberFormat="1" applyFont="1" applyBorder="1" applyAlignment="1">
      <alignment vertical="center"/>
    </xf>
    <xf numFmtId="164" fontId="11" fillId="2" borderId="1" xfId="1" applyNumberFormat="1" applyFont="1" applyFill="1" applyBorder="1" applyAlignment="1">
      <alignment vertical="center"/>
    </xf>
    <xf numFmtId="0" fontId="10" fillId="0" borderId="0" xfId="0" applyFont="1" applyAlignment="1">
      <alignment vertical="top"/>
    </xf>
    <xf numFmtId="0" fontId="8" fillId="0" borderId="1" xfId="0" applyFont="1" applyBorder="1" applyAlignment="1">
      <alignment vertical="top"/>
    </xf>
    <xf numFmtId="44" fontId="8" fillId="0" borderId="0" xfId="0" applyNumberFormat="1" applyFont="1" applyAlignment="1">
      <alignment vertical="top"/>
    </xf>
    <xf numFmtId="44" fontId="8" fillId="0" borderId="1" xfId="0" applyNumberFormat="1" applyFont="1" applyBorder="1" applyAlignment="1">
      <alignment vertical="top"/>
    </xf>
    <xf numFmtId="44" fontId="9" fillId="2" borderId="1" xfId="1" applyFont="1" applyFill="1" applyBorder="1" applyAlignment="1">
      <alignment horizontal="center" vertical="center"/>
    </xf>
    <xf numFmtId="0" fontId="8" fillId="3" borderId="1" xfId="0" applyFont="1" applyFill="1" applyBorder="1" applyAlignment="1">
      <alignment vertical="top"/>
    </xf>
    <xf numFmtId="44" fontId="9" fillId="3" borderId="1" xfId="1" applyFont="1" applyFill="1" applyBorder="1" applyAlignment="1">
      <alignment horizontal="center" vertical="center"/>
    </xf>
    <xf numFmtId="0" fontId="3" fillId="0" borderId="7" xfId="0" applyFont="1" applyBorder="1" applyAlignment="1">
      <alignment horizontal="left" vertical="center" wrapText="1"/>
    </xf>
    <xf numFmtId="0" fontId="3" fillId="0" borderId="0" xfId="0" applyFont="1" applyAlignment="1">
      <alignment horizontal="left" vertical="center" wrapText="1"/>
    </xf>
    <xf numFmtId="0" fontId="7" fillId="0" borderId="3" xfId="0" applyFont="1" applyBorder="1" applyAlignment="1">
      <alignment horizontal="center" vertical="top"/>
    </xf>
    <xf numFmtId="0" fontId="7" fillId="0" borderId="4" xfId="0" applyFont="1" applyBorder="1" applyAlignment="1">
      <alignment horizontal="center" vertical="top"/>
    </xf>
    <xf numFmtId="0" fontId="7" fillId="0" borderId="2" xfId="0" applyFont="1" applyBorder="1" applyAlignment="1">
      <alignment horizontal="center" vertical="top"/>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8" borderId="1" xfId="0" applyFont="1" applyFill="1" applyBorder="1" applyAlignment="1">
      <alignment horizontal="center" vertical="top"/>
    </xf>
    <xf numFmtId="44" fontId="2" fillId="7" borderId="1" xfId="1" applyFont="1" applyFill="1" applyBorder="1" applyAlignment="1">
      <alignment horizontal="center" vertical="top"/>
    </xf>
    <xf numFmtId="44" fontId="2" fillId="5" borderId="1" xfId="1" applyFont="1" applyFill="1" applyBorder="1" applyAlignment="1">
      <alignment horizontal="center" vertical="top"/>
    </xf>
    <xf numFmtId="0" fontId="8" fillId="6" borderId="1" xfId="0" applyFont="1" applyFill="1" applyBorder="1" applyAlignment="1">
      <alignment horizontal="center" vertical="top"/>
    </xf>
    <xf numFmtId="44" fontId="2" fillId="9" borderId="1" xfId="1" applyFont="1" applyFill="1" applyBorder="1" applyAlignment="1">
      <alignment horizontal="center"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909A1-A5E6-45C6-86F0-206BFE78F4ED}">
  <dimension ref="A2:U28"/>
  <sheetViews>
    <sheetView tabSelected="1" topLeftCell="A8" zoomScale="90" zoomScaleNormal="90" workbookViewId="0">
      <selection activeCell="B16" sqref="B16:D20"/>
    </sheetView>
  </sheetViews>
  <sheetFormatPr baseColWidth="10" defaultColWidth="11.42578125" defaultRowHeight="12.75" x14ac:dyDescent="0.25"/>
  <cols>
    <col min="1" max="1" width="4.7109375" style="2" customWidth="1"/>
    <col min="2" max="2" width="38.85546875" style="1" customWidth="1"/>
    <col min="3" max="3" width="7.140625" style="1" customWidth="1"/>
    <col min="4" max="4" width="8.140625" style="1" customWidth="1"/>
    <col min="5" max="5" width="17.5703125" style="7" hidden="1" customWidth="1"/>
    <col min="6" max="6" width="21.28515625" style="7" hidden="1" customWidth="1"/>
    <col min="7" max="7" width="16.7109375" style="7" hidden="1" customWidth="1"/>
    <col min="8" max="8" width="18.42578125" style="7" hidden="1" customWidth="1"/>
    <col min="9" max="9" width="18.5703125" style="7" customWidth="1"/>
    <col min="10" max="10" width="20.85546875" style="7" customWidth="1"/>
    <col min="11" max="11" width="14.85546875" style="1" customWidth="1"/>
    <col min="12" max="12" width="11.85546875" style="1" customWidth="1"/>
    <col min="13" max="13" width="12.42578125" style="1" customWidth="1"/>
    <col min="14" max="14" width="15.28515625" style="1" customWidth="1"/>
    <col min="15" max="15" width="19" style="1" customWidth="1"/>
    <col min="16" max="16" width="21" style="1" customWidth="1"/>
    <col min="17" max="250" width="11.42578125" style="1"/>
    <col min="251" max="251" width="5.85546875" style="1" bestFit="1" customWidth="1"/>
    <col min="252" max="253" width="11.42578125" style="1"/>
    <col min="254" max="254" width="9.28515625" style="1" customWidth="1"/>
    <col min="255" max="255" width="0" style="1" hidden="1" customWidth="1"/>
    <col min="256" max="256" width="11.42578125" style="1"/>
    <col min="257" max="257" width="6.42578125" style="1" customWidth="1"/>
    <col min="258" max="259" width="0" style="1" hidden="1" customWidth="1"/>
    <col min="260" max="506" width="11.42578125" style="1"/>
    <col min="507" max="507" width="5.85546875" style="1" bestFit="1" customWidth="1"/>
    <col min="508" max="509" width="11.42578125" style="1"/>
    <col min="510" max="510" width="9.28515625" style="1" customWidth="1"/>
    <col min="511" max="511" width="0" style="1" hidden="1" customWidth="1"/>
    <col min="512" max="512" width="11.42578125" style="1"/>
    <col min="513" max="513" width="6.42578125" style="1" customWidth="1"/>
    <col min="514" max="515" width="0" style="1" hidden="1" customWidth="1"/>
    <col min="516" max="762" width="11.42578125" style="1"/>
    <col min="763" max="763" width="5.85546875" style="1" bestFit="1" customWidth="1"/>
    <col min="764" max="765" width="11.42578125" style="1"/>
    <col min="766" max="766" width="9.28515625" style="1" customWidth="1"/>
    <col min="767" max="767" width="0" style="1" hidden="1" customWidth="1"/>
    <col min="768" max="768" width="11.42578125" style="1"/>
    <col min="769" max="769" width="6.42578125" style="1" customWidth="1"/>
    <col min="770" max="771" width="0" style="1" hidden="1" customWidth="1"/>
    <col min="772" max="1018" width="11.42578125" style="1"/>
    <col min="1019" max="1019" width="5.85546875" style="1" bestFit="1" customWidth="1"/>
    <col min="1020" max="1021" width="11.42578125" style="1"/>
    <col min="1022" max="1022" width="9.28515625" style="1" customWidth="1"/>
    <col min="1023" max="1023" width="0" style="1" hidden="1" customWidth="1"/>
    <col min="1024" max="1024" width="11.42578125" style="1"/>
    <col min="1025" max="1025" width="6.42578125" style="1" customWidth="1"/>
    <col min="1026" max="1027" width="0" style="1" hidden="1" customWidth="1"/>
    <col min="1028" max="1274" width="11.42578125" style="1"/>
    <col min="1275" max="1275" width="5.85546875" style="1" bestFit="1" customWidth="1"/>
    <col min="1276" max="1277" width="11.42578125" style="1"/>
    <col min="1278" max="1278" width="9.28515625" style="1" customWidth="1"/>
    <col min="1279" max="1279" width="0" style="1" hidden="1" customWidth="1"/>
    <col min="1280" max="1280" width="11.42578125" style="1"/>
    <col min="1281" max="1281" width="6.42578125" style="1" customWidth="1"/>
    <col min="1282" max="1283" width="0" style="1" hidden="1" customWidth="1"/>
    <col min="1284" max="1530" width="11.42578125" style="1"/>
    <col min="1531" max="1531" width="5.85546875" style="1" bestFit="1" customWidth="1"/>
    <col min="1532" max="1533" width="11.42578125" style="1"/>
    <col min="1534" max="1534" width="9.28515625" style="1" customWidth="1"/>
    <col min="1535" max="1535" width="0" style="1" hidden="1" customWidth="1"/>
    <col min="1536" max="1536" width="11.42578125" style="1"/>
    <col min="1537" max="1537" width="6.42578125" style="1" customWidth="1"/>
    <col min="1538" max="1539" width="0" style="1" hidden="1" customWidth="1"/>
    <col min="1540" max="1786" width="11.42578125" style="1"/>
    <col min="1787" max="1787" width="5.85546875" style="1" bestFit="1" customWidth="1"/>
    <col min="1788" max="1789" width="11.42578125" style="1"/>
    <col min="1790" max="1790" width="9.28515625" style="1" customWidth="1"/>
    <col min="1791" max="1791" width="0" style="1" hidden="1" customWidth="1"/>
    <col min="1792" max="1792" width="11.42578125" style="1"/>
    <col min="1793" max="1793" width="6.42578125" style="1" customWidth="1"/>
    <col min="1794" max="1795" width="0" style="1" hidden="1" customWidth="1"/>
    <col min="1796" max="2042" width="11.42578125" style="1"/>
    <col min="2043" max="2043" width="5.85546875" style="1" bestFit="1" customWidth="1"/>
    <col min="2044" max="2045" width="11.42578125" style="1"/>
    <col min="2046" max="2046" width="9.28515625" style="1" customWidth="1"/>
    <col min="2047" max="2047" width="0" style="1" hidden="1" customWidth="1"/>
    <col min="2048" max="2048" width="11.42578125" style="1"/>
    <col min="2049" max="2049" width="6.42578125" style="1" customWidth="1"/>
    <col min="2050" max="2051" width="0" style="1" hidden="1" customWidth="1"/>
    <col min="2052" max="2298" width="11.42578125" style="1"/>
    <col min="2299" max="2299" width="5.85546875" style="1" bestFit="1" customWidth="1"/>
    <col min="2300" max="2301" width="11.42578125" style="1"/>
    <col min="2302" max="2302" width="9.28515625" style="1" customWidth="1"/>
    <col min="2303" max="2303" width="0" style="1" hidden="1" customWidth="1"/>
    <col min="2304" max="2304" width="11.42578125" style="1"/>
    <col min="2305" max="2305" width="6.42578125" style="1" customWidth="1"/>
    <col min="2306" max="2307" width="0" style="1" hidden="1" customWidth="1"/>
    <col min="2308" max="2554" width="11.42578125" style="1"/>
    <col min="2555" max="2555" width="5.85546875" style="1" bestFit="1" customWidth="1"/>
    <col min="2556" max="2557" width="11.42578125" style="1"/>
    <col min="2558" max="2558" width="9.28515625" style="1" customWidth="1"/>
    <col min="2559" max="2559" width="0" style="1" hidden="1" customWidth="1"/>
    <col min="2560" max="2560" width="11.42578125" style="1"/>
    <col min="2561" max="2561" width="6.42578125" style="1" customWidth="1"/>
    <col min="2562" max="2563" width="0" style="1" hidden="1" customWidth="1"/>
    <col min="2564" max="2810" width="11.42578125" style="1"/>
    <col min="2811" max="2811" width="5.85546875" style="1" bestFit="1" customWidth="1"/>
    <col min="2812" max="2813" width="11.42578125" style="1"/>
    <col min="2814" max="2814" width="9.28515625" style="1" customWidth="1"/>
    <col min="2815" max="2815" width="0" style="1" hidden="1" customWidth="1"/>
    <col min="2816" max="2816" width="11.42578125" style="1"/>
    <col min="2817" max="2817" width="6.42578125" style="1" customWidth="1"/>
    <col min="2818" max="2819" width="0" style="1" hidden="1" customWidth="1"/>
    <col min="2820" max="3066" width="11.42578125" style="1"/>
    <col min="3067" max="3067" width="5.85546875" style="1" bestFit="1" customWidth="1"/>
    <col min="3068" max="3069" width="11.42578125" style="1"/>
    <col min="3070" max="3070" width="9.28515625" style="1" customWidth="1"/>
    <col min="3071" max="3071" width="0" style="1" hidden="1" customWidth="1"/>
    <col min="3072" max="3072" width="11.42578125" style="1"/>
    <col min="3073" max="3073" width="6.42578125" style="1" customWidth="1"/>
    <col min="3074" max="3075" width="0" style="1" hidden="1" customWidth="1"/>
    <col min="3076" max="3322" width="11.42578125" style="1"/>
    <col min="3323" max="3323" width="5.85546875" style="1" bestFit="1" customWidth="1"/>
    <col min="3324" max="3325" width="11.42578125" style="1"/>
    <col min="3326" max="3326" width="9.28515625" style="1" customWidth="1"/>
    <col min="3327" max="3327" width="0" style="1" hidden="1" customWidth="1"/>
    <col min="3328" max="3328" width="11.42578125" style="1"/>
    <col min="3329" max="3329" width="6.42578125" style="1" customWidth="1"/>
    <col min="3330" max="3331" width="0" style="1" hidden="1" customWidth="1"/>
    <col min="3332" max="3578" width="11.42578125" style="1"/>
    <col min="3579" max="3579" width="5.85546875" style="1" bestFit="1" customWidth="1"/>
    <col min="3580" max="3581" width="11.42578125" style="1"/>
    <col min="3582" max="3582" width="9.28515625" style="1" customWidth="1"/>
    <col min="3583" max="3583" width="0" style="1" hidden="1" customWidth="1"/>
    <col min="3584" max="3584" width="11.42578125" style="1"/>
    <col min="3585" max="3585" width="6.42578125" style="1" customWidth="1"/>
    <col min="3586" max="3587" width="0" style="1" hidden="1" customWidth="1"/>
    <col min="3588" max="3834" width="11.42578125" style="1"/>
    <col min="3835" max="3835" width="5.85546875" style="1" bestFit="1" customWidth="1"/>
    <col min="3836" max="3837" width="11.42578125" style="1"/>
    <col min="3838" max="3838" width="9.28515625" style="1" customWidth="1"/>
    <col min="3839" max="3839" width="0" style="1" hidden="1" customWidth="1"/>
    <col min="3840" max="3840" width="11.42578125" style="1"/>
    <col min="3841" max="3841" width="6.42578125" style="1" customWidth="1"/>
    <col min="3842" max="3843" width="0" style="1" hidden="1" customWidth="1"/>
    <col min="3844" max="4090" width="11.42578125" style="1"/>
    <col min="4091" max="4091" width="5.85546875" style="1" bestFit="1" customWidth="1"/>
    <col min="4092" max="4093" width="11.42578125" style="1"/>
    <col min="4094" max="4094" width="9.28515625" style="1" customWidth="1"/>
    <col min="4095" max="4095" width="0" style="1" hidden="1" customWidth="1"/>
    <col min="4096" max="4096" width="11.42578125" style="1"/>
    <col min="4097" max="4097" width="6.42578125" style="1" customWidth="1"/>
    <col min="4098" max="4099" width="0" style="1" hidden="1" customWidth="1"/>
    <col min="4100" max="4346" width="11.42578125" style="1"/>
    <col min="4347" max="4347" width="5.85546875" style="1" bestFit="1" customWidth="1"/>
    <col min="4348" max="4349" width="11.42578125" style="1"/>
    <col min="4350" max="4350" width="9.28515625" style="1" customWidth="1"/>
    <col min="4351" max="4351" width="0" style="1" hidden="1" customWidth="1"/>
    <col min="4352" max="4352" width="11.42578125" style="1"/>
    <col min="4353" max="4353" width="6.42578125" style="1" customWidth="1"/>
    <col min="4354" max="4355" width="0" style="1" hidden="1" customWidth="1"/>
    <col min="4356" max="4602" width="11.42578125" style="1"/>
    <col min="4603" max="4603" width="5.85546875" style="1" bestFit="1" customWidth="1"/>
    <col min="4604" max="4605" width="11.42578125" style="1"/>
    <col min="4606" max="4606" width="9.28515625" style="1" customWidth="1"/>
    <col min="4607" max="4607" width="0" style="1" hidden="1" customWidth="1"/>
    <col min="4608" max="4608" width="11.42578125" style="1"/>
    <col min="4609" max="4609" width="6.42578125" style="1" customWidth="1"/>
    <col min="4610" max="4611" width="0" style="1" hidden="1" customWidth="1"/>
    <col min="4612" max="4858" width="11.42578125" style="1"/>
    <col min="4859" max="4859" width="5.85546875" style="1" bestFit="1" customWidth="1"/>
    <col min="4860" max="4861" width="11.42578125" style="1"/>
    <col min="4862" max="4862" width="9.28515625" style="1" customWidth="1"/>
    <col min="4863" max="4863" width="0" style="1" hidden="1" customWidth="1"/>
    <col min="4864" max="4864" width="11.42578125" style="1"/>
    <col min="4865" max="4865" width="6.42578125" style="1" customWidth="1"/>
    <col min="4866" max="4867" width="0" style="1" hidden="1" customWidth="1"/>
    <col min="4868" max="5114" width="11.42578125" style="1"/>
    <col min="5115" max="5115" width="5.85546875" style="1" bestFit="1" customWidth="1"/>
    <col min="5116" max="5117" width="11.42578125" style="1"/>
    <col min="5118" max="5118" width="9.28515625" style="1" customWidth="1"/>
    <col min="5119" max="5119" width="0" style="1" hidden="1" customWidth="1"/>
    <col min="5120" max="5120" width="11.42578125" style="1"/>
    <col min="5121" max="5121" width="6.42578125" style="1" customWidth="1"/>
    <col min="5122" max="5123" width="0" style="1" hidden="1" customWidth="1"/>
    <col min="5124" max="5370" width="11.42578125" style="1"/>
    <col min="5371" max="5371" width="5.85546875" style="1" bestFit="1" customWidth="1"/>
    <col min="5372" max="5373" width="11.42578125" style="1"/>
    <col min="5374" max="5374" width="9.28515625" style="1" customWidth="1"/>
    <col min="5375" max="5375" width="0" style="1" hidden="1" customWidth="1"/>
    <col min="5376" max="5376" width="11.42578125" style="1"/>
    <col min="5377" max="5377" width="6.42578125" style="1" customWidth="1"/>
    <col min="5378" max="5379" width="0" style="1" hidden="1" customWidth="1"/>
    <col min="5380" max="5626" width="11.42578125" style="1"/>
    <col min="5627" max="5627" width="5.85546875" style="1" bestFit="1" customWidth="1"/>
    <col min="5628" max="5629" width="11.42578125" style="1"/>
    <col min="5630" max="5630" width="9.28515625" style="1" customWidth="1"/>
    <col min="5631" max="5631" width="0" style="1" hidden="1" customWidth="1"/>
    <col min="5632" max="5632" width="11.42578125" style="1"/>
    <col min="5633" max="5633" width="6.42578125" style="1" customWidth="1"/>
    <col min="5634" max="5635" width="0" style="1" hidden="1" customWidth="1"/>
    <col min="5636" max="5882" width="11.42578125" style="1"/>
    <col min="5883" max="5883" width="5.85546875" style="1" bestFit="1" customWidth="1"/>
    <col min="5884" max="5885" width="11.42578125" style="1"/>
    <col min="5886" max="5886" width="9.28515625" style="1" customWidth="1"/>
    <col min="5887" max="5887" width="0" style="1" hidden="1" customWidth="1"/>
    <col min="5888" max="5888" width="11.42578125" style="1"/>
    <col min="5889" max="5889" width="6.42578125" style="1" customWidth="1"/>
    <col min="5890" max="5891" width="0" style="1" hidden="1" customWidth="1"/>
    <col min="5892" max="6138" width="11.42578125" style="1"/>
    <col min="6139" max="6139" width="5.85546875" style="1" bestFit="1" customWidth="1"/>
    <col min="6140" max="6141" width="11.42578125" style="1"/>
    <col min="6142" max="6142" width="9.28515625" style="1" customWidth="1"/>
    <col min="6143" max="6143" width="0" style="1" hidden="1" customWidth="1"/>
    <col min="6144" max="6144" width="11.42578125" style="1"/>
    <col min="6145" max="6145" width="6.42578125" style="1" customWidth="1"/>
    <col min="6146" max="6147" width="0" style="1" hidden="1" customWidth="1"/>
    <col min="6148" max="6394" width="11.42578125" style="1"/>
    <col min="6395" max="6395" width="5.85546875" style="1" bestFit="1" customWidth="1"/>
    <col min="6396" max="6397" width="11.42578125" style="1"/>
    <col min="6398" max="6398" width="9.28515625" style="1" customWidth="1"/>
    <col min="6399" max="6399" width="0" style="1" hidden="1" customWidth="1"/>
    <col min="6400" max="6400" width="11.42578125" style="1"/>
    <col min="6401" max="6401" width="6.42578125" style="1" customWidth="1"/>
    <col min="6402" max="6403" width="0" style="1" hidden="1" customWidth="1"/>
    <col min="6404" max="6650" width="11.42578125" style="1"/>
    <col min="6651" max="6651" width="5.85546875" style="1" bestFit="1" customWidth="1"/>
    <col min="6652" max="6653" width="11.42578125" style="1"/>
    <col min="6654" max="6654" width="9.28515625" style="1" customWidth="1"/>
    <col min="6655" max="6655" width="0" style="1" hidden="1" customWidth="1"/>
    <col min="6656" max="6656" width="11.42578125" style="1"/>
    <col min="6657" max="6657" width="6.42578125" style="1" customWidth="1"/>
    <col min="6658" max="6659" width="0" style="1" hidden="1" customWidth="1"/>
    <col min="6660" max="6906" width="11.42578125" style="1"/>
    <col min="6907" max="6907" width="5.85546875" style="1" bestFit="1" customWidth="1"/>
    <col min="6908" max="6909" width="11.42578125" style="1"/>
    <col min="6910" max="6910" width="9.28515625" style="1" customWidth="1"/>
    <col min="6911" max="6911" width="0" style="1" hidden="1" customWidth="1"/>
    <col min="6912" max="6912" width="11.42578125" style="1"/>
    <col min="6913" max="6913" width="6.42578125" style="1" customWidth="1"/>
    <col min="6914" max="6915" width="0" style="1" hidden="1" customWidth="1"/>
    <col min="6916" max="7162" width="11.42578125" style="1"/>
    <col min="7163" max="7163" width="5.85546875" style="1" bestFit="1" customWidth="1"/>
    <col min="7164" max="7165" width="11.42578125" style="1"/>
    <col min="7166" max="7166" width="9.28515625" style="1" customWidth="1"/>
    <col min="7167" max="7167" width="0" style="1" hidden="1" customWidth="1"/>
    <col min="7168" max="7168" width="11.42578125" style="1"/>
    <col min="7169" max="7169" width="6.42578125" style="1" customWidth="1"/>
    <col min="7170" max="7171" width="0" style="1" hidden="1" customWidth="1"/>
    <col min="7172" max="7418" width="11.42578125" style="1"/>
    <col min="7419" max="7419" width="5.85546875" style="1" bestFit="1" customWidth="1"/>
    <col min="7420" max="7421" width="11.42578125" style="1"/>
    <col min="7422" max="7422" width="9.28515625" style="1" customWidth="1"/>
    <col min="7423" max="7423" width="0" style="1" hidden="1" customWidth="1"/>
    <col min="7424" max="7424" width="11.42578125" style="1"/>
    <col min="7425" max="7425" width="6.42578125" style="1" customWidth="1"/>
    <col min="7426" max="7427" width="0" style="1" hidden="1" customWidth="1"/>
    <col min="7428" max="7674" width="11.42578125" style="1"/>
    <col min="7675" max="7675" width="5.85546875" style="1" bestFit="1" customWidth="1"/>
    <col min="7676" max="7677" width="11.42578125" style="1"/>
    <col min="7678" max="7678" width="9.28515625" style="1" customWidth="1"/>
    <col min="7679" max="7679" width="0" style="1" hidden="1" customWidth="1"/>
    <col min="7680" max="7680" width="11.42578125" style="1"/>
    <col min="7681" max="7681" width="6.42578125" style="1" customWidth="1"/>
    <col min="7682" max="7683" width="0" style="1" hidden="1" customWidth="1"/>
    <col min="7684" max="7930" width="11.42578125" style="1"/>
    <col min="7931" max="7931" width="5.85546875" style="1" bestFit="1" customWidth="1"/>
    <col min="7932" max="7933" width="11.42578125" style="1"/>
    <col min="7934" max="7934" width="9.28515625" style="1" customWidth="1"/>
    <col min="7935" max="7935" width="0" style="1" hidden="1" customWidth="1"/>
    <col min="7936" max="7936" width="11.42578125" style="1"/>
    <col min="7937" max="7937" width="6.42578125" style="1" customWidth="1"/>
    <col min="7938" max="7939" width="0" style="1" hidden="1" customWidth="1"/>
    <col min="7940" max="8186" width="11.42578125" style="1"/>
    <col min="8187" max="8187" width="5.85546875" style="1" bestFit="1" customWidth="1"/>
    <col min="8188" max="8189" width="11.42578125" style="1"/>
    <col min="8190" max="8190" width="9.28515625" style="1" customWidth="1"/>
    <col min="8191" max="8191" width="0" style="1" hidden="1" customWidth="1"/>
    <col min="8192" max="8192" width="11.42578125" style="1"/>
    <col min="8193" max="8193" width="6.42578125" style="1" customWidth="1"/>
    <col min="8194" max="8195" width="0" style="1" hidden="1" customWidth="1"/>
    <col min="8196" max="8442" width="11.42578125" style="1"/>
    <col min="8443" max="8443" width="5.85546875" style="1" bestFit="1" customWidth="1"/>
    <col min="8444" max="8445" width="11.42578125" style="1"/>
    <col min="8446" max="8446" width="9.28515625" style="1" customWidth="1"/>
    <col min="8447" max="8447" width="0" style="1" hidden="1" customWidth="1"/>
    <col min="8448" max="8448" width="11.42578125" style="1"/>
    <col min="8449" max="8449" width="6.42578125" style="1" customWidth="1"/>
    <col min="8450" max="8451" width="0" style="1" hidden="1" customWidth="1"/>
    <col min="8452" max="8698" width="11.42578125" style="1"/>
    <col min="8699" max="8699" width="5.85546875" style="1" bestFit="1" customWidth="1"/>
    <col min="8700" max="8701" width="11.42578125" style="1"/>
    <col min="8702" max="8702" width="9.28515625" style="1" customWidth="1"/>
    <col min="8703" max="8703" width="0" style="1" hidden="1" customWidth="1"/>
    <col min="8704" max="8704" width="11.42578125" style="1"/>
    <col min="8705" max="8705" width="6.42578125" style="1" customWidth="1"/>
    <col min="8706" max="8707" width="0" style="1" hidden="1" customWidth="1"/>
    <col min="8708" max="8954" width="11.42578125" style="1"/>
    <col min="8955" max="8955" width="5.85546875" style="1" bestFit="1" customWidth="1"/>
    <col min="8956" max="8957" width="11.42578125" style="1"/>
    <col min="8958" max="8958" width="9.28515625" style="1" customWidth="1"/>
    <col min="8959" max="8959" width="0" style="1" hidden="1" customWidth="1"/>
    <col min="8960" max="8960" width="11.42578125" style="1"/>
    <col min="8961" max="8961" width="6.42578125" style="1" customWidth="1"/>
    <col min="8962" max="8963" width="0" style="1" hidden="1" customWidth="1"/>
    <col min="8964" max="9210" width="11.42578125" style="1"/>
    <col min="9211" max="9211" width="5.85546875" style="1" bestFit="1" customWidth="1"/>
    <col min="9212" max="9213" width="11.42578125" style="1"/>
    <col min="9214" max="9214" width="9.28515625" style="1" customWidth="1"/>
    <col min="9215" max="9215" width="0" style="1" hidden="1" customWidth="1"/>
    <col min="9216" max="9216" width="11.42578125" style="1"/>
    <col min="9217" max="9217" width="6.42578125" style="1" customWidth="1"/>
    <col min="9218" max="9219" width="0" style="1" hidden="1" customWidth="1"/>
    <col min="9220" max="9466" width="11.42578125" style="1"/>
    <col min="9467" max="9467" width="5.85546875" style="1" bestFit="1" customWidth="1"/>
    <col min="9468" max="9469" width="11.42578125" style="1"/>
    <col min="9470" max="9470" width="9.28515625" style="1" customWidth="1"/>
    <col min="9471" max="9471" width="0" style="1" hidden="1" customWidth="1"/>
    <col min="9472" max="9472" width="11.42578125" style="1"/>
    <col min="9473" max="9473" width="6.42578125" style="1" customWidth="1"/>
    <col min="9474" max="9475" width="0" style="1" hidden="1" customWidth="1"/>
    <col min="9476" max="9722" width="11.42578125" style="1"/>
    <col min="9723" max="9723" width="5.85546875" style="1" bestFit="1" customWidth="1"/>
    <col min="9724" max="9725" width="11.42578125" style="1"/>
    <col min="9726" max="9726" width="9.28515625" style="1" customWidth="1"/>
    <col min="9727" max="9727" width="0" style="1" hidden="1" customWidth="1"/>
    <col min="9728" max="9728" width="11.42578125" style="1"/>
    <col min="9729" max="9729" width="6.42578125" style="1" customWidth="1"/>
    <col min="9730" max="9731" width="0" style="1" hidden="1" customWidth="1"/>
    <col min="9732" max="9978" width="11.42578125" style="1"/>
    <col min="9979" max="9979" width="5.85546875" style="1" bestFit="1" customWidth="1"/>
    <col min="9980" max="9981" width="11.42578125" style="1"/>
    <col min="9982" max="9982" width="9.28515625" style="1" customWidth="1"/>
    <col min="9983" max="9983" width="0" style="1" hidden="1" customWidth="1"/>
    <col min="9984" max="9984" width="11.42578125" style="1"/>
    <col min="9985" max="9985" width="6.42578125" style="1" customWidth="1"/>
    <col min="9986" max="9987" width="0" style="1" hidden="1" customWidth="1"/>
    <col min="9988" max="10234" width="11.42578125" style="1"/>
    <col min="10235" max="10235" width="5.85546875" style="1" bestFit="1" customWidth="1"/>
    <col min="10236" max="10237" width="11.42578125" style="1"/>
    <col min="10238" max="10238" width="9.28515625" style="1" customWidth="1"/>
    <col min="10239" max="10239" width="0" style="1" hidden="1" customWidth="1"/>
    <col min="10240" max="10240" width="11.42578125" style="1"/>
    <col min="10241" max="10241" width="6.42578125" style="1" customWidth="1"/>
    <col min="10242" max="10243" width="0" style="1" hidden="1" customWidth="1"/>
    <col min="10244" max="10490" width="11.42578125" style="1"/>
    <col min="10491" max="10491" width="5.85546875" style="1" bestFit="1" customWidth="1"/>
    <col min="10492" max="10493" width="11.42578125" style="1"/>
    <col min="10494" max="10494" width="9.28515625" style="1" customWidth="1"/>
    <col min="10495" max="10495" width="0" style="1" hidden="1" customWidth="1"/>
    <col min="10496" max="10496" width="11.42578125" style="1"/>
    <col min="10497" max="10497" width="6.42578125" style="1" customWidth="1"/>
    <col min="10498" max="10499" width="0" style="1" hidden="1" customWidth="1"/>
    <col min="10500" max="10746" width="11.42578125" style="1"/>
    <col min="10747" max="10747" width="5.85546875" style="1" bestFit="1" customWidth="1"/>
    <col min="10748" max="10749" width="11.42578125" style="1"/>
    <col min="10750" max="10750" width="9.28515625" style="1" customWidth="1"/>
    <col min="10751" max="10751" width="0" style="1" hidden="1" customWidth="1"/>
    <col min="10752" max="10752" width="11.42578125" style="1"/>
    <col min="10753" max="10753" width="6.42578125" style="1" customWidth="1"/>
    <col min="10754" max="10755" width="0" style="1" hidden="1" customWidth="1"/>
    <col min="10756" max="11002" width="11.42578125" style="1"/>
    <col min="11003" max="11003" width="5.85546875" style="1" bestFit="1" customWidth="1"/>
    <col min="11004" max="11005" width="11.42578125" style="1"/>
    <col min="11006" max="11006" width="9.28515625" style="1" customWidth="1"/>
    <col min="11007" max="11007" width="0" style="1" hidden="1" customWidth="1"/>
    <col min="11008" max="11008" width="11.42578125" style="1"/>
    <col min="11009" max="11009" width="6.42578125" style="1" customWidth="1"/>
    <col min="11010" max="11011" width="0" style="1" hidden="1" customWidth="1"/>
    <col min="11012" max="11258" width="11.42578125" style="1"/>
    <col min="11259" max="11259" width="5.85546875" style="1" bestFit="1" customWidth="1"/>
    <col min="11260" max="11261" width="11.42578125" style="1"/>
    <col min="11262" max="11262" width="9.28515625" style="1" customWidth="1"/>
    <col min="11263" max="11263" width="0" style="1" hidden="1" customWidth="1"/>
    <col min="11264" max="11264" width="11.42578125" style="1"/>
    <col min="11265" max="11265" width="6.42578125" style="1" customWidth="1"/>
    <col min="11266" max="11267" width="0" style="1" hidden="1" customWidth="1"/>
    <col min="11268" max="11514" width="11.42578125" style="1"/>
    <col min="11515" max="11515" width="5.85546875" style="1" bestFit="1" customWidth="1"/>
    <col min="11516" max="11517" width="11.42578125" style="1"/>
    <col min="11518" max="11518" width="9.28515625" style="1" customWidth="1"/>
    <col min="11519" max="11519" width="0" style="1" hidden="1" customWidth="1"/>
    <col min="11520" max="11520" width="11.42578125" style="1"/>
    <col min="11521" max="11521" width="6.42578125" style="1" customWidth="1"/>
    <col min="11522" max="11523" width="0" style="1" hidden="1" customWidth="1"/>
    <col min="11524" max="11770" width="11.42578125" style="1"/>
    <col min="11771" max="11771" width="5.85546875" style="1" bestFit="1" customWidth="1"/>
    <col min="11772" max="11773" width="11.42578125" style="1"/>
    <col min="11774" max="11774" width="9.28515625" style="1" customWidth="1"/>
    <col min="11775" max="11775" width="0" style="1" hidden="1" customWidth="1"/>
    <col min="11776" max="11776" width="11.42578125" style="1"/>
    <col min="11777" max="11777" width="6.42578125" style="1" customWidth="1"/>
    <col min="11778" max="11779" width="0" style="1" hidden="1" customWidth="1"/>
    <col min="11780" max="12026" width="11.42578125" style="1"/>
    <col min="12027" max="12027" width="5.85546875" style="1" bestFit="1" customWidth="1"/>
    <col min="12028" max="12029" width="11.42578125" style="1"/>
    <col min="12030" max="12030" width="9.28515625" style="1" customWidth="1"/>
    <col min="12031" max="12031" width="0" style="1" hidden="1" customWidth="1"/>
    <col min="12032" max="12032" width="11.42578125" style="1"/>
    <col min="12033" max="12033" width="6.42578125" style="1" customWidth="1"/>
    <col min="12034" max="12035" width="0" style="1" hidden="1" customWidth="1"/>
    <col min="12036" max="12282" width="11.42578125" style="1"/>
    <col min="12283" max="12283" width="5.85546875" style="1" bestFit="1" customWidth="1"/>
    <col min="12284" max="12285" width="11.42578125" style="1"/>
    <col min="12286" max="12286" width="9.28515625" style="1" customWidth="1"/>
    <col min="12287" max="12287" width="0" style="1" hidden="1" customWidth="1"/>
    <col min="12288" max="12288" width="11.42578125" style="1"/>
    <col min="12289" max="12289" width="6.42578125" style="1" customWidth="1"/>
    <col min="12290" max="12291" width="0" style="1" hidden="1" customWidth="1"/>
    <col min="12292" max="12538" width="11.42578125" style="1"/>
    <col min="12539" max="12539" width="5.85546875" style="1" bestFit="1" customWidth="1"/>
    <col min="12540" max="12541" width="11.42578125" style="1"/>
    <col min="12542" max="12542" width="9.28515625" style="1" customWidth="1"/>
    <col min="12543" max="12543" width="0" style="1" hidden="1" customWidth="1"/>
    <col min="12544" max="12544" width="11.42578125" style="1"/>
    <col min="12545" max="12545" width="6.42578125" style="1" customWidth="1"/>
    <col min="12546" max="12547" width="0" style="1" hidden="1" customWidth="1"/>
    <col min="12548" max="12794" width="11.42578125" style="1"/>
    <col min="12795" max="12795" width="5.85546875" style="1" bestFit="1" customWidth="1"/>
    <col min="12796" max="12797" width="11.42578125" style="1"/>
    <col min="12798" max="12798" width="9.28515625" style="1" customWidth="1"/>
    <col min="12799" max="12799" width="0" style="1" hidden="1" customWidth="1"/>
    <col min="12800" max="12800" width="11.42578125" style="1"/>
    <col min="12801" max="12801" width="6.42578125" style="1" customWidth="1"/>
    <col min="12802" max="12803" width="0" style="1" hidden="1" customWidth="1"/>
    <col min="12804" max="13050" width="11.42578125" style="1"/>
    <col min="13051" max="13051" width="5.85546875" style="1" bestFit="1" customWidth="1"/>
    <col min="13052" max="13053" width="11.42578125" style="1"/>
    <col min="13054" max="13054" width="9.28515625" style="1" customWidth="1"/>
    <col min="13055" max="13055" width="0" style="1" hidden="1" customWidth="1"/>
    <col min="13056" max="13056" width="11.42578125" style="1"/>
    <col min="13057" max="13057" width="6.42578125" style="1" customWidth="1"/>
    <col min="13058" max="13059" width="0" style="1" hidden="1" customWidth="1"/>
    <col min="13060" max="13306" width="11.42578125" style="1"/>
    <col min="13307" max="13307" width="5.85546875" style="1" bestFit="1" customWidth="1"/>
    <col min="13308" max="13309" width="11.42578125" style="1"/>
    <col min="13310" max="13310" width="9.28515625" style="1" customWidth="1"/>
    <col min="13311" max="13311" width="0" style="1" hidden="1" customWidth="1"/>
    <col min="13312" max="13312" width="11.42578125" style="1"/>
    <col min="13313" max="13313" width="6.42578125" style="1" customWidth="1"/>
    <col min="13314" max="13315" width="0" style="1" hidden="1" customWidth="1"/>
    <col min="13316" max="13562" width="11.42578125" style="1"/>
    <col min="13563" max="13563" width="5.85546875" style="1" bestFit="1" customWidth="1"/>
    <col min="13564" max="13565" width="11.42578125" style="1"/>
    <col min="13566" max="13566" width="9.28515625" style="1" customWidth="1"/>
    <col min="13567" max="13567" width="0" style="1" hidden="1" customWidth="1"/>
    <col min="13568" max="13568" width="11.42578125" style="1"/>
    <col min="13569" max="13569" width="6.42578125" style="1" customWidth="1"/>
    <col min="13570" max="13571" width="0" style="1" hidden="1" customWidth="1"/>
    <col min="13572" max="13818" width="11.42578125" style="1"/>
    <col min="13819" max="13819" width="5.85546875" style="1" bestFit="1" customWidth="1"/>
    <col min="13820" max="13821" width="11.42578125" style="1"/>
    <col min="13822" max="13822" width="9.28515625" style="1" customWidth="1"/>
    <col min="13823" max="13823" width="0" style="1" hidden="1" customWidth="1"/>
    <col min="13824" max="13824" width="11.42578125" style="1"/>
    <col min="13825" max="13825" width="6.42578125" style="1" customWidth="1"/>
    <col min="13826" max="13827" width="0" style="1" hidden="1" customWidth="1"/>
    <col min="13828" max="14074" width="11.42578125" style="1"/>
    <col min="14075" max="14075" width="5.85546875" style="1" bestFit="1" customWidth="1"/>
    <col min="14076" max="14077" width="11.42578125" style="1"/>
    <col min="14078" max="14078" width="9.28515625" style="1" customWidth="1"/>
    <col min="14079" max="14079" width="0" style="1" hidden="1" customWidth="1"/>
    <col min="14080" max="14080" width="11.42578125" style="1"/>
    <col min="14081" max="14081" width="6.42578125" style="1" customWidth="1"/>
    <col min="14082" max="14083" width="0" style="1" hidden="1" customWidth="1"/>
    <col min="14084" max="14330" width="11.42578125" style="1"/>
    <col min="14331" max="14331" width="5.85546875" style="1" bestFit="1" customWidth="1"/>
    <col min="14332" max="14333" width="11.42578125" style="1"/>
    <col min="14334" max="14334" width="9.28515625" style="1" customWidth="1"/>
    <col min="14335" max="14335" width="0" style="1" hidden="1" customWidth="1"/>
    <col min="14336" max="14336" width="11.42578125" style="1"/>
    <col min="14337" max="14337" width="6.42578125" style="1" customWidth="1"/>
    <col min="14338" max="14339" width="0" style="1" hidden="1" customWidth="1"/>
    <col min="14340" max="14586" width="11.42578125" style="1"/>
    <col min="14587" max="14587" width="5.85546875" style="1" bestFit="1" customWidth="1"/>
    <col min="14588" max="14589" width="11.42578125" style="1"/>
    <col min="14590" max="14590" width="9.28515625" style="1" customWidth="1"/>
    <col min="14591" max="14591" width="0" style="1" hidden="1" customWidth="1"/>
    <col min="14592" max="14592" width="11.42578125" style="1"/>
    <col min="14593" max="14593" width="6.42578125" style="1" customWidth="1"/>
    <col min="14594" max="14595" width="0" style="1" hidden="1" customWidth="1"/>
    <col min="14596" max="14842" width="11.42578125" style="1"/>
    <col min="14843" max="14843" width="5.85546875" style="1" bestFit="1" customWidth="1"/>
    <col min="14844" max="14845" width="11.42578125" style="1"/>
    <col min="14846" max="14846" width="9.28515625" style="1" customWidth="1"/>
    <col min="14847" max="14847" width="0" style="1" hidden="1" customWidth="1"/>
    <col min="14848" max="14848" width="11.42578125" style="1"/>
    <col min="14849" max="14849" width="6.42578125" style="1" customWidth="1"/>
    <col min="14850" max="14851" width="0" style="1" hidden="1" customWidth="1"/>
    <col min="14852" max="15098" width="11.42578125" style="1"/>
    <col min="15099" max="15099" width="5.85546875" style="1" bestFit="1" customWidth="1"/>
    <col min="15100" max="15101" width="11.42578125" style="1"/>
    <col min="15102" max="15102" width="9.28515625" style="1" customWidth="1"/>
    <col min="15103" max="15103" width="0" style="1" hidden="1" customWidth="1"/>
    <col min="15104" max="15104" width="11.42578125" style="1"/>
    <col min="15105" max="15105" width="6.42578125" style="1" customWidth="1"/>
    <col min="15106" max="15107" width="0" style="1" hidden="1" customWidth="1"/>
    <col min="15108" max="15354" width="11.42578125" style="1"/>
    <col min="15355" max="15355" width="5.85546875" style="1" bestFit="1" customWidth="1"/>
    <col min="15356" max="15357" width="11.42578125" style="1"/>
    <col min="15358" max="15358" width="9.28515625" style="1" customWidth="1"/>
    <col min="15359" max="15359" width="0" style="1" hidden="1" customWidth="1"/>
    <col min="15360" max="15360" width="11.42578125" style="1"/>
    <col min="15361" max="15361" width="6.42578125" style="1" customWidth="1"/>
    <col min="15362" max="15363" width="0" style="1" hidden="1" customWidth="1"/>
    <col min="15364" max="15610" width="11.42578125" style="1"/>
    <col min="15611" max="15611" width="5.85546875" style="1" bestFit="1" customWidth="1"/>
    <col min="15612" max="15613" width="11.42578125" style="1"/>
    <col min="15614" max="15614" width="9.28515625" style="1" customWidth="1"/>
    <col min="15615" max="15615" width="0" style="1" hidden="1" customWidth="1"/>
    <col min="15616" max="15616" width="11.42578125" style="1"/>
    <col min="15617" max="15617" width="6.42578125" style="1" customWidth="1"/>
    <col min="15618" max="15619" width="0" style="1" hidden="1" customWidth="1"/>
    <col min="15620" max="15866" width="11.42578125" style="1"/>
    <col min="15867" max="15867" width="5.85546875" style="1" bestFit="1" customWidth="1"/>
    <col min="15868" max="15869" width="11.42578125" style="1"/>
    <col min="15870" max="15870" width="9.28515625" style="1" customWidth="1"/>
    <col min="15871" max="15871" width="0" style="1" hidden="1" customWidth="1"/>
    <col min="15872" max="15872" width="11.42578125" style="1"/>
    <col min="15873" max="15873" width="6.42578125" style="1" customWidth="1"/>
    <col min="15874" max="15875" width="0" style="1" hidden="1" customWidth="1"/>
    <col min="15876" max="16122" width="11.42578125" style="1"/>
    <col min="16123" max="16123" width="5.85546875" style="1" bestFit="1" customWidth="1"/>
    <col min="16124" max="16125" width="11.42578125" style="1"/>
    <col min="16126" max="16126" width="9.28515625" style="1" customWidth="1"/>
    <col min="16127" max="16127" width="0" style="1" hidden="1" customWidth="1"/>
    <col min="16128" max="16128" width="11.42578125" style="1"/>
    <col min="16129" max="16129" width="6.42578125" style="1" customWidth="1"/>
    <col min="16130" max="16131" width="0" style="1" hidden="1" customWidth="1"/>
    <col min="16132" max="16384" width="11.42578125" style="1"/>
  </cols>
  <sheetData>
    <row r="2" spans="1:21" ht="15.75" x14ac:dyDescent="0.25">
      <c r="A2" s="43" t="s">
        <v>0</v>
      </c>
      <c r="B2" s="44"/>
      <c r="C2" s="44"/>
      <c r="D2" s="44"/>
      <c r="E2" s="44"/>
      <c r="F2" s="44"/>
      <c r="G2" s="44"/>
      <c r="H2" s="44"/>
      <c r="I2" s="44"/>
      <c r="J2" s="44"/>
      <c r="K2" s="44"/>
      <c r="L2" s="44"/>
      <c r="M2" s="44"/>
      <c r="N2" s="44"/>
      <c r="O2" s="44"/>
      <c r="P2" s="45"/>
    </row>
    <row r="4" spans="1:21" ht="13.5" x14ac:dyDescent="0.25">
      <c r="A4" s="48" t="s">
        <v>1</v>
      </c>
      <c r="B4" s="48"/>
      <c r="C4" s="48"/>
      <c r="D4" s="48"/>
      <c r="E4" s="49" t="s">
        <v>2</v>
      </c>
      <c r="F4" s="49"/>
      <c r="G4" s="50" t="s">
        <v>3</v>
      </c>
      <c r="H4" s="50"/>
      <c r="I4" s="52" t="s">
        <v>4</v>
      </c>
      <c r="J4" s="52"/>
      <c r="K4" s="51" t="s">
        <v>5</v>
      </c>
      <c r="L4" s="51"/>
      <c r="M4" s="51"/>
      <c r="N4" s="51"/>
      <c r="O4" s="51"/>
      <c r="P4" s="51"/>
    </row>
    <row r="5" spans="1:21" ht="41.1" customHeight="1" x14ac:dyDescent="0.25">
      <c r="A5" s="8" t="s">
        <v>6</v>
      </c>
      <c r="B5" s="8" t="s">
        <v>7</v>
      </c>
      <c r="C5" s="8" t="s">
        <v>8</v>
      </c>
      <c r="D5" s="9" t="s">
        <v>9</v>
      </c>
      <c r="E5" s="9" t="s">
        <v>10</v>
      </c>
      <c r="F5" s="9" t="s">
        <v>11</v>
      </c>
      <c r="G5" s="9" t="s">
        <v>10</v>
      </c>
      <c r="H5" s="9" t="s">
        <v>11</v>
      </c>
      <c r="I5" s="9" t="s">
        <v>10</v>
      </c>
      <c r="J5" s="25" t="s">
        <v>11</v>
      </c>
      <c r="K5" s="29" t="s">
        <v>12</v>
      </c>
      <c r="L5" s="29" t="s">
        <v>13</v>
      </c>
      <c r="M5" s="29" t="s">
        <v>14</v>
      </c>
      <c r="N5" s="29" t="s">
        <v>15</v>
      </c>
      <c r="O5" s="29" t="s">
        <v>16</v>
      </c>
      <c r="P5" s="29" t="s">
        <v>17</v>
      </c>
    </row>
    <row r="6" spans="1:21" ht="13.5" x14ac:dyDescent="0.25">
      <c r="A6" s="46" t="s">
        <v>18</v>
      </c>
      <c r="B6" s="46"/>
      <c r="C6" s="46"/>
      <c r="D6" s="47"/>
      <c r="E6" s="16"/>
      <c r="F6" s="16"/>
      <c r="G6" s="16"/>
      <c r="H6" s="16"/>
      <c r="I6" s="16"/>
      <c r="J6" s="17"/>
      <c r="K6" s="30"/>
      <c r="L6" s="30"/>
      <c r="M6" s="30"/>
      <c r="N6" s="30"/>
      <c r="O6" s="30"/>
      <c r="P6" s="30"/>
    </row>
    <row r="7" spans="1:21" s="13" customFormat="1" ht="13.5" x14ac:dyDescent="0.25">
      <c r="A7" s="10">
        <v>1</v>
      </c>
      <c r="B7" s="12" t="s">
        <v>19</v>
      </c>
      <c r="C7" s="11" t="s">
        <v>20</v>
      </c>
      <c r="D7" s="14">
        <v>200</v>
      </c>
      <c r="E7" s="19">
        <v>107000</v>
      </c>
      <c r="F7" s="19">
        <f>D7*E7</f>
        <v>21400000</v>
      </c>
      <c r="G7" s="18">
        <v>65251</v>
      </c>
      <c r="H7" s="18">
        <f>G7*D7</f>
        <v>13050200</v>
      </c>
      <c r="I7" s="26">
        <v>102000</v>
      </c>
      <c r="J7" s="26">
        <f>D7*I7</f>
        <v>20400000</v>
      </c>
      <c r="K7" s="31">
        <f>+ROUND(AVERAGE(E7,G7,I7),0)</f>
        <v>91417</v>
      </c>
      <c r="L7" s="31">
        <f>+STDEVA(E7,G7,I7)</f>
        <v>22797.909268176325</v>
      </c>
      <c r="M7" s="31">
        <f>+K7-L7</f>
        <v>68619.090731823671</v>
      </c>
      <c r="N7" s="31">
        <f>+K7+L7</f>
        <v>114214.90926817633</v>
      </c>
      <c r="O7" s="32">
        <f t="shared" ref="O7:O14" si="0">+ROUND(AVERAGE(E7,I7),0)</f>
        <v>104500</v>
      </c>
      <c r="P7" s="31">
        <f>+O7*D7</f>
        <v>20900000</v>
      </c>
    </row>
    <row r="8" spans="1:21" s="13" customFormat="1" ht="25.5" x14ac:dyDescent="0.25">
      <c r="A8" s="10">
        <v>2</v>
      </c>
      <c r="B8" s="12" t="s">
        <v>21</v>
      </c>
      <c r="C8" s="11" t="s">
        <v>20</v>
      </c>
      <c r="D8" s="14">
        <v>250</v>
      </c>
      <c r="E8" s="19">
        <v>107000</v>
      </c>
      <c r="F8" s="19">
        <f t="shared" ref="F8:F20" si="1">D8*E8</f>
        <v>26750000</v>
      </c>
      <c r="G8" s="18">
        <v>48152</v>
      </c>
      <c r="H8" s="18">
        <f t="shared" ref="H8:H14" si="2">D8*G8</f>
        <v>12038000</v>
      </c>
      <c r="I8" s="26">
        <v>102000</v>
      </c>
      <c r="J8" s="26">
        <f>D8*I8</f>
        <v>25500000</v>
      </c>
      <c r="K8" s="31">
        <f t="shared" ref="K8:K14" si="3">+ROUND(AVERAGE(E8,G8,I8),0)</f>
        <v>85717</v>
      </c>
      <c r="L8" s="31">
        <f t="shared" ref="L8:L20" si="4">+STDEVA(E8,G8,I8)</f>
        <v>32628.449263385686</v>
      </c>
      <c r="M8" s="31">
        <f t="shared" ref="M8:M20" si="5">+K8-L8</f>
        <v>53088.550736614314</v>
      </c>
      <c r="N8" s="31">
        <f t="shared" ref="N8:N20" si="6">+K8+L8</f>
        <v>118345.44926338569</v>
      </c>
      <c r="O8" s="32">
        <f t="shared" si="0"/>
        <v>104500</v>
      </c>
      <c r="P8" s="31">
        <f t="shared" ref="P8:P19" si="7">+O8*D8</f>
        <v>26125000</v>
      </c>
    </row>
    <row r="9" spans="1:21" s="13" customFormat="1" ht="13.5" x14ac:dyDescent="0.25">
      <c r="A9" s="10">
        <v>3</v>
      </c>
      <c r="B9" s="12" t="s">
        <v>22</v>
      </c>
      <c r="C9" s="11" t="s">
        <v>20</v>
      </c>
      <c r="D9" s="14">
        <v>4</v>
      </c>
      <c r="E9" s="19">
        <v>267000</v>
      </c>
      <c r="F9" s="19">
        <f>D9*E9</f>
        <v>1068000</v>
      </c>
      <c r="G9" s="18">
        <v>179050</v>
      </c>
      <c r="H9" s="18">
        <f t="shared" si="2"/>
        <v>716200</v>
      </c>
      <c r="I9" s="26">
        <v>255000</v>
      </c>
      <c r="J9" s="26">
        <f>D9*I9</f>
        <v>1020000</v>
      </c>
      <c r="K9" s="31">
        <f t="shared" si="3"/>
        <v>233683</v>
      </c>
      <c r="L9" s="31">
        <f t="shared" si="4"/>
        <v>47692.775483644567</v>
      </c>
      <c r="M9" s="31">
        <f t="shared" si="5"/>
        <v>185990.22451635543</v>
      </c>
      <c r="N9" s="31">
        <f t="shared" si="6"/>
        <v>281375.77548364457</v>
      </c>
      <c r="O9" s="32">
        <f t="shared" si="0"/>
        <v>261000</v>
      </c>
      <c r="P9" s="31">
        <f t="shared" si="7"/>
        <v>1044000</v>
      </c>
    </row>
    <row r="10" spans="1:21" s="13" customFormat="1" ht="13.5" x14ac:dyDescent="0.25">
      <c r="A10" s="10">
        <v>4</v>
      </c>
      <c r="B10" s="12" t="s">
        <v>23</v>
      </c>
      <c r="C10" s="11" t="s">
        <v>20</v>
      </c>
      <c r="D10" s="14">
        <v>3</v>
      </c>
      <c r="E10" s="19">
        <v>267000</v>
      </c>
      <c r="F10" s="19">
        <f t="shared" si="1"/>
        <v>801000</v>
      </c>
      <c r="G10" s="18">
        <v>130870</v>
      </c>
      <c r="H10" s="18">
        <f t="shared" si="2"/>
        <v>392610</v>
      </c>
      <c r="I10" s="26">
        <v>255000</v>
      </c>
      <c r="J10" s="26">
        <f t="shared" ref="J10:J20" si="8">D10*I10</f>
        <v>765000</v>
      </c>
      <c r="K10" s="31">
        <f t="shared" si="3"/>
        <v>217623</v>
      </c>
      <c r="L10" s="31">
        <f t="shared" si="4"/>
        <v>75369.792578547858</v>
      </c>
      <c r="M10" s="31">
        <f t="shared" si="5"/>
        <v>142253.20742145216</v>
      </c>
      <c r="N10" s="31">
        <f t="shared" si="6"/>
        <v>292992.79257854784</v>
      </c>
      <c r="O10" s="32">
        <f t="shared" si="0"/>
        <v>261000</v>
      </c>
      <c r="P10" s="31">
        <f t="shared" si="7"/>
        <v>783000</v>
      </c>
      <c r="Q10" s="13" t="s">
        <v>24</v>
      </c>
    </row>
    <row r="11" spans="1:21" s="13" customFormat="1" ht="47.25" customHeight="1" x14ac:dyDescent="0.25">
      <c r="A11" s="10">
        <v>5</v>
      </c>
      <c r="B11" s="12" t="s">
        <v>25</v>
      </c>
      <c r="C11" s="11" t="s">
        <v>20</v>
      </c>
      <c r="D11" s="14">
        <v>5</v>
      </c>
      <c r="E11" s="19">
        <v>267000</v>
      </c>
      <c r="F11" s="19">
        <f t="shared" si="1"/>
        <v>1335000</v>
      </c>
      <c r="G11" s="18">
        <v>112311</v>
      </c>
      <c r="H11" s="18">
        <f t="shared" si="2"/>
        <v>561555</v>
      </c>
      <c r="I11" s="26">
        <v>255000</v>
      </c>
      <c r="J11" s="26">
        <f t="shared" si="8"/>
        <v>1275000</v>
      </c>
      <c r="K11" s="31">
        <f t="shared" si="3"/>
        <v>211437</v>
      </c>
      <c r="L11" s="31">
        <f t="shared" si="4"/>
        <v>86055.057416749187</v>
      </c>
      <c r="M11" s="31">
        <f t="shared" si="5"/>
        <v>125381.94258325081</v>
      </c>
      <c r="N11" s="31">
        <f t="shared" si="6"/>
        <v>297492.05741674919</v>
      </c>
      <c r="O11" s="33">
        <f t="shared" si="0"/>
        <v>261000</v>
      </c>
      <c r="P11" s="31">
        <f t="shared" si="7"/>
        <v>1305000</v>
      </c>
      <c r="Q11" s="41" t="s">
        <v>26</v>
      </c>
      <c r="R11" s="42"/>
      <c r="S11" s="42"/>
      <c r="T11" s="42"/>
      <c r="U11" s="42"/>
    </row>
    <row r="12" spans="1:21" s="13" customFormat="1" ht="22.5" customHeight="1" x14ac:dyDescent="0.25">
      <c r="A12" s="10">
        <v>6</v>
      </c>
      <c r="B12" s="12" t="s">
        <v>27</v>
      </c>
      <c r="C12" s="11" t="s">
        <v>20</v>
      </c>
      <c r="D12" s="14">
        <v>14</v>
      </c>
      <c r="E12" s="19">
        <v>107000</v>
      </c>
      <c r="F12" s="19">
        <f t="shared" si="1"/>
        <v>1498000</v>
      </c>
      <c r="G12" s="18">
        <v>92912</v>
      </c>
      <c r="H12" s="18">
        <f t="shared" si="2"/>
        <v>1300768</v>
      </c>
      <c r="I12" s="26">
        <v>102000</v>
      </c>
      <c r="J12" s="26">
        <f>D12*I12</f>
        <v>1428000</v>
      </c>
      <c r="K12" s="31">
        <f t="shared" si="3"/>
        <v>100637</v>
      </c>
      <c r="L12" s="31">
        <f t="shared" si="4"/>
        <v>7142.169231636376</v>
      </c>
      <c r="M12" s="31">
        <f t="shared" si="5"/>
        <v>93494.830768363623</v>
      </c>
      <c r="N12" s="31">
        <f t="shared" si="6"/>
        <v>107779.16923163638</v>
      </c>
      <c r="O12" s="32">
        <f t="shared" si="0"/>
        <v>104500</v>
      </c>
      <c r="P12" s="31">
        <f t="shared" si="7"/>
        <v>1463000</v>
      </c>
    </row>
    <row r="13" spans="1:21" s="13" customFormat="1" ht="35.25" customHeight="1" x14ac:dyDescent="0.25">
      <c r="A13" s="10">
        <v>7</v>
      </c>
      <c r="B13" s="12" t="s">
        <v>28</v>
      </c>
      <c r="C13" s="11" t="s">
        <v>20</v>
      </c>
      <c r="D13" s="14">
        <v>100</v>
      </c>
      <c r="E13" s="19">
        <v>30000</v>
      </c>
      <c r="F13" s="19">
        <f t="shared" si="1"/>
        <v>3000000</v>
      </c>
      <c r="G13" s="18">
        <v>78520</v>
      </c>
      <c r="H13" s="18">
        <f t="shared" si="2"/>
        <v>7852000</v>
      </c>
      <c r="I13" s="26">
        <v>29000</v>
      </c>
      <c r="J13" s="26">
        <f t="shared" si="8"/>
        <v>2900000</v>
      </c>
      <c r="K13" s="31">
        <f t="shared" si="3"/>
        <v>45840</v>
      </c>
      <c r="L13" s="31">
        <f t="shared" si="4"/>
        <v>28306.126545325838</v>
      </c>
      <c r="M13" s="31">
        <f t="shared" si="5"/>
        <v>17533.873454674162</v>
      </c>
      <c r="N13" s="31">
        <f t="shared" si="6"/>
        <v>74146.126545325838</v>
      </c>
      <c r="O13" s="32">
        <f t="shared" si="0"/>
        <v>29500</v>
      </c>
      <c r="P13" s="31">
        <f t="shared" si="7"/>
        <v>2950000</v>
      </c>
    </row>
    <row r="14" spans="1:21" s="13" customFormat="1" ht="26.25" customHeight="1" x14ac:dyDescent="0.25">
      <c r="A14" s="10">
        <v>8</v>
      </c>
      <c r="B14" s="12" t="s">
        <v>29</v>
      </c>
      <c r="C14" s="11" t="s">
        <v>20</v>
      </c>
      <c r="D14" s="14">
        <v>100</v>
      </c>
      <c r="E14" s="19">
        <v>29000</v>
      </c>
      <c r="F14" s="19">
        <f t="shared" si="1"/>
        <v>2900000</v>
      </c>
      <c r="G14" s="18">
        <v>90228</v>
      </c>
      <c r="H14" s="18">
        <f t="shared" si="2"/>
        <v>9022800</v>
      </c>
      <c r="I14" s="26">
        <v>27000</v>
      </c>
      <c r="J14" s="26">
        <f t="shared" si="8"/>
        <v>2700000</v>
      </c>
      <c r="K14" s="31">
        <f t="shared" si="3"/>
        <v>48743</v>
      </c>
      <c r="L14" s="31">
        <f t="shared" si="4"/>
        <v>35941.266829834109</v>
      </c>
      <c r="M14" s="31">
        <f t="shared" si="5"/>
        <v>12801.733170165891</v>
      </c>
      <c r="N14" s="31">
        <f t="shared" si="6"/>
        <v>84684.266829834116</v>
      </c>
      <c r="O14" s="32">
        <f t="shared" si="0"/>
        <v>28000</v>
      </c>
      <c r="P14" s="31">
        <f t="shared" si="7"/>
        <v>2800000</v>
      </c>
    </row>
    <row r="15" spans="1:21" ht="13.5" x14ac:dyDescent="0.25">
      <c r="A15" s="46" t="s">
        <v>30</v>
      </c>
      <c r="B15" s="46"/>
      <c r="C15" s="46"/>
      <c r="D15" s="47"/>
      <c r="E15" s="16"/>
      <c r="F15" s="16"/>
      <c r="G15" s="16"/>
      <c r="H15" s="16"/>
      <c r="I15" s="16"/>
      <c r="J15" s="17"/>
      <c r="K15" s="30"/>
      <c r="L15" s="30"/>
      <c r="M15" s="30"/>
      <c r="N15" s="30"/>
      <c r="O15" s="30"/>
      <c r="P15" s="30"/>
    </row>
    <row r="16" spans="1:21" s="13" customFormat="1" ht="13.5" x14ac:dyDescent="0.25">
      <c r="A16" s="10">
        <v>9</v>
      </c>
      <c r="B16" s="12" t="s">
        <v>31</v>
      </c>
      <c r="C16" s="11" t="s">
        <v>20</v>
      </c>
      <c r="D16" s="14">
        <v>1</v>
      </c>
      <c r="E16" s="19">
        <v>1158000</v>
      </c>
      <c r="F16" s="19">
        <f t="shared" ref="F16:F17" si="9">D16*E16</f>
        <v>1158000</v>
      </c>
      <c r="G16" s="18">
        <v>845263</v>
      </c>
      <c r="H16" s="18">
        <f t="shared" ref="H16:H17" si="10">D16*G16</f>
        <v>845263</v>
      </c>
      <c r="I16" s="26">
        <v>1103000</v>
      </c>
      <c r="J16" s="26">
        <f t="shared" ref="J16:J17" si="11">D16*I16</f>
        <v>1103000</v>
      </c>
      <c r="K16" s="31">
        <f>+ROUND(AVERAGE(E16,G16,I16),0)</f>
        <v>1035421</v>
      </c>
      <c r="L16" s="31">
        <f t="shared" ref="L16:L17" si="12">+STDEVA(E16,G16,I16)</f>
        <v>166961.96789388894</v>
      </c>
      <c r="M16" s="31">
        <f t="shared" ref="M16:M17" si="13">+K16-L16</f>
        <v>868459.03210611106</v>
      </c>
      <c r="N16" s="31">
        <f t="shared" ref="N16:N17" si="14">+K16+L16</f>
        <v>1202382.9678938889</v>
      </c>
      <c r="O16" s="32">
        <f>+ROUND(AVERAGE(E16,I16),0)</f>
        <v>1130500</v>
      </c>
      <c r="P16" s="31">
        <f t="shared" ref="P16:P17" si="15">+O16*D16</f>
        <v>1130500</v>
      </c>
    </row>
    <row r="17" spans="1:18" s="13" customFormat="1" ht="25.5" x14ac:dyDescent="0.25">
      <c r="A17" s="10">
        <v>10</v>
      </c>
      <c r="B17" s="12" t="s">
        <v>32</v>
      </c>
      <c r="C17" s="11" t="s">
        <v>20</v>
      </c>
      <c r="D17" s="14">
        <v>8</v>
      </c>
      <c r="E17" s="19">
        <v>802000</v>
      </c>
      <c r="F17" s="19">
        <f t="shared" si="9"/>
        <v>6416000</v>
      </c>
      <c r="G17" s="18">
        <v>780120</v>
      </c>
      <c r="H17" s="18">
        <f t="shared" si="10"/>
        <v>6240960</v>
      </c>
      <c r="I17" s="26">
        <v>764000</v>
      </c>
      <c r="J17" s="26">
        <f t="shared" si="11"/>
        <v>6112000</v>
      </c>
      <c r="K17" s="31">
        <f t="shared" ref="K17:K20" si="16">+ROUND(AVERAGE(E17,G17,I17),0)</f>
        <v>782040</v>
      </c>
      <c r="L17" s="31">
        <f t="shared" si="12"/>
        <v>19072.619117467846</v>
      </c>
      <c r="M17" s="31">
        <f t="shared" si="13"/>
        <v>762967.3808825321</v>
      </c>
      <c r="N17" s="31">
        <f t="shared" si="14"/>
        <v>801112.6191174679</v>
      </c>
      <c r="O17" s="32">
        <f>+ROUND(AVERAGE(I17,G17),0)</f>
        <v>772060</v>
      </c>
      <c r="P17" s="31">
        <f t="shared" si="15"/>
        <v>6176480</v>
      </c>
    </row>
    <row r="18" spans="1:18" s="13" customFormat="1" ht="13.5" x14ac:dyDescent="0.25">
      <c r="A18" s="10">
        <v>11</v>
      </c>
      <c r="B18" s="12" t="s">
        <v>33</v>
      </c>
      <c r="C18" s="11" t="s">
        <v>20</v>
      </c>
      <c r="D18" s="14">
        <v>50</v>
      </c>
      <c r="E18" s="19">
        <v>1033000</v>
      </c>
      <c r="F18" s="19">
        <f t="shared" si="1"/>
        <v>51650000</v>
      </c>
      <c r="G18" s="18">
        <v>530926</v>
      </c>
      <c r="H18" s="18">
        <f t="shared" ref="H18:H20" si="17">D18*G18</f>
        <v>26546300</v>
      </c>
      <c r="I18" s="26">
        <v>985000</v>
      </c>
      <c r="J18" s="26">
        <f t="shared" si="8"/>
        <v>49250000</v>
      </c>
      <c r="K18" s="31">
        <f t="shared" si="16"/>
        <v>849642</v>
      </c>
      <c r="L18" s="31">
        <f t="shared" si="4"/>
        <v>277057.60500661231</v>
      </c>
      <c r="M18" s="31">
        <f t="shared" si="5"/>
        <v>572584.39499338763</v>
      </c>
      <c r="N18" s="31">
        <f t="shared" si="6"/>
        <v>1126699.6050066124</v>
      </c>
      <c r="O18" s="32">
        <f>+ROUND(AVERAGE(E18,I18),0)</f>
        <v>1009000</v>
      </c>
      <c r="P18" s="31">
        <f t="shared" si="7"/>
        <v>50450000</v>
      </c>
    </row>
    <row r="19" spans="1:18" s="13" customFormat="1" ht="13.5" x14ac:dyDescent="0.25">
      <c r="A19" s="10">
        <v>12</v>
      </c>
      <c r="B19" s="12" t="s">
        <v>34</v>
      </c>
      <c r="C19" s="11" t="s">
        <v>20</v>
      </c>
      <c r="D19" s="14">
        <v>85</v>
      </c>
      <c r="E19" s="19">
        <v>53000</v>
      </c>
      <c r="F19" s="19">
        <f t="shared" si="1"/>
        <v>4505000</v>
      </c>
      <c r="G19" s="18">
        <v>92975</v>
      </c>
      <c r="H19" s="18">
        <f t="shared" si="17"/>
        <v>7902875</v>
      </c>
      <c r="I19" s="26">
        <v>51000</v>
      </c>
      <c r="J19" s="26">
        <f t="shared" si="8"/>
        <v>4335000</v>
      </c>
      <c r="K19" s="31">
        <f t="shared" si="16"/>
        <v>65658</v>
      </c>
      <c r="L19" s="31">
        <f t="shared" si="4"/>
        <v>23678.053305399349</v>
      </c>
      <c r="M19" s="31">
        <f t="shared" si="5"/>
        <v>41979.946694600651</v>
      </c>
      <c r="N19" s="31">
        <f t="shared" si="6"/>
        <v>89336.053305399342</v>
      </c>
      <c r="O19" s="32">
        <f>+ROUND(AVERAGE(E19,I19),0)</f>
        <v>52000</v>
      </c>
      <c r="P19" s="31">
        <f t="shared" si="7"/>
        <v>4420000</v>
      </c>
    </row>
    <row r="20" spans="1:18" s="13" customFormat="1" ht="27.75" customHeight="1" x14ac:dyDescent="0.25">
      <c r="A20" s="10">
        <v>13</v>
      </c>
      <c r="B20" s="12" t="s">
        <v>35</v>
      </c>
      <c r="C20" s="11" t="s">
        <v>20</v>
      </c>
      <c r="D20" s="14">
        <v>5</v>
      </c>
      <c r="E20" s="19">
        <v>891000</v>
      </c>
      <c r="F20" s="19">
        <f t="shared" si="1"/>
        <v>4455000</v>
      </c>
      <c r="G20" s="18">
        <v>650487</v>
      </c>
      <c r="H20" s="18">
        <f t="shared" si="17"/>
        <v>3252435</v>
      </c>
      <c r="I20" s="26">
        <v>849000</v>
      </c>
      <c r="J20" s="26">
        <f t="shared" si="8"/>
        <v>4245000</v>
      </c>
      <c r="K20" s="31">
        <f t="shared" si="16"/>
        <v>796829</v>
      </c>
      <c r="L20" s="31">
        <f t="shared" si="4"/>
        <v>128463.9471719595</v>
      </c>
      <c r="M20" s="31">
        <f t="shared" si="5"/>
        <v>668365.05282804044</v>
      </c>
      <c r="N20" s="31">
        <f t="shared" si="6"/>
        <v>925292.94717195956</v>
      </c>
      <c r="O20" s="32">
        <f>+ROUND(AVERAGE(E20,I20),0)</f>
        <v>870000</v>
      </c>
      <c r="P20" s="31">
        <f>+O20*D20</f>
        <v>4350000</v>
      </c>
    </row>
    <row r="21" spans="1:18" ht="13.5" x14ac:dyDescent="0.25">
      <c r="D21" s="24" t="s">
        <v>36</v>
      </c>
      <c r="E21" s="20">
        <f t="shared" ref="E21:J21" si="18">SUM(E7:E20)</f>
        <v>5118000</v>
      </c>
      <c r="F21" s="21">
        <f>SUM(F7:F20)</f>
        <v>126936000</v>
      </c>
      <c r="G21" s="22">
        <f>SUM(G7:G20)</f>
        <v>3697065</v>
      </c>
      <c r="H21" s="23">
        <f t="shared" si="18"/>
        <v>89721966</v>
      </c>
      <c r="I21" s="27">
        <f>SUM(I7:I20)</f>
        <v>4879000</v>
      </c>
      <c r="J21" s="28">
        <f t="shared" si="18"/>
        <v>121033000</v>
      </c>
      <c r="K21" s="34"/>
      <c r="L21" s="34"/>
      <c r="M21" s="34"/>
      <c r="N21" s="35" t="s">
        <v>36</v>
      </c>
      <c r="O21" s="36">
        <f>SUM(O7:O20)</f>
        <v>4987560</v>
      </c>
      <c r="P21" s="37">
        <f>SUM(P7:P20)</f>
        <v>123896980</v>
      </c>
    </row>
    <row r="22" spans="1:18" ht="13.5" x14ac:dyDescent="0.25">
      <c r="D22" s="3" t="s">
        <v>37</v>
      </c>
      <c r="F22" s="21">
        <f>+F21*0.19</f>
        <v>24117840</v>
      </c>
      <c r="G22" s="5"/>
      <c r="H22" s="23">
        <f>+H21*0.19</f>
        <v>17047173.539999999</v>
      </c>
      <c r="J22" s="28">
        <f>+J21*0.19</f>
        <v>22996270</v>
      </c>
      <c r="K22" s="34"/>
      <c r="L22" s="34"/>
      <c r="M22" s="34"/>
      <c r="N22" s="35" t="s">
        <v>37</v>
      </c>
      <c r="O22" s="38">
        <f t="shared" ref="O22" si="19">+O21*0.19</f>
        <v>947636.4</v>
      </c>
      <c r="P22" s="38">
        <f>+P21*0.19</f>
        <v>23540426.199999999</v>
      </c>
    </row>
    <row r="23" spans="1:18" ht="13.5" x14ac:dyDescent="0.25">
      <c r="F23" s="21">
        <f>+F21+F22</f>
        <v>151053840</v>
      </c>
      <c r="G23" s="5"/>
      <c r="H23" s="23">
        <f>+H21+H22</f>
        <v>106769139.53999999</v>
      </c>
      <c r="J23" s="28">
        <f>+J21+J22</f>
        <v>144029270</v>
      </c>
      <c r="K23" s="34"/>
      <c r="L23" s="34"/>
      <c r="M23" s="34"/>
      <c r="N23" s="39" t="s">
        <v>38</v>
      </c>
      <c r="O23" s="40">
        <f>ROUND((O21+O22),0)</f>
        <v>5935196</v>
      </c>
      <c r="P23" s="40">
        <f>ROUND((P21+P22),0)</f>
        <v>147437406</v>
      </c>
      <c r="Q23" s="6"/>
      <c r="R23" s="5"/>
    </row>
    <row r="24" spans="1:18" x14ac:dyDescent="0.25">
      <c r="Q24" s="6"/>
      <c r="R24" s="6"/>
    </row>
    <row r="25" spans="1:18" x14ac:dyDescent="0.25">
      <c r="O25" s="1" t="s">
        <v>39</v>
      </c>
      <c r="P25" s="4">
        <v>147474600</v>
      </c>
      <c r="Q25" s="5"/>
    </row>
    <row r="26" spans="1:18" hidden="1" x14ac:dyDescent="0.25">
      <c r="P26" s="15">
        <f>+P23-P25</f>
        <v>-37194</v>
      </c>
    </row>
    <row r="28" spans="1:18" x14ac:dyDescent="0.25">
      <c r="P28" s="5"/>
    </row>
  </sheetData>
  <mergeCells count="9">
    <mergeCell ref="Q11:U11"/>
    <mergeCell ref="A2:P2"/>
    <mergeCell ref="A6:D6"/>
    <mergeCell ref="A15:D15"/>
    <mergeCell ref="A4:D4"/>
    <mergeCell ref="E4:F4"/>
    <mergeCell ref="G4:H4"/>
    <mergeCell ref="K4:P4"/>
    <mergeCell ref="I4:J4"/>
  </mergeCells>
  <pageMargins left="0.7" right="0.7" top="0.75" bottom="0.75" header="0.3" footer="0.3"/>
  <ignoredErrors>
    <ignoredError sqref="O17"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Carolina Rendon Muneton</dc:creator>
  <cp:keywords/>
  <dc:description/>
  <cp:lastModifiedBy>Jenny Carolina Rendon Muneton</cp:lastModifiedBy>
  <cp:revision/>
  <dcterms:created xsi:type="dcterms:W3CDTF">2025-04-16T14:53:07Z</dcterms:created>
  <dcterms:modified xsi:type="dcterms:W3CDTF">2026-08-05T14:41:17Z</dcterms:modified>
  <cp:category/>
  <cp:contentStatus/>
</cp:coreProperties>
</file>