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esapedu-my.sharepoint.com/personal/angelicam_escobar_esap_edu_co/Documents/ESAP - 2026/PROCESOS/RFID BIBLIOTECA/"/>
    </mc:Choice>
  </mc:AlternateContent>
  <xr:revisionPtr revIDLastSave="6" documentId="8_{42A409F3-9DA8-4AB3-A1F9-B694E933E8ED}" xr6:coauthVersionLast="47" xr6:coauthVersionMax="47" xr10:uidLastSave="{88FDAD83-B57C-403E-8C03-B45567E25A0E}"/>
  <bookViews>
    <workbookView xWindow="-120" yWindow="-120" windowWidth="20730" windowHeight="11160" xr2:uid="{00000000-000D-0000-FFFF-FFFF00000000}"/>
  </bookViews>
  <sheets>
    <sheet name="ESTUDIO DE MERCADO" sheetId="5" r:id="rId1"/>
    <sheet name="CHECK" sheetId="6" state="hidden" r:id="rId2"/>
  </sheets>
  <definedNames>
    <definedName name="_xlnm._FilterDatabase" localSheetId="0" hidden="1">'ESTUDIO DE MERCADO'!$B$13:$C$22</definedName>
    <definedName name="_xlnm.Print_Area" localSheetId="0">'ESTUDIO DE MERCADO'!$A$1:$Y$32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U23" i="5" l="1"/>
  <c r="T23" i="5"/>
  <c r="T22" i="5"/>
  <c r="T21" i="5"/>
  <c r="U21" i="5" s="1"/>
  <c r="T20" i="5"/>
  <c r="T19" i="5"/>
  <c r="T18" i="5"/>
  <c r="T17" i="5"/>
  <c r="T16" i="5"/>
  <c r="T15" i="5"/>
  <c r="U15" i="5" s="1"/>
  <c r="T14" i="5"/>
  <c r="U14" i="5" s="1"/>
  <c r="S22" i="5"/>
  <c r="S21" i="5"/>
  <c r="S20" i="5"/>
  <c r="S19" i="5"/>
  <c r="S18" i="5"/>
  <c r="S17" i="5"/>
  <c r="S16" i="5"/>
  <c r="S15" i="5"/>
  <c r="S14" i="5"/>
  <c r="R22" i="5"/>
  <c r="R21" i="5"/>
  <c r="R20" i="5"/>
  <c r="R19" i="5"/>
  <c r="R18" i="5"/>
  <c r="R17" i="5"/>
  <c r="R16" i="5"/>
  <c r="R15" i="5"/>
  <c r="R14" i="5"/>
  <c r="Q22" i="5"/>
  <c r="Q21" i="5"/>
  <c r="Q20" i="5"/>
  <c r="Q19" i="5"/>
  <c r="Q18" i="5"/>
  <c r="Q17" i="5"/>
  <c r="Q16" i="5"/>
  <c r="Q15" i="5"/>
  <c r="Q14" i="5"/>
  <c r="P22" i="5"/>
  <c r="U22" i="5"/>
  <c r="P21" i="5"/>
  <c r="P20" i="5"/>
  <c r="P19" i="5"/>
  <c r="P18" i="5"/>
  <c r="P17" i="5"/>
  <c r="P16" i="5"/>
  <c r="P15" i="5"/>
  <c r="P14" i="5"/>
  <c r="X22" i="5"/>
  <c r="X21" i="5"/>
  <c r="X20" i="5"/>
  <c r="X19" i="5"/>
  <c r="X18" i="5"/>
  <c r="X17" i="5"/>
  <c r="X16" i="5"/>
  <c r="X15" i="5"/>
  <c r="X14" i="5"/>
  <c r="V22" i="5"/>
  <c r="V21" i="5"/>
  <c r="V20" i="5"/>
  <c r="V19" i="5"/>
  <c r="V18" i="5"/>
  <c r="V17" i="5"/>
  <c r="V16" i="5"/>
  <c r="V15" i="5"/>
  <c r="V14" i="5"/>
  <c r="U20" i="5"/>
  <c r="U19" i="5"/>
  <c r="U18" i="5"/>
  <c r="U17" i="5"/>
  <c r="U16" i="5"/>
  <c r="V23" i="5" l="1"/>
  <c r="X23" i="5"/>
  <c r="F23" i="5"/>
  <c r="Y22" i="5" l="1"/>
  <c r="W22" i="5"/>
  <c r="Y21" i="5"/>
  <c r="Y20" i="5"/>
  <c r="W20" i="5"/>
  <c r="Y19" i="5"/>
  <c r="Y18" i="5"/>
  <c r="W18" i="5"/>
  <c r="Y17" i="5"/>
  <c r="W17" i="5"/>
  <c r="Y16" i="5"/>
  <c r="W16" i="5"/>
  <c r="Y15" i="5"/>
  <c r="W15" i="5"/>
  <c r="W19" i="5"/>
  <c r="W21" i="5"/>
  <c r="O15" i="5"/>
  <c r="O16" i="5"/>
  <c r="O17" i="5"/>
  <c r="O18" i="5"/>
  <c r="O19" i="5"/>
  <c r="O20" i="5"/>
  <c r="O21" i="5"/>
  <c r="O22" i="5"/>
  <c r="O14" i="5"/>
  <c r="O23" i="5" l="1"/>
  <c r="M14" i="5"/>
  <c r="M15" i="5"/>
  <c r="M16" i="5"/>
  <c r="M17" i="5"/>
  <c r="M18" i="5"/>
  <c r="M19" i="5"/>
  <c r="M20" i="5"/>
  <c r="M21" i="5"/>
  <c r="M22" i="5"/>
  <c r="K15" i="5" l="1"/>
  <c r="K16" i="5"/>
  <c r="K17" i="5"/>
  <c r="K18" i="5"/>
  <c r="K19" i="5"/>
  <c r="K20" i="5"/>
  <c r="K21" i="5"/>
  <c r="K22" i="5"/>
  <c r="K14" i="5"/>
  <c r="I15" i="5" l="1"/>
  <c r="I16" i="5"/>
  <c r="I17" i="5"/>
  <c r="I18" i="5"/>
  <c r="I19" i="5"/>
  <c r="I20" i="5"/>
  <c r="I21" i="5"/>
  <c r="I22" i="5"/>
  <c r="I14" i="5"/>
  <c r="G15" i="5"/>
  <c r="G16" i="5"/>
  <c r="G17" i="5"/>
  <c r="G18" i="5"/>
  <c r="G19" i="5"/>
  <c r="G20" i="5"/>
  <c r="G21" i="5"/>
  <c r="G22" i="5"/>
  <c r="G14" i="5"/>
  <c r="H23" i="5"/>
  <c r="J23" i="5"/>
  <c r="K23" i="5"/>
  <c r="L23" i="5"/>
  <c r="N23" i="5"/>
  <c r="I23" i="5" l="1"/>
  <c r="G23" i="5"/>
  <c r="Y14" i="5" l="1"/>
  <c r="Y23" i="5" s="1"/>
  <c r="W14" i="5"/>
  <c r="W23" i="5" s="1"/>
  <c r="M23"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tc={A28B1AA0-BEDF-412E-9DF6-164689E9098F}</author>
  </authors>
  <commentList>
    <comment ref="T21" authorId="0" shapeId="0" xr:uid="{A28B1AA0-BEDF-412E-9DF6-164689E9098F}">
      <text>
        <t>[Threaded comment]
Your version of Excel allows you to read this threaded comment; however, any edits to it will get removed if the file is opened in a newer version of Excel. Learn more: https://go.microsoft.com/fwlink/?linkid=870924
Comment:
    Se está tomando un valor fuera del rango inferior</t>
      </text>
    </comment>
  </commentList>
</comments>
</file>

<file path=xl/sharedStrings.xml><?xml version="1.0" encoding="utf-8"?>
<sst xmlns="http://schemas.openxmlformats.org/spreadsheetml/2006/main" count="111" uniqueCount="91">
  <si>
    <t>PLANTILLA
ESTUDIO DE MERCADO</t>
  </si>
  <si>
    <t>CÓDIGO:</t>
  </si>
  <si>
    <t>VERSIÓN:</t>
  </si>
  <si>
    <t>FECHA</t>
  </si>
  <si>
    <t>Proceso: Gestión Financiera</t>
  </si>
  <si>
    <t>Documento de referencia: Instructivo Estructuración Financiera y Económica de los Porcesos Contractuales; Manual de Contratación</t>
  </si>
  <si>
    <t xml:space="preserve">Esta sección se debe ajustar de acuerdo a la necesidad del proceso, es importante mantener la línea de colores y fuentes de esta plantilla. </t>
  </si>
  <si>
    <t>VALOR UNITARIO CON IVA</t>
  </si>
  <si>
    <t>VALOR TOTAL INCLUIDO IVA</t>
  </si>
  <si>
    <t>MEDIDAS ESTADISTICAS</t>
  </si>
  <si>
    <t>ITEM</t>
  </si>
  <si>
    <t>DESCRIPCIÓN-CONCEPTO-ACTIVIDAD</t>
  </si>
  <si>
    <t xml:space="preserve">UNIDAD DE MEDIDA </t>
  </si>
  <si>
    <t>CANTIDADES APROXIMADAS</t>
  </si>
  <si>
    <t>VALOR TOTAL  CON IVA</t>
  </si>
  <si>
    <t>RANGO INFERIOR</t>
  </si>
  <si>
    <t>RANGO SUPERIOR</t>
  </si>
  <si>
    <t>MEDIA ARMONICA VALOR UNITARIO CON IVA</t>
  </si>
  <si>
    <t>MEDIA ARMONICA VALOR TOTAL CON IVA</t>
  </si>
  <si>
    <t>MEDIA GEOMETRICA
VALOR UNITARIO CON IVA</t>
  </si>
  <si>
    <t>MEDIA GEOMETRICA
VALOR TOTAL CON IVA</t>
  </si>
  <si>
    <t>MEDIA ARITMETICA
VALOR UNITARIO CON IVA</t>
  </si>
  <si>
    <t>MEDIA ARITMETICA
VALOR TOTAL CON IVA</t>
  </si>
  <si>
    <t>FECHA DE ELABORACIÓN</t>
  </si>
  <si>
    <t>ELABORADO POR</t>
  </si>
  <si>
    <t>REVISADO POR</t>
  </si>
  <si>
    <t>REVISION</t>
  </si>
  <si>
    <t>NOMBRE DEL CUADRO</t>
  </si>
  <si>
    <t>OBJETO</t>
  </si>
  <si>
    <t xml:space="preserve">Unidad de Medida </t>
  </si>
  <si>
    <t>Cantidades</t>
  </si>
  <si>
    <t>Valor Unitario Incluido Iva</t>
  </si>
  <si>
    <t>Valor Total Incluido Iva</t>
  </si>
  <si>
    <t>Rangos Inferiores</t>
  </si>
  <si>
    <t>Rangos Superiores</t>
  </si>
  <si>
    <t xml:space="preserve">Media Armonica </t>
  </si>
  <si>
    <t>Media Armonica total</t>
  </si>
  <si>
    <t>Media Geométrica</t>
  </si>
  <si>
    <t>Media Geométrica total</t>
  </si>
  <si>
    <t>Media Aritmética</t>
  </si>
  <si>
    <t>Media Aritmética total</t>
  </si>
  <si>
    <t>Observaciones</t>
  </si>
  <si>
    <t>Valor del Presupuesto Oficial</t>
  </si>
  <si>
    <t>Valor en letras presupuesto oficial</t>
  </si>
  <si>
    <t>DESCRIPCIÓN</t>
  </si>
  <si>
    <t>REVISIÓN</t>
  </si>
  <si>
    <r>
      <rPr>
        <b/>
        <sz val="11"/>
        <color theme="1"/>
        <rFont val="Calibri"/>
        <family val="2"/>
        <scheme val="minor"/>
      </rPr>
      <t>NOMBRE DEL CUADRO:</t>
    </r>
    <r>
      <rPr>
        <sz val="11"/>
        <color theme="1"/>
        <rFont val="Calibri"/>
        <family val="2"/>
        <scheme val="minor"/>
      </rPr>
      <t xml:space="preserve"> ESTUDIO DE MERCADO</t>
    </r>
  </si>
  <si>
    <r>
      <rPr>
        <b/>
        <sz val="11"/>
        <color theme="1"/>
        <rFont val="Calibri"/>
        <family val="2"/>
        <scheme val="minor"/>
      </rPr>
      <t>OBJETO:</t>
    </r>
    <r>
      <rPr>
        <sz val="11"/>
        <color theme="1"/>
        <rFont val="Calibri"/>
        <family val="2"/>
        <scheme val="minor"/>
      </rPr>
      <t xml:space="preserve"> Correspondiente al proceso </t>
    </r>
  </si>
  <si>
    <r>
      <rPr>
        <b/>
        <sz val="11"/>
        <color theme="1"/>
        <rFont val="Calibri"/>
        <family val="2"/>
        <scheme val="minor"/>
      </rPr>
      <t>Unidad de Medida:</t>
    </r>
    <r>
      <rPr>
        <sz val="11"/>
        <color theme="1"/>
        <rFont val="Calibri"/>
        <family val="2"/>
        <scheme val="minor"/>
      </rPr>
      <t xml:space="preserve"> De acuerdo al anexo técnico correspondiente al proceso </t>
    </r>
  </si>
  <si>
    <r>
      <rPr>
        <b/>
        <sz val="11"/>
        <color theme="1"/>
        <rFont val="Calibri"/>
        <family val="2"/>
        <scheme val="minor"/>
      </rPr>
      <t>Cantidades:</t>
    </r>
    <r>
      <rPr>
        <sz val="11"/>
        <color theme="1"/>
        <rFont val="Calibri"/>
        <family val="2"/>
        <scheme val="minor"/>
      </rPr>
      <t xml:space="preserve"> Correspondiente al proceso</t>
    </r>
  </si>
  <si>
    <r>
      <rPr>
        <b/>
        <sz val="11"/>
        <color theme="1"/>
        <rFont val="Calibri"/>
        <family val="2"/>
        <scheme val="minor"/>
      </rPr>
      <t>Valor Unitario Incluido Iva:</t>
    </r>
    <r>
      <rPr>
        <sz val="11"/>
        <color theme="1"/>
        <rFont val="Calibri"/>
        <family val="2"/>
        <scheme val="minor"/>
      </rPr>
      <t xml:space="preserve"> Vr Incluido Iva</t>
    </r>
  </si>
  <si>
    <r>
      <rPr>
        <b/>
        <sz val="11"/>
        <color theme="1"/>
        <rFont val="Calibri"/>
        <family val="2"/>
        <scheme val="minor"/>
      </rPr>
      <t>Valor Total Incluido Iva:</t>
    </r>
    <r>
      <rPr>
        <sz val="11"/>
        <color theme="1"/>
        <rFont val="Calibri"/>
        <family val="2"/>
        <scheme val="minor"/>
      </rPr>
      <t xml:space="preserve"> Vr Unitario Incluido Iva * Cantidades</t>
    </r>
  </si>
  <si>
    <r>
      <rPr>
        <b/>
        <sz val="11"/>
        <color theme="1"/>
        <rFont val="Calibri"/>
        <family val="2"/>
        <scheme val="minor"/>
      </rPr>
      <t xml:space="preserve">Rangos Inferiores:
</t>
    </r>
    <r>
      <rPr>
        <sz val="11"/>
        <color theme="1"/>
        <rFont val="Calibri"/>
        <family val="2"/>
        <scheme val="minor"/>
      </rPr>
      <t>=ROUND(MEDIAN(X;Y;Z)-STDEVA(X;Y;Z);0)</t>
    </r>
  </si>
  <si>
    <r>
      <rPr>
        <b/>
        <sz val="11"/>
        <color theme="1"/>
        <rFont val="Calibri"/>
        <family val="2"/>
        <scheme val="minor"/>
      </rPr>
      <t xml:space="preserve">Rangos Superiores:
</t>
    </r>
    <r>
      <rPr>
        <sz val="11"/>
        <color theme="1"/>
        <rFont val="Calibri"/>
        <family val="2"/>
        <scheme val="minor"/>
      </rPr>
      <t>=ROUND(MEDIAN(X;Y;Z)+STDEVA(X;Y;Z);0)</t>
    </r>
  </si>
  <si>
    <r>
      <rPr>
        <b/>
        <sz val="11"/>
        <color theme="1"/>
        <rFont val="Calibri"/>
        <family val="2"/>
        <scheme val="minor"/>
      </rPr>
      <t>Media Armonica:</t>
    </r>
    <r>
      <rPr>
        <sz val="11"/>
        <color theme="1"/>
        <rFont val="Calibri"/>
        <family val="2"/>
        <scheme val="minor"/>
      </rPr>
      <t xml:space="preserve"> Con la formula para Media Armonica, tomar los valores que se encuentran por dentro del rango inferior y superior</t>
    </r>
  </si>
  <si>
    <r>
      <rPr>
        <b/>
        <sz val="11"/>
        <color theme="1"/>
        <rFont val="Calibri"/>
        <family val="2"/>
        <scheme val="minor"/>
      </rPr>
      <t>Media Armonica total:</t>
    </r>
    <r>
      <rPr>
        <sz val="11"/>
        <color theme="1"/>
        <rFont val="Calibri"/>
        <family val="2"/>
        <scheme val="minor"/>
      </rPr>
      <t xml:space="preserve"> Media Armonica unitaria * Cantidades</t>
    </r>
  </si>
  <si>
    <r>
      <rPr>
        <b/>
        <sz val="11"/>
        <color theme="1"/>
        <rFont val="Calibri"/>
        <family val="2"/>
        <scheme val="minor"/>
      </rPr>
      <t>Media Geométrica:</t>
    </r>
    <r>
      <rPr>
        <sz val="11"/>
        <color theme="1"/>
        <rFont val="Calibri"/>
        <family val="2"/>
        <scheme val="minor"/>
      </rPr>
      <t xml:space="preserve"> Con la formula para Media Geométrica, tomar los valores que se encuentran por dentro del rango inferior y superior</t>
    </r>
  </si>
  <si>
    <r>
      <rPr>
        <b/>
        <sz val="11"/>
        <color theme="1"/>
        <rFont val="Calibri"/>
        <family val="2"/>
        <scheme val="minor"/>
      </rPr>
      <t>Media Geométrica total</t>
    </r>
    <r>
      <rPr>
        <sz val="11"/>
        <color theme="1"/>
        <rFont val="Calibri"/>
        <family val="2"/>
        <scheme val="minor"/>
      </rPr>
      <t>: Media Geométrica unitaria * Cantidades</t>
    </r>
  </si>
  <si>
    <r>
      <rPr>
        <b/>
        <sz val="11"/>
        <color theme="1"/>
        <rFont val="Calibri"/>
        <family val="2"/>
        <scheme val="minor"/>
      </rPr>
      <t>Media Aritmética:</t>
    </r>
    <r>
      <rPr>
        <sz val="11"/>
        <color theme="1"/>
        <rFont val="Calibri"/>
        <family val="2"/>
        <scheme val="minor"/>
      </rPr>
      <t xml:space="preserve"> Con la formula para Media Aritmética, tomar los valores que se encuentran por dentro del rango inferior y superior</t>
    </r>
  </si>
  <si>
    <r>
      <rPr>
        <b/>
        <sz val="11"/>
        <color theme="1"/>
        <rFont val="Calibri"/>
        <family val="2"/>
        <scheme val="minor"/>
      </rPr>
      <t xml:space="preserve">Media Aritmética total: </t>
    </r>
    <r>
      <rPr>
        <sz val="11"/>
        <color theme="1"/>
        <rFont val="Calibri"/>
        <family val="2"/>
        <scheme val="minor"/>
      </rPr>
      <t>Media Aritmética unitaria * Cantidades</t>
    </r>
  </si>
  <si>
    <r>
      <rPr>
        <b/>
        <sz val="11"/>
        <color theme="1"/>
        <rFont val="Calibri"/>
        <family val="2"/>
        <scheme val="minor"/>
      </rPr>
      <t>Observaciones:</t>
    </r>
    <r>
      <rPr>
        <sz val="11"/>
        <color theme="1"/>
        <rFont val="Calibri"/>
        <family val="2"/>
        <scheme val="minor"/>
      </rPr>
      <t xml:space="preserve"> Revisar coincide con el proceso realizado</t>
    </r>
  </si>
  <si>
    <r>
      <rPr>
        <b/>
        <sz val="11"/>
        <color theme="1"/>
        <rFont val="Calibri"/>
        <family val="2"/>
        <scheme val="minor"/>
      </rPr>
      <t>Valor del Presupuesto Oficial:</t>
    </r>
    <r>
      <rPr>
        <sz val="11"/>
        <color theme="1"/>
        <rFont val="Calibri"/>
        <family val="2"/>
        <scheme val="minor"/>
      </rPr>
      <t xml:space="preserve"> El menor valor total de las medias determinadas es el valor del presupuesto oficial</t>
    </r>
  </si>
  <si>
    <r>
      <rPr>
        <b/>
        <sz val="11"/>
        <color theme="1"/>
        <rFont val="Calibri"/>
        <family val="2"/>
        <scheme val="minor"/>
      </rPr>
      <t>Valor en letras presupuesto oficial:</t>
    </r>
    <r>
      <rPr>
        <sz val="11"/>
        <color theme="1"/>
        <rFont val="Calibri"/>
        <family val="2"/>
        <scheme val="minor"/>
      </rPr>
      <t xml:space="preserve"> El valor en letras debe ser igual al valor total de la media acogida como valor del presupuesto oficial</t>
    </r>
  </si>
  <si>
    <t>Elaboró</t>
  </si>
  <si>
    <t>Nombre - Cargo - Dirección Financiera</t>
  </si>
  <si>
    <t>Revisó</t>
  </si>
  <si>
    <t>Aprobó</t>
  </si>
  <si>
    <r>
      <rPr>
        <b/>
        <sz val="24"/>
        <color theme="0"/>
        <rFont val="Arial"/>
        <family val="2"/>
      </rPr>
      <t>OBJETO:</t>
    </r>
    <r>
      <rPr>
        <sz val="24"/>
        <color theme="0"/>
        <rFont val="Arial"/>
        <family val="2"/>
      </rPr>
      <t xml:space="preserve"> </t>
    </r>
  </si>
  <si>
    <t>GF-FO-047</t>
  </si>
  <si>
    <t>Adquirir e implementar un (1) sistema de seguridad antihurto RFID/EAS y un (1) módulo de autopréstamo y auto devolución, además de un (1 dispositivo lector de RFID tipo Wand o PDA para inventario, con el fin de modernizar los servicios bibliotecarios de la Escuela Superior de Administración Pública (ESAP) sede Bogotá, garantizando la compatibilidad e integración con el software de gestión bibliotecaria KOHA.</t>
  </si>
  <si>
    <t xml:space="preserve">Adquisición e instalación del sistema antihurto para lectura RFID </t>
  </si>
  <si>
    <t>Unidades</t>
  </si>
  <si>
    <t xml:space="preserve">Unidad de trabajo / lector de escritorio RFID </t>
  </si>
  <si>
    <t>Sistemas de Autopréstamo y Auto devolución</t>
  </si>
  <si>
    <t>PDA o Dispositivos Portátiles para Inventario</t>
  </si>
  <si>
    <t>Tags RFID equipos tecnológicos</t>
  </si>
  <si>
    <t>Tags RFID material Bibliográfico</t>
  </si>
  <si>
    <t>Licenciamiento</t>
  </si>
  <si>
    <t>Meses</t>
  </si>
  <si>
    <t xml:space="preserve">Capacitación </t>
  </si>
  <si>
    <t>Horas</t>
  </si>
  <si>
    <t>Soporte, Actualización y Mantenimiento</t>
  </si>
  <si>
    <t>EMPRESA 1- SDEINFORMACIONITS SAS</t>
  </si>
  <si>
    <t xml:space="preserve">EMPRESA 2- SAG SERVICIOS DE INGENIERIA </t>
  </si>
  <si>
    <t>KAREN LIZETH VILLAMIZAR MARTÍNEZ-CONTRATISTA- DIRECCIÓN FINANCIERA</t>
  </si>
  <si>
    <t>ANGELICA MARIA ESCOBAR VIVAS - CONTRATISTA-DIRECCIÓN FINANCIERA</t>
  </si>
  <si>
    <t>EMPRESA 3- GENIA TECNOLOGIA SAS</t>
  </si>
  <si>
    <t>EMPRESA 4- INGENIERÍA DE SISTEMAS TELEMÁTICOS S.A</t>
  </si>
  <si>
    <t>EMPRESA 5- SEYTEK S.A.S SERVICIOS Y TECNOLOGIA</t>
  </si>
  <si>
    <r>
      <t>Observaciones:</t>
    </r>
    <r>
      <rPr>
        <b/>
        <i/>
        <sz val="26"/>
        <color rgb="FFBFBFBF"/>
        <rFont val="Arial"/>
        <family val="2"/>
      </rPr>
      <t xml:space="preserve"> (Las notas u observaciones incluidas en la plantilla pueden ser modificadas de acuerdo a la necesidad del proceso)
</t>
    </r>
    <r>
      <rPr>
        <sz val="26"/>
        <color rgb="FF000000"/>
        <rFont val="Arial"/>
        <family val="2"/>
      </rPr>
      <t>1. La media armónica, es una medida de tendencia determinada para calcular promedios de velocidades, tiempos o hacer cálculos en electrónica. Esta característica diferencia la media armónica de los otros tipos de medias, que se utilizan frecuentemente en el cálculo medio de precios o porcentajes.
2.La media geométrica o podada, en la determinación de esta medida, la entidad que está realizando el procedimiento debe tener en cuenta la cantidad de datos con los que cuenta y la distorsión que se evidencia en los datos y que no desea tener en cuenta en su análisis. En este análisis no se tomaron en cuenta por contarse con (5) cinco ofertas para el proceso.
3.La media aritmética o promedio; esta medida es muy sensible a los datos atípicos pues tan solo uno de los datos puede afectar significativamente su cálculo.
4. En el presente análisis se recibieron (5) cinco cotizaciones, las cuales fueron presentadas por SDEINFORMACIONITS SAS, SAG SERVICIOS DE INGENIERIA, GENIA TECNOLOGIA SAS, INGENIERÍA DE SISTEMAS TELEMÁTICOS S.A y SEYTEK S.A.S SERVICIOS Y TECNOLOGIA; generando confiabilidad del análisis de los datos ya que se cuenta con  más d</t>
    </r>
    <r>
      <rPr>
        <sz val="26"/>
        <rFont val="Arial"/>
        <family val="2"/>
      </rPr>
      <t xml:space="preserve">e (3) tres cotizaciones para este cálculo. </t>
    </r>
    <r>
      <rPr>
        <sz val="26"/>
        <color rgb="FF000000"/>
        <rFont val="Arial"/>
        <family val="2"/>
      </rPr>
      <t xml:space="preserve">
5. En el presente análisis se efectuó la determinación de los límites inferior y superior, con el propósito de identificar posibles valores atípicos que evidencien dispersión respecto de las medidas de tendencia central empleadas para la estimación del precio de mercado. En virtud de lo anterior, algunos ítems no fueron considerados dentro del análisis, en tanto sus valores presentan una dispersión significativa frente a las demás propuestas analizadas. Los datos finalmente considerados para el cálculo fueron debidamente resaltados mediante relleno de color verde y ajuste en el color de la fuente, con el fin de facilitar su identificación.</t>
    </r>
  </si>
  <si>
    <r>
      <t xml:space="preserve">Nota: </t>
    </r>
    <r>
      <rPr>
        <sz val="26"/>
        <color rgb="FF000000"/>
        <rFont val="Arial"/>
        <family val="2"/>
      </rPr>
      <t xml:space="preserve">Una vez realizado el análisis de las cotizaciones, la medida estadística, acogida por la ESAP, para el desarrollo del proceso, es el resultado de la  MEDIA ARMONICA, arrojando un Presupuesto Oficial Estimado es de DOSCIENTOS MILLONES CUATROCIENTOS OCHO MIL CIENTO NOVENTA Y TRES PESOS MONEDA CORRIENTE ($200.408.193,00). Toda vez, que esta medida es la que está más cerca al precio del mercado.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</si>
</sst>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b/>
      <sz val="24"/>
      <color rgb="FF000000"/>
      <name val="Calibri"/>
      <family val="2"/>
      <scheme val="minor"/>
    </font>
    <font>
      <b/>
      <sz val="24"/>
      <color theme="0"/>
      <name val="Arial"/>
      <family val="2"/>
    </font>
    <font>
      <sz val="24"/>
      <color theme="0"/>
      <name val="Arial"/>
      <family val="2"/>
    </font>
    <font>
      <sz val="24"/>
      <color theme="1"/>
      <name val="Arial"/>
      <family val="2"/>
    </font>
    <font>
      <b/>
      <sz val="24"/>
      <color theme="1"/>
      <name val="Arial"/>
      <family val="2"/>
    </font>
    <font>
      <b/>
      <sz val="24"/>
      <name val="Arial"/>
      <family val="2"/>
    </font>
    <font>
      <sz val="24"/>
      <color rgb="FF242424"/>
      <name val="Arial"/>
      <family val="2"/>
    </font>
    <font>
      <sz val="24"/>
      <color rgb="FF404040"/>
      <name val="Arial"/>
      <family val="2"/>
    </font>
    <font>
      <b/>
      <sz val="26"/>
      <color rgb="FF000000"/>
      <name val="Arial"/>
      <family val="2"/>
    </font>
    <font>
      <b/>
      <i/>
      <sz val="26"/>
      <color rgb="FFBFBFBF"/>
      <name val="Arial"/>
      <family val="2"/>
    </font>
    <font>
      <sz val="26"/>
      <color rgb="FF000000"/>
      <name val="Arial"/>
      <family val="2"/>
    </font>
    <font>
      <b/>
      <sz val="26"/>
      <color theme="1"/>
      <name val="Arial"/>
      <family val="2"/>
    </font>
    <font>
      <b/>
      <sz val="28"/>
      <color theme="1"/>
      <name val="Arial"/>
      <family val="2"/>
    </font>
    <font>
      <b/>
      <sz val="28"/>
      <color theme="1"/>
      <name val="Calibri"/>
      <family val="2"/>
      <scheme val="minor"/>
    </font>
    <font>
      <i/>
      <sz val="26"/>
      <color theme="0" tint="-0.249977111117893"/>
      <name val="Arial"/>
      <family val="2"/>
    </font>
    <font>
      <sz val="26"/>
      <name val="Arial"/>
      <family val="2"/>
    </font>
  </fonts>
  <fills count="10">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FFFFFF"/>
        <bgColor rgb="FF000000"/>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59999389629810485"/>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21">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2" fillId="5" borderId="1" xfId="0" applyFont="1" applyFill="1" applyBorder="1" applyAlignment="1">
      <alignment horizontal="center"/>
    </xf>
    <xf numFmtId="0" fontId="0" fillId="0" borderId="1" xfId="0" applyBorder="1" applyAlignment="1">
      <alignment wrapText="1"/>
    </xf>
    <xf numFmtId="0" fontId="0" fillId="0" borderId="1" xfId="0" applyBorder="1" applyAlignment="1">
      <alignment horizontal="center" vertical="center"/>
      <extLst>
        <ext xmlns:xfpb="http://schemas.microsoft.com/office/spreadsheetml/2022/featurepropertybag" uri="{C7286773-470A-42A8-94C5-96B5CB345126}">
          <xfpb:xfComplement i="0"/>
        </ext>
      </extLst>
    </xf>
    <xf numFmtId="0" fontId="0" fillId="0" borderId="0" xfId="0" applyAlignment="1" applyProtection="1">
      <alignment vertical="center"/>
      <protection locked="0"/>
      <extLst>
        <ext xmlns:xfpb="http://schemas.microsoft.com/office/spreadsheetml/2022/featurepropertybag" uri="{C7286773-470A-42A8-94C5-96B5CB345126}">
          <xfpb:xfComplement i="0"/>
        </ext>
      </extLst>
    </xf>
    <xf numFmtId="0" fontId="0" fillId="0" borderId="1" xfId="0" applyBorder="1" applyAlignment="1">
      <alignment horizontal="center" vertical="center"/>
    </xf>
    <xf numFmtId="0" fontId="2" fillId="5" borderId="1" xfId="0" applyFont="1" applyFill="1" applyBorder="1" applyAlignment="1">
      <alignment horizontal="center" wrapText="1"/>
    </xf>
    <xf numFmtId="49" fontId="0" fillId="0" borderId="1" xfId="0" applyNumberFormat="1" applyBorder="1" applyAlignment="1">
      <alignment wrapText="1"/>
    </xf>
    <xf numFmtId="0" fontId="0" fillId="0" borderId="0" xfId="0" applyAlignment="1">
      <alignment wrapText="1"/>
    </xf>
    <xf numFmtId="0" fontId="0" fillId="2" borderId="0" xfId="0" applyFill="1" applyProtection="1">
      <protection locked="0"/>
    </xf>
    <xf numFmtId="0" fontId="5" fillId="2" borderId="0" xfId="0" applyFont="1" applyFill="1" applyAlignment="1">
      <alignment horizontal="center"/>
    </xf>
    <xf numFmtId="0" fontId="6"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wrapText="1"/>
      <protection locked="0"/>
    </xf>
    <xf numFmtId="0" fontId="8" fillId="0" borderId="0" xfId="0" applyFont="1" applyAlignment="1">
      <alignment horizontal="left" vertical="center"/>
    </xf>
    <xf numFmtId="0" fontId="7" fillId="0" borderId="0" xfId="0" applyFont="1" applyAlignment="1" applyProtection="1">
      <alignment horizontal="left" vertical="center"/>
      <protection locked="0"/>
    </xf>
    <xf numFmtId="0" fontId="7" fillId="0" borderId="0" xfId="0" applyFont="1"/>
    <xf numFmtId="0" fontId="7" fillId="0" borderId="0" xfId="0" applyFont="1" applyAlignment="1">
      <alignment horizontal="center" vertical="center"/>
    </xf>
    <xf numFmtId="0" fontId="7" fillId="0" borderId="0" xfId="0" applyFont="1" applyAlignment="1" applyProtection="1">
      <alignment horizontal="center" vertical="center"/>
      <protection locked="0"/>
    </xf>
    <xf numFmtId="0" fontId="5" fillId="3"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8" fillId="2" borderId="1" xfId="0" applyFont="1" applyFill="1" applyBorder="1" applyAlignment="1">
      <alignment horizontal="center" vertical="center"/>
    </xf>
    <xf numFmtId="0" fontId="10" fillId="0" borderId="1" xfId="0" applyFont="1" applyBorder="1" applyAlignment="1">
      <alignment horizontal="justify" vertical="center" wrapText="1"/>
    </xf>
    <xf numFmtId="0" fontId="7" fillId="2" borderId="1" xfId="0" applyFont="1" applyFill="1" applyBorder="1" applyAlignment="1">
      <alignment horizontal="center" vertical="center"/>
    </xf>
    <xf numFmtId="0" fontId="7" fillId="0" borderId="1" xfId="0" applyFont="1" applyBorder="1" applyAlignment="1">
      <alignment vertical="center" wrapText="1"/>
    </xf>
    <xf numFmtId="0" fontId="9" fillId="0" borderId="0" xfId="0" applyFont="1" applyAlignment="1">
      <alignment horizontal="center" vertical="center" textRotation="255" wrapText="1"/>
    </xf>
    <xf numFmtId="0" fontId="8" fillId="0" borderId="0" xfId="0" applyFont="1" applyAlignment="1">
      <alignment horizontal="left" vertical="center" wrapText="1"/>
    </xf>
    <xf numFmtId="0" fontId="11" fillId="2" borderId="0" xfId="0" applyFont="1" applyFill="1" applyAlignment="1">
      <alignment horizontal="left" vertical="center" wrapText="1"/>
    </xf>
    <xf numFmtId="0" fontId="7" fillId="2" borderId="0" xfId="0" applyFont="1" applyFill="1" applyAlignment="1">
      <alignment horizontal="center" vertical="center" wrapText="1"/>
    </xf>
    <xf numFmtId="0" fontId="7" fillId="0" borderId="0" xfId="0" applyFont="1" applyAlignment="1">
      <alignment vertical="center"/>
    </xf>
    <xf numFmtId="0" fontId="7" fillId="0" borderId="0" xfId="0" applyFont="1" applyAlignment="1">
      <alignment horizontal="center" vertical="center" wrapText="1"/>
    </xf>
    <xf numFmtId="1" fontId="7" fillId="0" borderId="0" xfId="0" applyNumberFormat="1" applyFont="1"/>
    <xf numFmtId="0" fontId="7" fillId="0" borderId="0" xfId="0" applyFont="1" applyAlignment="1" applyProtection="1">
      <alignment vertical="center"/>
      <protection locked="0"/>
    </xf>
    <xf numFmtId="43" fontId="5" fillId="2" borderId="0" xfId="1" applyFont="1" applyFill="1" applyAlignment="1">
      <alignment horizontal="center"/>
    </xf>
    <xf numFmtId="43" fontId="7" fillId="2" borderId="0" xfId="1" applyFont="1" applyFill="1" applyAlignment="1" applyProtection="1">
      <alignment horizontal="center" vertical="center" wrapText="1"/>
      <protection locked="0"/>
    </xf>
    <xf numFmtId="43" fontId="7" fillId="0" borderId="0" xfId="1" applyFont="1" applyAlignment="1">
      <alignment horizontal="center" vertical="center"/>
    </xf>
    <xf numFmtId="43" fontId="7" fillId="0" borderId="0" xfId="1" applyFont="1" applyAlignment="1" applyProtection="1">
      <alignment horizontal="center" vertical="center"/>
      <protection locked="0"/>
    </xf>
    <xf numFmtId="43" fontId="5" fillId="3" borderId="1" xfId="1" applyFont="1" applyFill="1" applyBorder="1" applyAlignment="1">
      <alignment horizontal="center" vertical="center" wrapText="1"/>
    </xf>
    <xf numFmtId="43" fontId="5" fillId="3" borderId="1" xfId="1" applyFont="1" applyFill="1" applyBorder="1" applyAlignment="1" applyProtection="1">
      <alignment horizontal="center" vertical="center"/>
      <protection locked="0"/>
    </xf>
    <xf numFmtId="43" fontId="7" fillId="0" borderId="0" xfId="1" applyFont="1" applyAlignment="1">
      <alignment vertical="center"/>
    </xf>
    <xf numFmtId="43" fontId="7" fillId="0" borderId="0" xfId="1" applyFont="1"/>
    <xf numFmtId="43" fontId="7" fillId="2" borderId="0" xfId="1" applyFont="1" applyFill="1" applyAlignment="1" applyProtection="1">
      <alignment horizontal="center" vertical="center"/>
      <protection locked="0"/>
    </xf>
    <xf numFmtId="43" fontId="7" fillId="2" borderId="0" xfId="1" applyFont="1" applyFill="1" applyAlignment="1" applyProtection="1">
      <alignment horizontal="center"/>
      <protection locked="0"/>
    </xf>
    <xf numFmtId="43" fontId="0" fillId="0" borderId="0" xfId="1" applyFont="1" applyAlignment="1">
      <alignment horizontal="center" vertical="center"/>
    </xf>
    <xf numFmtId="43" fontId="0" fillId="0" borderId="0" xfId="1" applyFont="1" applyAlignment="1" applyProtection="1">
      <alignment horizontal="center" vertical="center"/>
      <protection locked="0"/>
    </xf>
    <xf numFmtId="43" fontId="7" fillId="0" borderId="0" xfId="1" applyFont="1" applyAlignment="1" applyProtection="1">
      <alignment vertical="center" wrapText="1"/>
      <protection locked="0"/>
    </xf>
    <xf numFmtId="43" fontId="7" fillId="0" borderId="0" xfId="1" applyFont="1" applyProtection="1">
      <protection locked="0"/>
    </xf>
    <xf numFmtId="43" fontId="9" fillId="9" borderId="13" xfId="1" applyFont="1" applyFill="1" applyBorder="1" applyAlignment="1">
      <alignment horizontal="center" vertical="center" wrapText="1"/>
    </xf>
    <xf numFmtId="43" fontId="8" fillId="0" borderId="13" xfId="1" applyFont="1" applyBorder="1" applyAlignment="1">
      <alignment horizontal="center" vertical="center" wrapText="1"/>
    </xf>
    <xf numFmtId="43" fontId="0" fillId="0" borderId="0" xfId="1" applyFont="1" applyProtection="1">
      <protection locked="0"/>
    </xf>
    <xf numFmtId="43" fontId="7" fillId="0" borderId="1" xfId="1" applyFont="1" applyFill="1" applyBorder="1" applyAlignment="1" applyProtection="1">
      <alignment horizontal="center" vertical="center"/>
      <protection locked="0"/>
    </xf>
    <xf numFmtId="44" fontId="7" fillId="0" borderId="1" xfId="2" applyFont="1" applyBorder="1" applyAlignment="1" applyProtection="1">
      <alignment horizontal="center" vertical="center"/>
      <protection locked="0"/>
    </xf>
    <xf numFmtId="44" fontId="5" fillId="8" borderId="1" xfId="2" applyFont="1" applyFill="1" applyBorder="1" applyAlignment="1" applyProtection="1">
      <alignment horizontal="center" vertical="center"/>
      <protection locked="0"/>
    </xf>
    <xf numFmtId="43" fontId="9" fillId="9" borderId="1" xfId="1" applyFont="1" applyFill="1" applyBorder="1" applyAlignment="1">
      <alignment horizontal="center" vertical="center" wrapText="1"/>
    </xf>
    <xf numFmtId="43" fontId="7" fillId="0" borderId="1" xfId="1" applyFont="1" applyFill="1" applyBorder="1" applyAlignment="1">
      <alignment vertical="center" wrapText="1"/>
    </xf>
    <xf numFmtId="43" fontId="9" fillId="9" borderId="1" xfId="1" applyFont="1" applyFill="1" applyBorder="1" applyAlignment="1" applyProtection="1">
      <alignment horizontal="center" vertical="center"/>
      <protection locked="0"/>
    </xf>
    <xf numFmtId="43" fontId="9" fillId="0" borderId="1" xfId="1" applyFont="1" applyFill="1" applyBorder="1" applyAlignment="1" applyProtection="1">
      <alignment horizontal="center" vertical="center"/>
      <protection locked="0"/>
    </xf>
    <xf numFmtId="43" fontId="17" fillId="0" borderId="23" xfId="1" applyFont="1" applyBorder="1" applyAlignment="1" applyProtection="1">
      <alignment horizontal="center" vertical="center"/>
      <protection locked="0"/>
    </xf>
    <xf numFmtId="43" fontId="17" fillId="0" borderId="25" xfId="1" applyFont="1" applyBorder="1" applyAlignment="1" applyProtection="1">
      <alignment horizontal="center" vertical="center"/>
      <protection locked="0"/>
    </xf>
    <xf numFmtId="14" fontId="19" fillId="2" borderId="8" xfId="0" applyNumberFormat="1" applyFont="1" applyFill="1" applyBorder="1" applyAlignment="1" applyProtection="1">
      <alignment horizontal="left" vertical="center"/>
      <protection locked="0"/>
    </xf>
    <xf numFmtId="0" fontId="19" fillId="2" borderId="9" xfId="0" applyFont="1" applyFill="1" applyBorder="1" applyAlignment="1" applyProtection="1">
      <alignment horizontal="left" vertical="center"/>
      <protection locked="0"/>
    </xf>
    <xf numFmtId="0" fontId="19" fillId="2" borderId="10" xfId="0" applyFont="1" applyFill="1" applyBorder="1" applyAlignment="1" applyProtection="1">
      <alignment horizontal="left" vertical="center"/>
      <protection locked="0"/>
    </xf>
    <xf numFmtId="0" fontId="19" fillId="2" borderId="8" xfId="0" applyFont="1" applyFill="1" applyBorder="1" applyAlignment="1" applyProtection="1">
      <alignment horizontal="left" vertical="center"/>
      <protection locked="0"/>
    </xf>
    <xf numFmtId="0" fontId="4" fillId="2" borderId="28" xfId="0" applyFont="1" applyFill="1" applyBorder="1" applyAlignment="1">
      <alignment horizontal="left"/>
    </xf>
    <xf numFmtId="0" fontId="4" fillId="2" borderId="29" xfId="0" applyFont="1" applyFill="1" applyBorder="1" applyAlignment="1">
      <alignment horizontal="left"/>
    </xf>
    <xf numFmtId="0" fontId="4" fillId="2" borderId="30" xfId="0" applyFont="1" applyFill="1" applyBorder="1" applyAlignment="1">
      <alignment horizontal="left"/>
    </xf>
    <xf numFmtId="0" fontId="12" fillId="0" borderId="8" xfId="0" applyFont="1" applyBorder="1" applyAlignment="1" applyProtection="1">
      <alignment vertical="top" wrapText="1"/>
      <protection locked="0"/>
    </xf>
    <xf numFmtId="0" fontId="15" fillId="0" borderId="9" xfId="0" applyFont="1" applyBorder="1" applyAlignment="1" applyProtection="1">
      <alignment vertical="top" wrapText="1"/>
      <protection locked="0"/>
    </xf>
    <xf numFmtId="0" fontId="15" fillId="0" borderId="10" xfId="0" applyFont="1" applyBorder="1" applyAlignment="1" applyProtection="1">
      <alignment vertical="top" wrapText="1"/>
      <protection locked="0"/>
    </xf>
    <xf numFmtId="0" fontId="12" fillId="4" borderId="8" xfId="0" applyFont="1" applyFill="1" applyBorder="1" applyAlignment="1">
      <alignment horizontal="left" vertical="top" wrapText="1"/>
    </xf>
    <xf numFmtId="0" fontId="12" fillId="4" borderId="9" xfId="0" applyFont="1" applyFill="1" applyBorder="1" applyAlignment="1">
      <alignment horizontal="left" vertical="top" wrapText="1"/>
    </xf>
    <xf numFmtId="0" fontId="12" fillId="4" borderId="10" xfId="0" applyFont="1" applyFill="1" applyBorder="1" applyAlignment="1">
      <alignment horizontal="left" vertical="top" wrapText="1"/>
    </xf>
    <xf numFmtId="0" fontId="8" fillId="2" borderId="5"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7" fillId="0" borderId="8" xfId="0" applyFont="1" applyBorder="1" applyAlignment="1" applyProtection="1">
      <alignment horizontal="left" vertical="center" wrapText="1"/>
      <protection locked="0"/>
    </xf>
    <xf numFmtId="0" fontId="7" fillId="0" borderId="9"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43" fontId="5" fillId="3" borderId="1" xfId="1" applyFont="1" applyFill="1" applyBorder="1" applyAlignment="1">
      <alignment horizontal="center" vertical="center" wrapText="1"/>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43" fontId="9" fillId="9" borderId="14" xfId="1"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8" borderId="12" xfId="0" applyFont="1" applyFill="1" applyBorder="1" applyAlignment="1">
      <alignment horizontal="center" vertical="center" wrapText="1"/>
    </xf>
    <xf numFmtId="0" fontId="4" fillId="2" borderId="23" xfId="0" applyFont="1" applyFill="1" applyBorder="1" applyAlignment="1">
      <alignment horizontal="left"/>
    </xf>
    <xf numFmtId="0" fontId="4" fillId="2" borderId="24" xfId="0" applyFont="1" applyFill="1" applyBorder="1" applyAlignment="1">
      <alignment horizontal="left"/>
    </xf>
    <xf numFmtId="0" fontId="4" fillId="2" borderId="25" xfId="0" applyFont="1" applyFill="1" applyBorder="1" applyAlignment="1">
      <alignment horizontal="left"/>
    </xf>
    <xf numFmtId="0" fontId="18" fillId="0" borderId="0" xfId="0" applyFont="1" applyAlignment="1">
      <alignment horizontal="left" vertical="center"/>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16" fillId="0" borderId="16" xfId="0" applyFont="1" applyBorder="1" applyAlignment="1">
      <alignment horizontal="center" vertical="center" wrapText="1"/>
    </xf>
    <xf numFmtId="0" fontId="16" fillId="0" borderId="17" xfId="0" applyFont="1" applyBorder="1" applyAlignment="1">
      <alignment horizontal="center" vertical="center"/>
    </xf>
    <xf numFmtId="0" fontId="16" fillId="0" borderId="21" xfId="0" applyFont="1" applyBorder="1" applyAlignment="1">
      <alignment horizontal="center" vertical="center"/>
    </xf>
    <xf numFmtId="0" fontId="16" fillId="0" borderId="18"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6" fillId="0" borderId="22" xfId="0" applyFont="1" applyBorder="1" applyAlignment="1">
      <alignment horizontal="center" vertical="center"/>
    </xf>
    <xf numFmtId="43" fontId="17" fillId="0" borderId="26" xfId="1" applyFont="1" applyBorder="1" applyAlignment="1" applyProtection="1">
      <alignment horizontal="center" vertical="center"/>
      <protection locked="0"/>
    </xf>
    <xf numFmtId="43" fontId="17" fillId="0" borderId="27" xfId="1" applyFont="1" applyBorder="1" applyAlignment="1" applyProtection="1">
      <alignment horizontal="center" vertical="center"/>
      <protection locked="0"/>
    </xf>
    <xf numFmtId="0" fontId="3" fillId="7" borderId="1" xfId="0" applyFont="1" applyFill="1"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wrapText="1"/>
    </xf>
    <xf numFmtId="0" fontId="2" fillId="6" borderId="11" xfId="0" applyFont="1" applyFill="1" applyBorder="1" applyAlignment="1">
      <alignment horizontal="center"/>
    </xf>
    <xf numFmtId="0" fontId="2" fillId="6" borderId="0" xfId="0" applyFont="1" applyFill="1" applyAlignment="1">
      <alignment horizontal="center"/>
    </xf>
    <xf numFmtId="0" fontId="0" fillId="0" borderId="1" xfId="0" applyBorder="1" applyAlignment="1">
      <alignment horizontal="left"/>
    </xf>
  </cellXfs>
  <cellStyles count="3">
    <cellStyle name="Comma" xfId="1" builtinId="3"/>
    <cellStyle name="Currency" xfId="2" builtinId="4"/>
    <cellStyle name="Normal" xfId="0" builtinId="0"/>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11" Type="http://schemas.openxmlformats.org/officeDocument/2006/relationships/customXml" Target="../customXml/item3.xml"/><Relationship Id="rId5" Type="http://schemas.openxmlformats.org/officeDocument/2006/relationships/sharedStrings" Target="sharedStrings.xml"/><Relationship Id="rId10" Type="http://schemas.openxmlformats.org/officeDocument/2006/relationships/customXml" Target="../customXml/item2.xml"/><Relationship Id="rId4" Type="http://schemas.openxmlformats.org/officeDocument/2006/relationships/styles" Target="styles.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0</xdr:row>
      <xdr:rowOff>0</xdr:rowOff>
    </xdr:from>
    <xdr:to>
      <xdr:col>4</xdr:col>
      <xdr:colOff>1047750</xdr:colOff>
      <xdr:row>3</xdr:row>
      <xdr:rowOff>108917</xdr:rowOff>
    </xdr:to>
    <xdr:pic>
      <xdr:nvPicPr>
        <xdr:cNvPr id="3" name="Imagen 2">
          <a:extLst>
            <a:ext uri="{FF2B5EF4-FFF2-40B4-BE49-F238E27FC236}">
              <a16:creationId xmlns:a16="http://schemas.microsoft.com/office/drawing/2014/main" id="{0B493B27-7501-35A2-A077-CB5D62A211B2}"/>
            </a:ext>
          </a:extLst>
        </xdr:cNvPr>
        <xdr:cNvPicPr>
          <a:picLocks noChangeAspect="1"/>
        </xdr:cNvPicPr>
      </xdr:nvPicPr>
      <xdr:blipFill>
        <a:blip xmlns:r="http://schemas.openxmlformats.org/officeDocument/2006/relationships" r:embed="rId1"/>
        <a:stretch>
          <a:fillRect/>
        </a:stretch>
      </xdr:blipFill>
      <xdr:spPr>
        <a:xfrm>
          <a:off x="190499" y="0"/>
          <a:ext cx="11699876" cy="2728292"/>
        </a:xfrm>
        <a:prstGeom prst="rect">
          <a:avLst/>
        </a:prstGeom>
      </xdr:spPr>
    </xdr:pic>
    <xdr:clientData/>
  </xdr:twoCellAnchor>
  <xdr:twoCellAnchor editAs="oneCell">
    <xdr:from>
      <xdr:col>7</xdr:col>
      <xdr:colOff>2595562</xdr:colOff>
      <xdr:row>28</xdr:row>
      <xdr:rowOff>119063</xdr:rowOff>
    </xdr:from>
    <xdr:to>
      <xdr:col>8</xdr:col>
      <xdr:colOff>1952624</xdr:colOff>
      <xdr:row>28</xdr:row>
      <xdr:rowOff>670003</xdr:rowOff>
    </xdr:to>
    <xdr:pic>
      <xdr:nvPicPr>
        <xdr:cNvPr id="2" name="Picture 1">
          <a:extLst>
            <a:ext uri="{FF2B5EF4-FFF2-40B4-BE49-F238E27FC236}">
              <a16:creationId xmlns:a16="http://schemas.microsoft.com/office/drawing/2014/main" id="{CB55CAF6-1B1C-44B4-CC1B-5C1DE3DC7D67}"/>
            </a:ext>
          </a:extLst>
        </xdr:cNvPr>
        <xdr:cNvPicPr>
          <a:picLocks noChangeAspect="1"/>
        </xdr:cNvPicPr>
      </xdr:nvPicPr>
      <xdr:blipFill>
        <a:blip xmlns:r="http://schemas.openxmlformats.org/officeDocument/2006/relationships" r:embed="rId2"/>
        <a:stretch>
          <a:fillRect/>
        </a:stretch>
      </xdr:blipFill>
      <xdr:spPr>
        <a:xfrm>
          <a:off x="21121687" y="22669501"/>
          <a:ext cx="2214562" cy="550940"/>
        </a:xfrm>
        <a:prstGeom prst="rect">
          <a:avLst/>
        </a:prstGeom>
      </xdr:spPr>
    </xdr:pic>
    <xdr:clientData/>
  </xdr:twoCellAnchor>
  <xdr:twoCellAnchor editAs="oneCell">
    <xdr:from>
      <xdr:col>7</xdr:col>
      <xdr:colOff>2714625</xdr:colOff>
      <xdr:row>29</xdr:row>
      <xdr:rowOff>142875</xdr:rowOff>
    </xdr:from>
    <xdr:to>
      <xdr:col>8</xdr:col>
      <xdr:colOff>2286982</xdr:colOff>
      <xdr:row>29</xdr:row>
      <xdr:rowOff>714606</xdr:rowOff>
    </xdr:to>
    <xdr:pic>
      <xdr:nvPicPr>
        <xdr:cNvPr id="4" name="Picture 3">
          <a:extLst>
            <a:ext uri="{FF2B5EF4-FFF2-40B4-BE49-F238E27FC236}">
              <a16:creationId xmlns:a16="http://schemas.microsoft.com/office/drawing/2014/main" id="{D9138F58-5FC0-99B3-7F19-71460EAA7F8A}"/>
            </a:ext>
          </a:extLst>
        </xdr:cNvPr>
        <xdr:cNvPicPr>
          <a:picLocks noChangeAspect="1"/>
        </xdr:cNvPicPr>
      </xdr:nvPicPr>
      <xdr:blipFill>
        <a:blip xmlns:r="http://schemas.openxmlformats.org/officeDocument/2006/relationships" r:embed="rId3"/>
        <a:stretch>
          <a:fillRect/>
        </a:stretch>
      </xdr:blipFill>
      <xdr:spPr>
        <a:xfrm>
          <a:off x="21240750" y="23479125"/>
          <a:ext cx="2429857" cy="571731"/>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Sandra Marcela Vasquez Tinoco" id="{CCE621FE-713B-4F0C-942C-57F6564A5ED3}" userId="S::sandra.vasquez@esap.edu.co::335288b9-822f-405a-9719-e714f0042f34"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T21" dT="2026-07-28T16:32:25.83" personId="{CCE621FE-713B-4F0C-942C-57F6564A5ED3}" id="{A28B1AA0-BEDF-412E-9DF6-164689E9098F}">
    <text>Se está tomando un valor fuera del rango inferior</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19681-5F9F-49EA-A3B0-EBAB5E602839}">
  <sheetPr>
    <pageSetUpPr fitToPage="1"/>
  </sheetPr>
  <dimension ref="B1:Y32"/>
  <sheetViews>
    <sheetView showGridLines="0" tabSelected="1" view="pageBreakPreview" topLeftCell="F22" zoomScale="40" zoomScaleNormal="62" zoomScaleSheetLayoutView="40" workbookViewId="0">
      <selection activeCell="N29" sqref="N29"/>
    </sheetView>
  </sheetViews>
  <sheetFormatPr defaultColWidth="11.42578125" defaultRowHeight="15" x14ac:dyDescent="0.25"/>
  <cols>
    <col min="1" max="1" width="2.42578125" style="1" customWidth="1"/>
    <col min="2" max="2" width="14" style="5" customWidth="1"/>
    <col min="3" max="3" width="102.140625" style="2" customWidth="1"/>
    <col min="4" max="4" width="38" style="2" customWidth="1"/>
    <col min="5" max="5" width="35.85546875" customWidth="1"/>
    <col min="6" max="6" width="43" style="48" customWidth="1"/>
    <col min="7" max="13" width="43" style="49" customWidth="1"/>
    <col min="14" max="15" width="38.7109375" style="49" customWidth="1"/>
    <col min="16" max="19" width="46.85546875" style="4" customWidth="1"/>
    <col min="20" max="21" width="40.28515625" style="49" customWidth="1"/>
    <col min="22" max="22" width="44.5703125" style="54" customWidth="1"/>
    <col min="23" max="25" width="40.28515625" style="54" customWidth="1"/>
    <col min="26" max="26" width="30.42578125" style="1" customWidth="1"/>
    <col min="27" max="16384" width="11.42578125" style="1"/>
  </cols>
  <sheetData>
    <row r="1" spans="2:25" ht="69" customHeight="1" thickBot="1" x14ac:dyDescent="0.3">
      <c r="B1" s="94"/>
      <c r="C1" s="95"/>
      <c r="D1" s="96"/>
      <c r="E1" s="103" t="s">
        <v>0</v>
      </c>
      <c r="F1" s="104"/>
      <c r="G1" s="104"/>
      <c r="H1" s="104"/>
      <c r="I1" s="104"/>
      <c r="J1" s="104"/>
      <c r="K1" s="104"/>
      <c r="L1" s="104"/>
      <c r="M1" s="104"/>
      <c r="N1" s="104"/>
      <c r="O1" s="104"/>
      <c r="P1" s="104"/>
      <c r="Q1" s="104"/>
      <c r="R1" s="104"/>
      <c r="S1" s="104"/>
      <c r="T1" s="104"/>
      <c r="U1" s="105"/>
      <c r="V1" s="112" t="s">
        <v>1</v>
      </c>
      <c r="W1" s="113"/>
      <c r="X1" s="62" t="s">
        <v>68</v>
      </c>
      <c r="Y1" s="63"/>
    </row>
    <row r="2" spans="2:25" ht="69" customHeight="1" thickBot="1" x14ac:dyDescent="0.3">
      <c r="B2" s="97"/>
      <c r="C2" s="98"/>
      <c r="D2" s="99"/>
      <c r="E2" s="106"/>
      <c r="F2" s="107"/>
      <c r="G2" s="107"/>
      <c r="H2" s="107"/>
      <c r="I2" s="107"/>
      <c r="J2" s="107"/>
      <c r="K2" s="107"/>
      <c r="L2" s="107"/>
      <c r="M2" s="107"/>
      <c r="N2" s="107"/>
      <c r="O2" s="107"/>
      <c r="P2" s="107"/>
      <c r="Q2" s="107"/>
      <c r="R2" s="107"/>
      <c r="S2" s="107"/>
      <c r="T2" s="107"/>
      <c r="U2" s="108"/>
      <c r="V2" s="112" t="s">
        <v>2</v>
      </c>
      <c r="W2" s="113"/>
      <c r="X2" s="62">
        <v>1</v>
      </c>
      <c r="Y2" s="63"/>
    </row>
    <row r="3" spans="2:25" ht="69" customHeight="1" thickBot="1" x14ac:dyDescent="0.3">
      <c r="B3" s="100"/>
      <c r="C3" s="101"/>
      <c r="D3" s="102"/>
      <c r="E3" s="109"/>
      <c r="F3" s="110"/>
      <c r="G3" s="110"/>
      <c r="H3" s="110"/>
      <c r="I3" s="110"/>
      <c r="J3" s="110"/>
      <c r="K3" s="110"/>
      <c r="L3" s="110"/>
      <c r="M3" s="110"/>
      <c r="N3" s="110"/>
      <c r="O3" s="110"/>
      <c r="P3" s="110"/>
      <c r="Q3" s="110"/>
      <c r="R3" s="110"/>
      <c r="S3" s="110"/>
      <c r="T3" s="110"/>
      <c r="U3" s="111"/>
      <c r="V3" s="62" t="s">
        <v>3</v>
      </c>
      <c r="W3" s="63"/>
      <c r="X3" s="62">
        <v>45623</v>
      </c>
      <c r="Y3" s="63"/>
    </row>
    <row r="4" spans="2:25" s="14" customFormat="1" ht="32.25" thickBot="1" x14ac:dyDescent="0.55000000000000004">
      <c r="B4" s="90" t="s">
        <v>4</v>
      </c>
      <c r="C4" s="91"/>
      <c r="D4" s="91"/>
      <c r="E4" s="91"/>
      <c r="F4" s="91"/>
      <c r="G4" s="91"/>
      <c r="H4" s="91"/>
      <c r="I4" s="91"/>
      <c r="J4" s="91"/>
      <c r="K4" s="91"/>
      <c r="L4" s="91"/>
      <c r="M4" s="91"/>
      <c r="N4" s="91"/>
      <c r="O4" s="91"/>
      <c r="P4" s="91"/>
      <c r="Q4" s="91"/>
      <c r="R4" s="91"/>
      <c r="S4" s="91"/>
      <c r="T4" s="91"/>
      <c r="U4" s="91"/>
      <c r="V4" s="91"/>
      <c r="W4" s="91"/>
      <c r="X4" s="91"/>
      <c r="Y4" s="92"/>
    </row>
    <row r="5" spans="2:25" s="14" customFormat="1" ht="31.5" x14ac:dyDescent="0.5">
      <c r="B5" s="68" t="s">
        <v>5</v>
      </c>
      <c r="C5" s="69"/>
      <c r="D5" s="69"/>
      <c r="E5" s="69"/>
      <c r="F5" s="69"/>
      <c r="G5" s="69"/>
      <c r="H5" s="69"/>
      <c r="I5" s="69"/>
      <c r="J5" s="69"/>
      <c r="K5" s="69"/>
      <c r="L5" s="69"/>
      <c r="M5" s="69"/>
      <c r="N5" s="69"/>
      <c r="O5" s="69"/>
      <c r="P5" s="69"/>
      <c r="Q5" s="69"/>
      <c r="R5" s="69"/>
      <c r="S5" s="69"/>
      <c r="T5" s="69"/>
      <c r="U5" s="69"/>
      <c r="V5" s="69"/>
      <c r="W5" s="69"/>
      <c r="X5" s="69"/>
      <c r="Y5" s="70"/>
    </row>
    <row r="6" spans="2:25" s="14" customFormat="1" ht="30" x14ac:dyDescent="0.4">
      <c r="B6" s="15"/>
      <c r="C6" s="15"/>
      <c r="D6" s="15"/>
      <c r="E6" s="15"/>
      <c r="F6" s="38"/>
      <c r="G6" s="38"/>
      <c r="H6" s="38"/>
      <c r="I6" s="38"/>
      <c r="J6" s="38"/>
      <c r="K6" s="38"/>
      <c r="L6" s="38"/>
      <c r="M6" s="38"/>
      <c r="N6" s="38"/>
      <c r="O6" s="38"/>
      <c r="P6" s="15"/>
      <c r="Q6" s="15"/>
      <c r="R6" s="15"/>
      <c r="S6" s="15"/>
      <c r="T6" s="38"/>
      <c r="U6" s="38"/>
      <c r="V6" s="38"/>
      <c r="W6" s="38"/>
      <c r="X6" s="38"/>
      <c r="Y6" s="38"/>
    </row>
    <row r="7" spans="2:25" s="14" customFormat="1" ht="30.75" thickBot="1" x14ac:dyDescent="0.45">
      <c r="B7" s="15"/>
      <c r="C7" s="15"/>
      <c r="D7" s="15"/>
      <c r="E7" s="15"/>
      <c r="F7" s="38"/>
      <c r="G7" s="38"/>
      <c r="H7" s="38"/>
      <c r="I7" s="38"/>
      <c r="J7" s="38"/>
      <c r="K7" s="38"/>
      <c r="L7" s="38"/>
      <c r="M7" s="38"/>
      <c r="N7" s="38"/>
      <c r="O7" s="38"/>
      <c r="P7" s="15"/>
      <c r="Q7" s="15"/>
      <c r="R7" s="15"/>
      <c r="S7" s="15"/>
      <c r="T7" s="38"/>
      <c r="U7" s="38"/>
      <c r="V7" s="38"/>
      <c r="W7" s="38"/>
      <c r="X7" s="38"/>
      <c r="Y7" s="38"/>
    </row>
    <row r="8" spans="2:25" ht="83.25" customHeight="1" thickBot="1" x14ac:dyDescent="0.3">
      <c r="B8" s="85" t="s">
        <v>67</v>
      </c>
      <c r="C8" s="86"/>
      <c r="D8" s="81" t="s">
        <v>69</v>
      </c>
      <c r="E8" s="82"/>
      <c r="F8" s="82"/>
      <c r="G8" s="82"/>
      <c r="H8" s="82"/>
      <c r="I8" s="82"/>
      <c r="J8" s="82"/>
      <c r="K8" s="82"/>
      <c r="L8" s="82"/>
      <c r="M8" s="82"/>
      <c r="N8" s="82"/>
      <c r="O8" s="82"/>
      <c r="P8" s="82"/>
      <c r="Q8" s="82"/>
      <c r="R8" s="82"/>
      <c r="S8" s="82"/>
      <c r="T8" s="82"/>
      <c r="U8" s="83"/>
      <c r="V8" s="50"/>
      <c r="W8" s="50"/>
      <c r="X8" s="50"/>
      <c r="Y8" s="50"/>
    </row>
    <row r="9" spans="2:25" s="14" customFormat="1" ht="45.75" customHeight="1" x14ac:dyDescent="0.25">
      <c r="B9" s="16"/>
      <c r="C9" s="16"/>
      <c r="D9" s="17"/>
      <c r="E9" s="17"/>
      <c r="F9" s="39"/>
      <c r="G9" s="39"/>
      <c r="H9" s="39"/>
      <c r="I9" s="39"/>
      <c r="J9" s="39"/>
      <c r="K9" s="39"/>
      <c r="L9" s="39"/>
      <c r="M9" s="39"/>
      <c r="N9" s="39"/>
      <c r="O9" s="39"/>
      <c r="P9" s="17"/>
      <c r="Q9" s="17"/>
      <c r="R9" s="17"/>
      <c r="S9" s="17"/>
      <c r="T9" s="39"/>
      <c r="U9" s="39"/>
      <c r="V9" s="39"/>
      <c r="W9" s="39"/>
      <c r="X9" s="39"/>
      <c r="Y9" s="39"/>
    </row>
    <row r="10" spans="2:25" s="14" customFormat="1" ht="83.25" customHeight="1" x14ac:dyDescent="0.25">
      <c r="B10" s="93" t="s">
        <v>6</v>
      </c>
      <c r="C10" s="93"/>
      <c r="D10" s="93"/>
      <c r="E10" s="93"/>
      <c r="F10" s="93"/>
      <c r="G10" s="93"/>
      <c r="H10" s="93"/>
      <c r="I10" s="93"/>
      <c r="J10" s="93"/>
      <c r="K10" s="93"/>
      <c r="L10" s="93"/>
      <c r="M10" s="93"/>
      <c r="N10" s="93"/>
      <c r="O10" s="93"/>
      <c r="P10" s="93"/>
      <c r="Q10" s="17"/>
      <c r="R10" s="17"/>
      <c r="S10" s="17"/>
      <c r="T10" s="39"/>
      <c r="U10" s="39"/>
      <c r="V10" s="39"/>
      <c r="W10" s="39"/>
      <c r="X10" s="39"/>
      <c r="Y10" s="39"/>
    </row>
    <row r="11" spans="2:25" ht="25.5" customHeight="1" x14ac:dyDescent="0.4">
      <c r="B11" s="18"/>
      <c r="C11" s="19"/>
      <c r="D11" s="19"/>
      <c r="E11" s="20"/>
      <c r="F11" s="40"/>
      <c r="G11" s="41"/>
      <c r="H11" s="41"/>
      <c r="I11" s="41"/>
      <c r="J11" s="41"/>
      <c r="K11" s="41"/>
      <c r="L11" s="41"/>
      <c r="M11" s="41"/>
      <c r="N11" s="41"/>
      <c r="O11" s="41"/>
      <c r="P11" s="22"/>
      <c r="Q11" s="22"/>
      <c r="R11" s="22"/>
      <c r="S11" s="22"/>
      <c r="T11" s="41"/>
      <c r="U11" s="41"/>
      <c r="V11" s="51"/>
      <c r="W11" s="51"/>
      <c r="X11" s="51"/>
      <c r="Y11" s="51"/>
    </row>
    <row r="12" spans="2:25" ht="80.099999999999994" customHeight="1" x14ac:dyDescent="0.4">
      <c r="B12" s="18"/>
      <c r="C12" s="19"/>
      <c r="D12" s="19"/>
      <c r="E12" s="20"/>
      <c r="F12" s="84" t="s">
        <v>82</v>
      </c>
      <c r="G12" s="84"/>
      <c r="H12" s="84" t="s">
        <v>83</v>
      </c>
      <c r="I12" s="84"/>
      <c r="J12" s="84" t="s">
        <v>86</v>
      </c>
      <c r="K12" s="84"/>
      <c r="L12" s="84" t="s">
        <v>87</v>
      </c>
      <c r="M12" s="84"/>
      <c r="N12" s="84" t="s">
        <v>88</v>
      </c>
      <c r="O12" s="84"/>
      <c r="P12" s="88" t="s">
        <v>7</v>
      </c>
      <c r="Q12" s="88"/>
      <c r="R12" s="88" t="s">
        <v>8</v>
      </c>
      <c r="S12" s="89"/>
      <c r="T12" s="87" t="s">
        <v>9</v>
      </c>
      <c r="U12" s="87"/>
      <c r="V12" s="87"/>
      <c r="W12" s="87"/>
      <c r="X12" s="87"/>
      <c r="Y12" s="87"/>
    </row>
    <row r="13" spans="2:25" ht="126" customHeight="1" x14ac:dyDescent="0.25">
      <c r="B13" s="25" t="s">
        <v>10</v>
      </c>
      <c r="C13" s="25" t="s">
        <v>11</v>
      </c>
      <c r="D13" s="23" t="s">
        <v>12</v>
      </c>
      <c r="E13" s="23" t="s">
        <v>13</v>
      </c>
      <c r="F13" s="42" t="s">
        <v>7</v>
      </c>
      <c r="G13" s="42" t="s">
        <v>14</v>
      </c>
      <c r="H13" s="42" t="s">
        <v>7</v>
      </c>
      <c r="I13" s="42" t="s">
        <v>14</v>
      </c>
      <c r="J13" s="42" t="s">
        <v>7</v>
      </c>
      <c r="K13" s="42" t="s">
        <v>14</v>
      </c>
      <c r="L13" s="42" t="s">
        <v>7</v>
      </c>
      <c r="M13" s="42" t="s">
        <v>14</v>
      </c>
      <c r="N13" s="42" t="s">
        <v>7</v>
      </c>
      <c r="O13" s="42" t="s">
        <v>14</v>
      </c>
      <c r="P13" s="24" t="s">
        <v>15</v>
      </c>
      <c r="Q13" s="24" t="s">
        <v>16</v>
      </c>
      <c r="R13" s="24" t="s">
        <v>15</v>
      </c>
      <c r="S13" s="24" t="s">
        <v>16</v>
      </c>
      <c r="T13" s="52" t="s">
        <v>17</v>
      </c>
      <c r="U13" s="52" t="s">
        <v>18</v>
      </c>
      <c r="V13" s="53" t="s">
        <v>19</v>
      </c>
      <c r="W13" s="53" t="s">
        <v>20</v>
      </c>
      <c r="X13" s="53" t="s">
        <v>21</v>
      </c>
      <c r="Y13" s="53" t="s">
        <v>22</v>
      </c>
    </row>
    <row r="14" spans="2:25" s="2" customFormat="1" ht="81" customHeight="1" x14ac:dyDescent="0.25">
      <c r="B14" s="26">
        <v>1</v>
      </c>
      <c r="C14" s="27" t="s">
        <v>70</v>
      </c>
      <c r="D14" s="28" t="s">
        <v>71</v>
      </c>
      <c r="E14" s="28">
        <v>1</v>
      </c>
      <c r="F14" s="55">
        <v>43429050</v>
      </c>
      <c r="G14" s="55">
        <f>+F14*E14</f>
        <v>43429050</v>
      </c>
      <c r="H14" s="55">
        <v>62012090</v>
      </c>
      <c r="I14" s="55">
        <f>+H14*E14</f>
        <v>62012090</v>
      </c>
      <c r="J14" s="55">
        <v>29493755</v>
      </c>
      <c r="K14" s="55">
        <f>+J14*E14</f>
        <v>29493755</v>
      </c>
      <c r="L14" s="55">
        <v>48808473</v>
      </c>
      <c r="M14" s="55">
        <f>+L14*E14</f>
        <v>48808473</v>
      </c>
      <c r="N14" s="55">
        <v>38952000</v>
      </c>
      <c r="O14" s="55">
        <f>+N14*E14</f>
        <v>38952000</v>
      </c>
      <c r="P14" s="56">
        <f>ROUND(MEDIAN(F14,J14,L14,N14)-STDEVA(F14,J14,L14,N14),0)</f>
        <v>33011072</v>
      </c>
      <c r="Q14" s="56">
        <f>ROUND(MEDIAN(F14,J14,L14,N14)+STDEVA(F14,J14,L14,N14),0)</f>
        <v>49369978</v>
      </c>
      <c r="R14" s="56">
        <f>ROUND(MEDIAN(G14,K14,M14,O14)-STDEVA(G14,K14,M14,O14),0)</f>
        <v>33011072</v>
      </c>
      <c r="S14" s="56">
        <f>ROUND(MEDIAN(G14,K14,M14,O14)+STDEVA(G14,K14,M14,O14),0)</f>
        <v>49369978</v>
      </c>
      <c r="T14" s="58">
        <f>ROUND(HARMEAN(F14,L14,N14),0)</f>
        <v>43360790</v>
      </c>
      <c r="U14" s="58">
        <f t="shared" ref="U14:U22" si="0">T14*E14</f>
        <v>43360790</v>
      </c>
      <c r="V14" s="59">
        <f>ROUND(GEOMEAN(F14,L14,N14),0)</f>
        <v>43544680</v>
      </c>
      <c r="W14" s="59">
        <f>V14*E14</f>
        <v>43544680</v>
      </c>
      <c r="X14" s="59">
        <f>ROUND(AVERAGE(F14,L14,N14),0)</f>
        <v>43729841</v>
      </c>
      <c r="Y14" s="59">
        <f>X14*E14</f>
        <v>43729841</v>
      </c>
    </row>
    <row r="15" spans="2:25" s="2" customFormat="1" ht="60" customHeight="1" x14ac:dyDescent="0.25">
      <c r="B15" s="26">
        <v>2</v>
      </c>
      <c r="C15" s="29" t="s">
        <v>72</v>
      </c>
      <c r="D15" s="28" t="s">
        <v>71</v>
      </c>
      <c r="E15" s="28">
        <v>2</v>
      </c>
      <c r="F15" s="55">
        <v>5220084</v>
      </c>
      <c r="G15" s="55">
        <f t="shared" ref="G15:G22" si="1">+F15*E15</f>
        <v>10440168</v>
      </c>
      <c r="H15" s="55">
        <v>7806400</v>
      </c>
      <c r="I15" s="55">
        <f t="shared" ref="I15:I22" si="2">+H15*E15</f>
        <v>15612800</v>
      </c>
      <c r="J15" s="55">
        <v>10056107</v>
      </c>
      <c r="K15" s="55">
        <f t="shared" ref="K15:K22" si="3">+J15*E15</f>
        <v>20112214</v>
      </c>
      <c r="L15" s="55">
        <v>8460137</v>
      </c>
      <c r="M15" s="55">
        <f t="shared" ref="M15:M22" si="4">+L15*E15</f>
        <v>16920274</v>
      </c>
      <c r="N15" s="55">
        <v>7983000</v>
      </c>
      <c r="O15" s="55">
        <f t="shared" ref="O15:O22" si="5">+N15*E15</f>
        <v>15966000</v>
      </c>
      <c r="P15" s="56">
        <f>ROUND(MEDIAN(F15,H15,L15,N15)-STDEVA(F15,H15,L15,N15),0)</f>
        <v>6436765</v>
      </c>
      <c r="Q15" s="56">
        <f>ROUND(MEDIAN(F15,H15,L15,N15)+STDEVA(F15,H15,L15,N15),0)</f>
        <v>9352635</v>
      </c>
      <c r="R15" s="56">
        <f>ROUND(MEDIAN(G15,I15,M15,O15)-STDEVA(G15,I15,M15,O15),0)</f>
        <v>12873530</v>
      </c>
      <c r="S15" s="56">
        <f>ROUND(MEDIAN(G15,I15,M15,O15)+STDEVA(G15,I15,M15,O15),0)</f>
        <v>18705270</v>
      </c>
      <c r="T15" s="58">
        <f>ROUND(HARMEAN(H15,L15,N15),0)</f>
        <v>8073901</v>
      </c>
      <c r="U15" s="58">
        <f t="shared" si="0"/>
        <v>16147802</v>
      </c>
      <c r="V15" s="59">
        <f>ROUND(GEOMEAN(H15,L15,N15),0)</f>
        <v>8078513</v>
      </c>
      <c r="W15" s="59">
        <f t="shared" ref="W15:W22" si="6">V15*E15</f>
        <v>16157026</v>
      </c>
      <c r="X15" s="59">
        <f>ROUND(AVERAGE(H15,L15,N15),0)</f>
        <v>8083179</v>
      </c>
      <c r="Y15" s="59">
        <f t="shared" ref="Y15:Y21" si="7">X15*E15</f>
        <v>16166358</v>
      </c>
    </row>
    <row r="16" spans="2:25" s="2" customFormat="1" ht="60" customHeight="1" x14ac:dyDescent="0.25">
      <c r="B16" s="26">
        <v>3</v>
      </c>
      <c r="C16" s="29" t="s">
        <v>73</v>
      </c>
      <c r="D16" s="28" t="s">
        <v>71</v>
      </c>
      <c r="E16" s="28">
        <v>1</v>
      </c>
      <c r="F16" s="55">
        <v>47097225</v>
      </c>
      <c r="G16" s="55">
        <f t="shared" si="1"/>
        <v>47097225</v>
      </c>
      <c r="H16" s="55">
        <v>74160800</v>
      </c>
      <c r="I16" s="55">
        <f t="shared" si="2"/>
        <v>74160800</v>
      </c>
      <c r="J16" s="55">
        <v>70012061</v>
      </c>
      <c r="K16" s="55">
        <f t="shared" si="3"/>
        <v>70012061</v>
      </c>
      <c r="L16" s="55">
        <v>107378639</v>
      </c>
      <c r="M16" s="55">
        <f t="shared" si="4"/>
        <v>107378639</v>
      </c>
      <c r="N16" s="55">
        <v>45215000</v>
      </c>
      <c r="O16" s="55">
        <f t="shared" si="5"/>
        <v>45215000</v>
      </c>
      <c r="P16" s="56">
        <f>ROUND(MEDIAN(F16,N16,H16,J16)-STDEVA(F16,N16,H16,J16),0)</f>
        <v>43468680</v>
      </c>
      <c r="Q16" s="56">
        <f>ROUND(MEDIAN(F16,N16,H16,J16)+STDEVA(F16,N16,H16,J16),0)</f>
        <v>73640606</v>
      </c>
      <c r="R16" s="56">
        <f>ROUND(MEDIAN(G16,I16,K16,O16)-STDEVA(G16,I16,K16,O16),0)</f>
        <v>43468680</v>
      </c>
      <c r="S16" s="56">
        <f>ROUND(MEDIAN(G16,I16,K16,O16)+STDEVA(G16,I16,K16,O16),0)</f>
        <v>73640606</v>
      </c>
      <c r="T16" s="58">
        <f>ROUND(HARMEAN(F16,N16,J16),0)</f>
        <v>52053980</v>
      </c>
      <c r="U16" s="58">
        <f t="shared" si="0"/>
        <v>52053980</v>
      </c>
      <c r="V16" s="59">
        <f>ROUND(GEOMEAN(F16,N16,J16),0)</f>
        <v>53025353</v>
      </c>
      <c r="W16" s="59">
        <f t="shared" si="6"/>
        <v>53025353</v>
      </c>
      <c r="X16" s="59">
        <f>ROUND(AVERAGE(F16,N16,J16),0)</f>
        <v>54108095</v>
      </c>
      <c r="Y16" s="59">
        <f t="shared" si="7"/>
        <v>54108095</v>
      </c>
    </row>
    <row r="17" spans="2:25" s="2" customFormat="1" ht="60" customHeight="1" x14ac:dyDescent="0.25">
      <c r="B17" s="26">
        <v>4</v>
      </c>
      <c r="C17" s="29" t="s">
        <v>74</v>
      </c>
      <c r="D17" s="28" t="s">
        <v>71</v>
      </c>
      <c r="E17" s="28">
        <v>1</v>
      </c>
      <c r="F17" s="55">
        <v>24609795</v>
      </c>
      <c r="G17" s="55">
        <f t="shared" si="1"/>
        <v>24609795</v>
      </c>
      <c r="H17" s="55">
        <v>27322400</v>
      </c>
      <c r="I17" s="55">
        <f t="shared" si="2"/>
        <v>27322400</v>
      </c>
      <c r="J17" s="55">
        <v>19339454</v>
      </c>
      <c r="K17" s="55">
        <f t="shared" si="3"/>
        <v>19339454</v>
      </c>
      <c r="L17" s="55">
        <v>29935864</v>
      </c>
      <c r="M17" s="55">
        <f t="shared" si="4"/>
        <v>29935864</v>
      </c>
      <c r="N17" s="55">
        <v>12958500</v>
      </c>
      <c r="O17" s="55">
        <f t="shared" si="5"/>
        <v>12958500</v>
      </c>
      <c r="P17" s="56">
        <f>ROUND(MEDIAN(F17,L17,N17,H17,J17)-STDEVA(F17,L17,N17,H17,J17),0)</f>
        <v>17837185</v>
      </c>
      <c r="Q17" s="56">
        <f>ROUND(MEDIAN(F17,L17,N17,H17,J17)+STDEVA(F17,L17,N17,H17,J17),0)</f>
        <v>31382405</v>
      </c>
      <c r="R17" s="56">
        <f>ROUND(MEDIAN(G17,I17,K17,M17,O17)-STDEVA(G17,I17,K17,M17,O17),0)</f>
        <v>17837185</v>
      </c>
      <c r="S17" s="56">
        <f>ROUND(MEDIAN(G17,I17,K17,M17,O17)+STDEVA(G17,I17,K17,M17,O17),0)</f>
        <v>31382405</v>
      </c>
      <c r="T17" s="58">
        <f>ROUND(HARMEAN(F17,L17,H17,J17),0)</f>
        <v>24638621</v>
      </c>
      <c r="U17" s="58">
        <f t="shared" si="0"/>
        <v>24638621</v>
      </c>
      <c r="V17" s="59">
        <f>ROUND(GEOMEAN(F17,L17,H17,J17),0)</f>
        <v>24978463</v>
      </c>
      <c r="W17" s="59">
        <f t="shared" si="6"/>
        <v>24978463</v>
      </c>
      <c r="X17" s="59">
        <f>ROUND(AVERAGE(F17,L17,H17,J17),0)</f>
        <v>25301878</v>
      </c>
      <c r="Y17" s="59">
        <f>X17*E17</f>
        <v>25301878</v>
      </c>
    </row>
    <row r="18" spans="2:25" s="2" customFormat="1" ht="60" customHeight="1" x14ac:dyDescent="0.25">
      <c r="B18" s="26">
        <v>5</v>
      </c>
      <c r="C18" s="29" t="s">
        <v>75</v>
      </c>
      <c r="D18" s="28" t="s">
        <v>71</v>
      </c>
      <c r="E18" s="28">
        <v>150</v>
      </c>
      <c r="F18" s="55">
        <v>1645478</v>
      </c>
      <c r="G18" s="55">
        <f t="shared" si="1"/>
        <v>246821700</v>
      </c>
      <c r="H18" s="55">
        <v>12197.5</v>
      </c>
      <c r="I18" s="55">
        <f t="shared" si="2"/>
        <v>1829625</v>
      </c>
      <c r="J18" s="55">
        <v>6129</v>
      </c>
      <c r="K18" s="55">
        <f t="shared" si="3"/>
        <v>919350</v>
      </c>
      <c r="L18" s="55">
        <v>37963</v>
      </c>
      <c r="M18" s="55">
        <f t="shared" si="4"/>
        <v>5694450</v>
      </c>
      <c r="N18" s="55">
        <v>7650</v>
      </c>
      <c r="O18" s="55">
        <f t="shared" si="5"/>
        <v>1147500</v>
      </c>
      <c r="P18" s="56">
        <f>ROUND(MEDIAN(N18,H18,J18)-STDEVA(N18,H18,J18),0)</f>
        <v>4492</v>
      </c>
      <c r="Q18" s="56">
        <f>ROUND(MEDIAN(N18,H18,J18)+STDEVA(N18,H18,J18),0)</f>
        <v>10808</v>
      </c>
      <c r="R18" s="56">
        <f>ROUND(MEDIAN(I18,K18,O18)-STDEVA(I18,K18,O18),0)</f>
        <v>673871</v>
      </c>
      <c r="S18" s="56">
        <f>ROUND(MEDIAN(I18,K18,O18)+STDEVA(I18,K18,O18),0)</f>
        <v>1621129</v>
      </c>
      <c r="T18" s="58">
        <f>ROUND(HARMEAN(J18,N18),0)</f>
        <v>6806</v>
      </c>
      <c r="U18" s="58">
        <f t="shared" si="0"/>
        <v>1020900</v>
      </c>
      <c r="V18" s="59">
        <f>ROUND(GEOMEAN(J18,N18),0)</f>
        <v>6847</v>
      </c>
      <c r="W18" s="59">
        <f t="shared" si="6"/>
        <v>1027050</v>
      </c>
      <c r="X18" s="59">
        <f>ROUND(AVERAGE(J18,N18),0)</f>
        <v>6890</v>
      </c>
      <c r="Y18" s="59">
        <f t="shared" si="7"/>
        <v>1033500</v>
      </c>
    </row>
    <row r="19" spans="2:25" s="2" customFormat="1" ht="60" customHeight="1" x14ac:dyDescent="0.25">
      <c r="B19" s="26">
        <v>6</v>
      </c>
      <c r="C19" s="29" t="s">
        <v>76</v>
      </c>
      <c r="D19" s="28" t="s">
        <v>71</v>
      </c>
      <c r="E19" s="28">
        <v>4000</v>
      </c>
      <c r="F19" s="55">
        <v>1250</v>
      </c>
      <c r="G19" s="55">
        <f t="shared" si="1"/>
        <v>5000000</v>
      </c>
      <c r="H19" s="55">
        <v>2537.08</v>
      </c>
      <c r="I19" s="55">
        <f t="shared" si="2"/>
        <v>10148320</v>
      </c>
      <c r="J19" s="55">
        <v>1653</v>
      </c>
      <c r="K19" s="55">
        <f t="shared" si="3"/>
        <v>6612000</v>
      </c>
      <c r="L19" s="55">
        <v>17789</v>
      </c>
      <c r="M19" s="55">
        <f t="shared" si="4"/>
        <v>71156000</v>
      </c>
      <c r="N19" s="55">
        <v>1564</v>
      </c>
      <c r="O19" s="55">
        <f t="shared" si="5"/>
        <v>6256000</v>
      </c>
      <c r="P19" s="56">
        <f>ROUND(MEDIAN(F19,N19,H19,J19)-STDEVA(F19,N19,H19,J19),0)</f>
        <v>1057</v>
      </c>
      <c r="Q19" s="56">
        <f>ROUND(MEDIAN(F19,N19,H19,J19)+STDEVA(F19,N19,H19,J19),0)</f>
        <v>2160</v>
      </c>
      <c r="R19" s="56">
        <f>ROUND(MEDIAN(G19,I19,K19,O19)-STDEVA(G19,I19,K19,O19),0)</f>
        <v>4226744</v>
      </c>
      <c r="S19" s="56">
        <f>ROUND(MEDIAN(G19,I19,K19,O19)+STDEVA(G19,I19,K19,O19),0)</f>
        <v>8641256</v>
      </c>
      <c r="T19" s="58">
        <f>ROUND(HARMEAN(F19,J19,N19),0)</f>
        <v>1467</v>
      </c>
      <c r="U19" s="58">
        <f t="shared" si="0"/>
        <v>5868000</v>
      </c>
      <c r="V19" s="59">
        <f>ROUND(GEOMEAN(F19,J19,N19),0)</f>
        <v>1478</v>
      </c>
      <c r="W19" s="59">
        <f t="shared" si="6"/>
        <v>5912000</v>
      </c>
      <c r="X19" s="59">
        <f>ROUND(AVERAGE(F19,J19,N19),0)</f>
        <v>1489</v>
      </c>
      <c r="Y19" s="59">
        <f t="shared" si="7"/>
        <v>5956000</v>
      </c>
    </row>
    <row r="20" spans="2:25" s="2" customFormat="1" ht="60" customHeight="1" x14ac:dyDescent="0.25">
      <c r="B20" s="26">
        <v>7</v>
      </c>
      <c r="C20" s="29" t="s">
        <v>77</v>
      </c>
      <c r="D20" s="28" t="s">
        <v>78</v>
      </c>
      <c r="E20" s="28">
        <v>36</v>
      </c>
      <c r="F20" s="55">
        <v>409582</v>
      </c>
      <c r="G20" s="55">
        <f t="shared" si="1"/>
        <v>14744952</v>
      </c>
      <c r="H20" s="55">
        <v>0</v>
      </c>
      <c r="I20" s="55">
        <f t="shared" si="2"/>
        <v>0</v>
      </c>
      <c r="J20" s="55">
        <v>644507</v>
      </c>
      <c r="K20" s="55">
        <f t="shared" si="3"/>
        <v>23202252</v>
      </c>
      <c r="L20" s="55">
        <v>9675854</v>
      </c>
      <c r="M20" s="55">
        <f t="shared" si="4"/>
        <v>348330744</v>
      </c>
      <c r="N20" s="55">
        <v>625800</v>
      </c>
      <c r="O20" s="55">
        <f t="shared" si="5"/>
        <v>22528800</v>
      </c>
      <c r="P20" s="56">
        <f>ROUND(MEDIAN(F20,N20,J20)-STDEVA(F20,N20,J20),0)</f>
        <v>495231</v>
      </c>
      <c r="Q20" s="56">
        <f>ROUND(MEDIAN(F20,N20,J20)+STDEVA(F20,N20,J20),0)</f>
        <v>756369</v>
      </c>
      <c r="R20" s="56">
        <f>ROUND(MEDIAN(G20,K20,O20)-STDEVA(G20,K20,O20),0)</f>
        <v>17828308</v>
      </c>
      <c r="S20" s="56">
        <f>ROUND(MEDIAN(G20,K20,O20)+STDEVA(G20,K20,O20),0)</f>
        <v>27229292</v>
      </c>
      <c r="T20" s="58">
        <f>ROUND(HARMEAN(J20,N20),0)</f>
        <v>635016</v>
      </c>
      <c r="U20" s="58">
        <f t="shared" si="0"/>
        <v>22860576</v>
      </c>
      <c r="V20" s="59">
        <f>ROUND(GEOMEAN(J20,N20),0)</f>
        <v>635085</v>
      </c>
      <c r="W20" s="59">
        <f t="shared" si="6"/>
        <v>22863060</v>
      </c>
      <c r="X20" s="59">
        <f>ROUND(AVERAGE(J20,N20),0)</f>
        <v>635154</v>
      </c>
      <c r="Y20" s="59">
        <f t="shared" si="7"/>
        <v>22865544</v>
      </c>
    </row>
    <row r="21" spans="2:25" s="2" customFormat="1" ht="60" customHeight="1" x14ac:dyDescent="0.25">
      <c r="B21" s="26">
        <v>8</v>
      </c>
      <c r="C21" s="29" t="s">
        <v>79</v>
      </c>
      <c r="D21" s="28" t="s">
        <v>80</v>
      </c>
      <c r="E21" s="28">
        <v>10</v>
      </c>
      <c r="F21" s="55">
        <v>284494</v>
      </c>
      <c r="G21" s="55">
        <f t="shared" si="1"/>
        <v>2844940</v>
      </c>
      <c r="H21" s="55">
        <v>0</v>
      </c>
      <c r="I21" s="55">
        <f t="shared" si="2"/>
        <v>0</v>
      </c>
      <c r="J21" s="55">
        <v>1289014</v>
      </c>
      <c r="K21" s="55">
        <f t="shared" si="3"/>
        <v>12890140</v>
      </c>
      <c r="L21" s="55">
        <v>937124</v>
      </c>
      <c r="M21" s="55">
        <f t="shared" si="4"/>
        <v>9371240</v>
      </c>
      <c r="N21" s="55">
        <v>650000</v>
      </c>
      <c r="O21" s="55">
        <f t="shared" si="5"/>
        <v>6500000</v>
      </c>
      <c r="P21" s="56">
        <f>ROUND(MEDIAN(L21,N21)-STDEVA(L21,N21),0)</f>
        <v>590535</v>
      </c>
      <c r="Q21" s="56">
        <f>ROUND(MEDIAN(L21,N21)+STDEVA(L21,N21),0)</f>
        <v>996589</v>
      </c>
      <c r="R21" s="56">
        <f>ROUND(MEDIAN(M21,O21)-STDEVA(M21,O21),0)</f>
        <v>5905347</v>
      </c>
      <c r="S21" s="56">
        <f>ROUND(MEDIAN(M21,O21)+STDEVA(M21,O21),0)</f>
        <v>9965893</v>
      </c>
      <c r="T21" s="58">
        <f>ROUND(HARMEAN(L21,N21),0)</f>
        <v>767590</v>
      </c>
      <c r="U21" s="58">
        <f t="shared" si="0"/>
        <v>7675900</v>
      </c>
      <c r="V21" s="59">
        <f>ROUND(GEOMEAN(L21,N21),0)</f>
        <v>780468</v>
      </c>
      <c r="W21" s="59">
        <f t="shared" si="6"/>
        <v>7804680</v>
      </c>
      <c r="X21" s="59">
        <f>ROUND(AVERAGE(L21,N21),0)</f>
        <v>793562</v>
      </c>
      <c r="Y21" s="59">
        <f t="shared" si="7"/>
        <v>7935620</v>
      </c>
    </row>
    <row r="22" spans="2:25" s="2" customFormat="1" ht="60" customHeight="1" x14ac:dyDescent="0.25">
      <c r="B22" s="26">
        <v>9</v>
      </c>
      <c r="C22" s="29" t="s">
        <v>81</v>
      </c>
      <c r="D22" s="28" t="s">
        <v>78</v>
      </c>
      <c r="E22" s="28">
        <v>36</v>
      </c>
      <c r="F22" s="55">
        <v>109000</v>
      </c>
      <c r="G22" s="55">
        <f t="shared" si="1"/>
        <v>3924000</v>
      </c>
      <c r="H22" s="55">
        <v>736111</v>
      </c>
      <c r="I22" s="55">
        <f t="shared" si="2"/>
        <v>26499996</v>
      </c>
      <c r="J22" s="55">
        <v>751925</v>
      </c>
      <c r="K22" s="55">
        <f t="shared" si="3"/>
        <v>27069300</v>
      </c>
      <c r="L22" s="55">
        <v>2495213</v>
      </c>
      <c r="M22" s="55">
        <f t="shared" si="4"/>
        <v>89827668</v>
      </c>
      <c r="N22" s="55">
        <v>425000</v>
      </c>
      <c r="O22" s="55">
        <f t="shared" si="5"/>
        <v>15300000</v>
      </c>
      <c r="P22" s="56">
        <f>ROUND(MEDIAN(N22,H22,J22)-STDEVA(N22,H22,J22),0)</f>
        <v>551756</v>
      </c>
      <c r="Q22" s="56">
        <f>ROUND(MEDIAN(N22,H22,J22)+STDEVA(N22,H22,J22),0)</f>
        <v>920466</v>
      </c>
      <c r="R22" s="56">
        <f>ROUND(MEDIAN(O22,I22,K22)-STDEVA(O22,I22,K22),0)</f>
        <v>19863224</v>
      </c>
      <c r="S22" s="56">
        <f>ROUND(MEDIAN(O22,I22,K22)+STDEVA(O22,I22,K22),0)</f>
        <v>33136768</v>
      </c>
      <c r="T22" s="58">
        <f>ROUND(HARMEAN(H22,J22),0)</f>
        <v>743934</v>
      </c>
      <c r="U22" s="58">
        <f t="shared" si="0"/>
        <v>26781624</v>
      </c>
      <c r="V22" s="59">
        <f>ROUND(GEOMEAN(H22,J22),0)</f>
        <v>743976</v>
      </c>
      <c r="W22" s="59">
        <f t="shared" si="6"/>
        <v>26783136</v>
      </c>
      <c r="X22" s="59">
        <f>ROUND(AVERAGE(H22,J22),0)</f>
        <v>744018</v>
      </c>
      <c r="Y22" s="59">
        <f>X22*E22</f>
        <v>26784648</v>
      </c>
    </row>
    <row r="23" spans="2:25" s="4" customFormat="1" ht="41.25" customHeight="1" x14ac:dyDescent="0.25">
      <c r="B23" s="30"/>
      <c r="C23" s="31"/>
      <c r="D23" s="32"/>
      <c r="E23" s="33"/>
      <c r="F23" s="43">
        <f>SUM(F14:F22)</f>
        <v>122805958</v>
      </c>
      <c r="G23" s="43">
        <f>SUM(G14:G22)</f>
        <v>398911830</v>
      </c>
      <c r="H23" s="43">
        <f>SUM(H14:H22)</f>
        <v>172052535.58000001</v>
      </c>
      <c r="I23" s="43">
        <f t="shared" ref="I23:N23" si="8">SUM(I14:I22)</f>
        <v>217586031</v>
      </c>
      <c r="J23" s="43">
        <f t="shared" si="8"/>
        <v>131594605</v>
      </c>
      <c r="K23" s="43">
        <f t="shared" si="8"/>
        <v>209650526</v>
      </c>
      <c r="L23" s="43">
        <f t="shared" si="8"/>
        <v>207747056</v>
      </c>
      <c r="M23" s="43">
        <f t="shared" si="8"/>
        <v>727423352</v>
      </c>
      <c r="N23" s="43">
        <f t="shared" si="8"/>
        <v>106818514</v>
      </c>
      <c r="O23" s="43">
        <f>SUM(O14:O22)</f>
        <v>164823800</v>
      </c>
      <c r="P23" s="57"/>
      <c r="Q23" s="57"/>
      <c r="R23" s="57"/>
      <c r="S23" s="57"/>
      <c r="T23" s="60">
        <f>SUM(T14:T22)</f>
        <v>130282105</v>
      </c>
      <c r="U23" s="60">
        <f>SUM(U14:U22)</f>
        <v>200408193</v>
      </c>
      <c r="V23" s="61">
        <f t="shared" ref="V23:Y23" si="9">SUM(V14:V22)</f>
        <v>131794863</v>
      </c>
      <c r="W23" s="61">
        <f t="shared" si="9"/>
        <v>202095448</v>
      </c>
      <c r="X23" s="61">
        <f t="shared" si="9"/>
        <v>133404106</v>
      </c>
      <c r="Y23" s="61">
        <f t="shared" si="9"/>
        <v>203881484</v>
      </c>
    </row>
    <row r="24" spans="2:25" ht="30.75" thickBot="1" x14ac:dyDescent="0.45">
      <c r="B24" s="20"/>
      <c r="C24" s="20"/>
      <c r="D24" s="20"/>
      <c r="E24" s="20"/>
      <c r="F24" s="40"/>
      <c r="G24" s="41"/>
      <c r="H24" s="41"/>
      <c r="I24" s="41"/>
      <c r="J24" s="41"/>
      <c r="K24" s="41"/>
      <c r="L24" s="41"/>
      <c r="M24" s="41"/>
      <c r="N24" s="41"/>
      <c r="O24" s="41"/>
      <c r="P24" s="22"/>
      <c r="Q24" s="22"/>
      <c r="R24" s="22"/>
      <c r="S24" s="22"/>
      <c r="T24" s="41"/>
      <c r="U24" s="41"/>
      <c r="V24" s="51"/>
      <c r="W24" s="51"/>
      <c r="X24" s="51"/>
      <c r="Y24" s="51"/>
    </row>
    <row r="25" spans="2:25" customFormat="1" ht="240" customHeight="1" thickBot="1" x14ac:dyDescent="0.45">
      <c r="B25" s="71" t="s">
        <v>89</v>
      </c>
      <c r="C25" s="72"/>
      <c r="D25" s="72"/>
      <c r="E25" s="72"/>
      <c r="F25" s="72"/>
      <c r="G25" s="72"/>
      <c r="H25" s="72"/>
      <c r="I25" s="72"/>
      <c r="J25" s="72"/>
      <c r="K25" s="72"/>
      <c r="L25" s="72"/>
      <c r="M25" s="72"/>
      <c r="N25" s="72"/>
      <c r="O25" s="72"/>
      <c r="P25" s="72"/>
      <c r="Q25" s="72"/>
      <c r="R25" s="72"/>
      <c r="S25" s="72"/>
      <c r="T25" s="72"/>
      <c r="U25" s="72"/>
      <c r="V25" s="72"/>
      <c r="W25" s="72"/>
      <c r="X25" s="73"/>
      <c r="Y25" s="45"/>
    </row>
    <row r="26" spans="2:25" customFormat="1" ht="54.75" customHeight="1" thickBot="1" x14ac:dyDescent="0.45">
      <c r="B26" s="74" t="s">
        <v>90</v>
      </c>
      <c r="C26" s="75"/>
      <c r="D26" s="75"/>
      <c r="E26" s="75"/>
      <c r="F26" s="75"/>
      <c r="G26" s="75"/>
      <c r="H26" s="75"/>
      <c r="I26" s="75"/>
      <c r="J26" s="75"/>
      <c r="K26" s="75"/>
      <c r="L26" s="75"/>
      <c r="M26" s="75"/>
      <c r="N26" s="75"/>
      <c r="O26" s="75"/>
      <c r="P26" s="75"/>
      <c r="Q26" s="75"/>
      <c r="R26" s="75"/>
      <c r="S26" s="75"/>
      <c r="T26" s="75"/>
      <c r="U26" s="75"/>
      <c r="V26" s="75"/>
      <c r="W26" s="75"/>
      <c r="X26" s="76"/>
      <c r="Y26" s="45"/>
    </row>
    <row r="27" spans="2:25" customFormat="1" ht="15" customHeight="1" thickBot="1" x14ac:dyDescent="0.45">
      <c r="B27" s="34"/>
      <c r="C27" s="34"/>
      <c r="D27" s="35"/>
      <c r="E27" s="21"/>
      <c r="F27" s="44"/>
      <c r="G27" s="44"/>
      <c r="H27" s="44"/>
      <c r="I27" s="44"/>
      <c r="J27" s="44"/>
      <c r="K27" s="44"/>
      <c r="L27" s="44"/>
      <c r="M27" s="44"/>
      <c r="N27" s="45"/>
      <c r="O27" s="44"/>
      <c r="P27" s="36"/>
      <c r="Q27" s="36"/>
      <c r="R27" s="36"/>
      <c r="S27" s="36"/>
      <c r="T27" s="45"/>
      <c r="U27" s="45"/>
      <c r="V27" s="45"/>
      <c r="W27" s="45"/>
      <c r="X27" s="45"/>
      <c r="Y27" s="45"/>
    </row>
    <row r="28" spans="2:25" customFormat="1" ht="61.5" customHeight="1" thickBot="1" x14ac:dyDescent="0.45">
      <c r="B28" s="77" t="s">
        <v>23</v>
      </c>
      <c r="C28" s="78"/>
      <c r="D28" s="64">
        <v>46246</v>
      </c>
      <c r="E28" s="65"/>
      <c r="F28" s="65"/>
      <c r="G28" s="65"/>
      <c r="H28" s="65"/>
      <c r="I28" s="65"/>
      <c r="J28" s="65"/>
      <c r="K28" s="65"/>
      <c r="L28" s="66"/>
      <c r="M28" s="46"/>
      <c r="N28" s="45"/>
      <c r="O28" s="46"/>
      <c r="P28" s="36"/>
      <c r="Q28" s="36"/>
      <c r="R28" s="36"/>
      <c r="S28" s="36"/>
      <c r="T28" s="45"/>
      <c r="U28" s="45"/>
      <c r="V28" s="45"/>
      <c r="W28" s="45"/>
      <c r="X28" s="45"/>
      <c r="Y28" s="45"/>
    </row>
    <row r="29" spans="2:25" customFormat="1" ht="61.5" customHeight="1" thickBot="1" x14ac:dyDescent="0.45">
      <c r="B29" s="77" t="s">
        <v>24</v>
      </c>
      <c r="C29" s="78"/>
      <c r="D29" s="67" t="s">
        <v>84</v>
      </c>
      <c r="E29" s="65"/>
      <c r="F29" s="65"/>
      <c r="G29" s="65"/>
      <c r="H29" s="65"/>
      <c r="I29" s="65"/>
      <c r="J29" s="65"/>
      <c r="K29" s="65"/>
      <c r="L29" s="66"/>
      <c r="M29" s="47"/>
      <c r="N29" s="45"/>
      <c r="O29" s="47"/>
      <c r="P29" s="36"/>
      <c r="Q29" s="36"/>
      <c r="R29" s="36"/>
      <c r="S29" s="36"/>
      <c r="T29" s="45"/>
      <c r="U29" s="45"/>
      <c r="V29" s="45"/>
      <c r="W29" s="45"/>
      <c r="X29" s="45"/>
      <c r="Y29" s="45"/>
    </row>
    <row r="30" spans="2:25" customFormat="1" ht="61.5" customHeight="1" thickBot="1" x14ac:dyDescent="0.45">
      <c r="B30" s="79" t="s">
        <v>25</v>
      </c>
      <c r="C30" s="80"/>
      <c r="D30" s="67" t="s">
        <v>85</v>
      </c>
      <c r="E30" s="65"/>
      <c r="F30" s="65"/>
      <c r="G30" s="65"/>
      <c r="H30" s="65"/>
      <c r="I30" s="65"/>
      <c r="J30" s="65"/>
      <c r="K30" s="65"/>
      <c r="L30" s="66"/>
      <c r="M30" s="47"/>
      <c r="N30" s="45"/>
      <c r="O30" s="47"/>
      <c r="P30" s="36"/>
      <c r="Q30" s="36"/>
      <c r="R30" s="36"/>
      <c r="S30" s="36"/>
      <c r="T30" s="45"/>
      <c r="U30" s="45"/>
      <c r="V30" s="45"/>
      <c r="W30" s="45"/>
      <c r="X30" s="45"/>
      <c r="Y30" s="45"/>
    </row>
    <row r="31" spans="2:25" ht="30" x14ac:dyDescent="0.4">
      <c r="B31" s="37"/>
      <c r="C31" s="19"/>
      <c r="D31" s="19"/>
      <c r="E31" s="20"/>
      <c r="F31" s="40"/>
      <c r="G31" s="41"/>
      <c r="H31" s="41"/>
      <c r="I31" s="41"/>
      <c r="J31" s="41"/>
      <c r="K31" s="41"/>
      <c r="L31" s="41"/>
      <c r="M31" s="41"/>
      <c r="N31" s="41"/>
      <c r="O31" s="41"/>
      <c r="P31" s="22"/>
      <c r="Q31" s="22"/>
      <c r="R31" s="22"/>
      <c r="S31" s="22"/>
      <c r="T31" s="41"/>
      <c r="U31" s="41"/>
      <c r="V31" s="51"/>
      <c r="W31" s="51"/>
      <c r="X31" s="51"/>
      <c r="Y31" s="51"/>
    </row>
    <row r="32" spans="2:25" ht="30" x14ac:dyDescent="0.4">
      <c r="B32" s="37"/>
      <c r="C32" s="19"/>
      <c r="D32" s="19"/>
      <c r="E32" s="20"/>
      <c r="F32" s="40"/>
      <c r="G32" s="41"/>
      <c r="H32" s="41"/>
      <c r="I32" s="41"/>
      <c r="J32" s="41"/>
      <c r="K32" s="41"/>
      <c r="L32" s="41"/>
      <c r="M32" s="41"/>
      <c r="N32" s="41"/>
      <c r="O32" s="41"/>
      <c r="P32" s="22"/>
      <c r="Q32" s="22"/>
      <c r="R32" s="22"/>
      <c r="S32" s="22"/>
      <c r="T32" s="41"/>
      <c r="U32" s="41"/>
      <c r="V32" s="51"/>
      <c r="W32" s="51"/>
      <c r="X32" s="51"/>
      <c r="Y32" s="51"/>
    </row>
  </sheetData>
  <mergeCells count="29">
    <mergeCell ref="X1:Y1"/>
    <mergeCell ref="X2:Y2"/>
    <mergeCell ref="X3:Y3"/>
    <mergeCell ref="B8:C8"/>
    <mergeCell ref="F12:G12"/>
    <mergeCell ref="L12:M12"/>
    <mergeCell ref="N12:O12"/>
    <mergeCell ref="T12:Y12"/>
    <mergeCell ref="P12:Q12"/>
    <mergeCell ref="R12:S12"/>
    <mergeCell ref="B4:Y4"/>
    <mergeCell ref="B10:P10"/>
    <mergeCell ref="B1:D3"/>
    <mergeCell ref="E1:U3"/>
    <mergeCell ref="V1:W1"/>
    <mergeCell ref="V2:W2"/>
    <mergeCell ref="V3:W3"/>
    <mergeCell ref="D28:L28"/>
    <mergeCell ref="D29:L29"/>
    <mergeCell ref="D30:L30"/>
    <mergeCell ref="B5:Y5"/>
    <mergeCell ref="B25:X25"/>
    <mergeCell ref="B26:X26"/>
    <mergeCell ref="B28:C28"/>
    <mergeCell ref="B29:C29"/>
    <mergeCell ref="B30:C30"/>
    <mergeCell ref="D8:U8"/>
    <mergeCell ref="H12:I12"/>
    <mergeCell ref="J12:K12"/>
  </mergeCells>
  <conditionalFormatting sqref="F14 H14 J14 L14 N14">
    <cfRule type="cellIs" dxfId="17" priority="20" operator="between">
      <formula>$P$14</formula>
      <formula>$Q$14</formula>
    </cfRule>
  </conditionalFormatting>
  <conditionalFormatting sqref="F15 H15 J15 L15 N15">
    <cfRule type="cellIs" dxfId="16" priority="2" operator="between">
      <formula>$P$15</formula>
      <formula>$Q$15</formula>
    </cfRule>
  </conditionalFormatting>
  <conditionalFormatting sqref="F16 H16 J16 L16 N16">
    <cfRule type="cellIs" dxfId="15" priority="17" operator="between">
      <formula>$P$16</formula>
      <formula>$Q$16</formula>
    </cfRule>
  </conditionalFormatting>
  <conditionalFormatting sqref="F17 H17 J17 L17 N17">
    <cfRule type="cellIs" dxfId="14" priority="16" operator="between">
      <formula>$P$17</formula>
      <formula>$Q$17</formula>
    </cfRule>
  </conditionalFormatting>
  <conditionalFormatting sqref="F18 H18 J18 L18 N18">
    <cfRule type="cellIs" dxfId="13" priority="15" operator="between">
      <formula>$P$18</formula>
      <formula>$Q$18</formula>
    </cfRule>
  </conditionalFormatting>
  <conditionalFormatting sqref="F19 H19 J19 L19 N19">
    <cfRule type="cellIs" dxfId="12" priority="14" operator="between">
      <formula>$P$19</formula>
      <formula>$Q$19</formula>
    </cfRule>
  </conditionalFormatting>
  <conditionalFormatting sqref="F20 J20 L20 N20">
    <cfRule type="cellIs" dxfId="11" priority="13" operator="between">
      <formula>$P$20</formula>
      <formula>$Q$20</formula>
    </cfRule>
  </conditionalFormatting>
  <conditionalFormatting sqref="F21 J21 L21 N21">
    <cfRule type="cellIs" dxfId="10" priority="12" operator="between">
      <formula>$P$21</formula>
      <formula>$Q$21</formula>
    </cfRule>
  </conditionalFormatting>
  <conditionalFormatting sqref="F22 H22 J22 L22 N22">
    <cfRule type="cellIs" dxfId="9" priority="11" operator="between">
      <formula>$P$22</formula>
      <formula>$Q$22</formula>
    </cfRule>
  </conditionalFormatting>
  <conditionalFormatting sqref="G14 I14 K14 M14 O14">
    <cfRule type="cellIs" dxfId="8" priority="19" operator="between">
      <formula>$R$14</formula>
      <formula>$S$14</formula>
    </cfRule>
  </conditionalFormatting>
  <conditionalFormatting sqref="G15 I15 K15 M15 O15">
    <cfRule type="cellIs" dxfId="7" priority="1" operator="between">
      <formula>$R$15</formula>
      <formula>$S$15</formula>
    </cfRule>
  </conditionalFormatting>
  <conditionalFormatting sqref="G16 I16 K16 M16 O16">
    <cfRule type="cellIs" dxfId="6" priority="9" operator="between">
      <formula>$R$16</formula>
      <formula>$S$16</formula>
    </cfRule>
  </conditionalFormatting>
  <conditionalFormatting sqref="G17 I17 K17 M17 O17">
    <cfRule type="cellIs" dxfId="5" priority="8" operator="between">
      <formula>$R$17</formula>
      <formula>$S$17</formula>
    </cfRule>
  </conditionalFormatting>
  <conditionalFormatting sqref="G18 I18 K18 M18 O18">
    <cfRule type="cellIs" dxfId="4" priority="7" operator="between">
      <formula>$R$18</formula>
      <formula>$S$18</formula>
    </cfRule>
  </conditionalFormatting>
  <conditionalFormatting sqref="G19 I19 K19 M19 O19">
    <cfRule type="cellIs" dxfId="3" priority="6" operator="between">
      <formula>$R$19</formula>
      <formula>$S$19</formula>
    </cfRule>
  </conditionalFormatting>
  <conditionalFormatting sqref="G20 K20 M20 O20">
    <cfRule type="cellIs" dxfId="2" priority="5" operator="between">
      <formula>$R$20</formula>
      <formula>$S$20</formula>
    </cfRule>
  </conditionalFormatting>
  <conditionalFormatting sqref="G21 K21 M21 O21">
    <cfRule type="cellIs" dxfId="1" priority="4" operator="between">
      <formula>$R$21</formula>
      <formula>$S$21</formula>
    </cfRule>
  </conditionalFormatting>
  <conditionalFormatting sqref="G22 I22 K22 M22 O22">
    <cfRule type="cellIs" dxfId="0" priority="3" operator="between">
      <formula>$R$22</formula>
      <formula>$S$22</formula>
    </cfRule>
  </conditionalFormatting>
  <pageMargins left="0.25" right="0.25" top="0.75" bottom="0.75" header="0.3" footer="0.3"/>
  <pageSetup paperSize="9" scale="13" fitToHeight="0" orientation="landscape" r:id="rId1"/>
  <colBreaks count="1" manualBreakCount="1">
    <brk id="23" max="26"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CC326-0AC6-436E-8D13-452607C263EE}">
  <dimension ref="B2:Q50"/>
  <sheetViews>
    <sheetView showGridLines="0" zoomScale="85" zoomScaleNormal="85" workbookViewId="0">
      <selection activeCell="C18" sqref="C18:E18"/>
    </sheetView>
  </sheetViews>
  <sheetFormatPr defaultColWidth="9.140625" defaultRowHeight="15" x14ac:dyDescent="0.25"/>
  <cols>
    <col min="3" max="3" width="9.140625" customWidth="1"/>
    <col min="4" max="4" width="39.42578125" style="13" customWidth="1"/>
    <col min="5" max="5" width="12.140625" customWidth="1"/>
  </cols>
  <sheetData>
    <row r="2" spans="2:17" s="1" customFormat="1" x14ac:dyDescent="0.25">
      <c r="B2" s="5"/>
      <c r="C2" s="118" t="s">
        <v>26</v>
      </c>
      <c r="D2" s="119"/>
      <c r="E2" s="119"/>
      <c r="F2" s="3"/>
      <c r="G2" s="4"/>
      <c r="H2" s="4"/>
      <c r="I2" s="4"/>
      <c r="J2" s="4"/>
      <c r="K2" s="4"/>
      <c r="L2" s="4"/>
      <c r="M2" s="4"/>
      <c r="N2" s="4"/>
      <c r="O2" s="4"/>
      <c r="P2" s="4"/>
      <c r="Q2" s="4"/>
    </row>
    <row r="3" spans="2:17" s="1" customFormat="1" x14ac:dyDescent="0.25">
      <c r="B3" s="9" t="b">
        <v>0</v>
      </c>
      <c r="C3" s="120" t="s">
        <v>27</v>
      </c>
      <c r="D3" s="120"/>
      <c r="E3" s="120"/>
      <c r="F3" s="3"/>
      <c r="G3" s="4"/>
      <c r="H3" s="4"/>
      <c r="I3" s="4"/>
      <c r="J3" s="4"/>
      <c r="K3" s="4"/>
      <c r="L3" s="4"/>
      <c r="M3" s="4"/>
      <c r="N3" s="4"/>
      <c r="O3" s="4"/>
      <c r="P3" s="4"/>
      <c r="Q3" s="4"/>
    </row>
    <row r="4" spans="2:17" s="1" customFormat="1" x14ac:dyDescent="0.25">
      <c r="B4" s="9" t="b">
        <v>0</v>
      </c>
      <c r="C4" s="120" t="s">
        <v>28</v>
      </c>
      <c r="D4" s="120"/>
      <c r="E4" s="120"/>
      <c r="F4" s="3"/>
      <c r="G4" s="4"/>
      <c r="H4" s="4"/>
      <c r="I4" s="4"/>
      <c r="J4" s="4"/>
      <c r="K4" s="4"/>
      <c r="L4" s="4"/>
      <c r="M4" s="4"/>
      <c r="N4" s="4"/>
      <c r="O4" s="4"/>
      <c r="P4" s="4"/>
      <c r="Q4" s="4"/>
    </row>
    <row r="5" spans="2:17" s="1" customFormat="1" x14ac:dyDescent="0.25">
      <c r="B5" s="9" t="b">
        <v>0</v>
      </c>
      <c r="C5" s="120" t="s">
        <v>29</v>
      </c>
      <c r="D5" s="120"/>
      <c r="E5" s="120"/>
      <c r="F5" s="3"/>
      <c r="G5" s="4"/>
      <c r="H5" s="4"/>
      <c r="I5" s="4"/>
      <c r="J5" s="4"/>
      <c r="K5" s="4"/>
      <c r="L5" s="4"/>
      <c r="M5" s="4"/>
      <c r="N5" s="4"/>
      <c r="O5" s="4"/>
      <c r="P5" s="4"/>
      <c r="Q5" s="4"/>
    </row>
    <row r="6" spans="2:17" s="1" customFormat="1" x14ac:dyDescent="0.25">
      <c r="B6" s="9" t="b">
        <v>0</v>
      </c>
      <c r="C6" s="120" t="s">
        <v>30</v>
      </c>
      <c r="D6" s="120"/>
      <c r="E6" s="120"/>
      <c r="F6" s="3"/>
      <c r="G6" s="4"/>
      <c r="H6" s="4"/>
      <c r="I6" s="4"/>
      <c r="J6" s="4"/>
      <c r="K6" s="4"/>
      <c r="L6" s="4"/>
      <c r="M6" s="4"/>
      <c r="N6" s="4"/>
      <c r="O6" s="4"/>
      <c r="P6" s="4"/>
      <c r="Q6" s="4"/>
    </row>
    <row r="7" spans="2:17" s="1" customFormat="1" x14ac:dyDescent="0.25">
      <c r="B7" s="9" t="b">
        <v>0</v>
      </c>
      <c r="C7" s="120" t="s">
        <v>31</v>
      </c>
      <c r="D7" s="120"/>
      <c r="E7" s="120"/>
      <c r="F7" s="3"/>
      <c r="G7" s="4"/>
      <c r="H7" s="4"/>
      <c r="I7" s="4"/>
      <c r="J7" s="4"/>
      <c r="K7" s="4"/>
      <c r="L7" s="4"/>
      <c r="M7" s="4"/>
      <c r="N7" s="4"/>
      <c r="O7" s="4"/>
      <c r="P7" s="4"/>
      <c r="Q7" s="4"/>
    </row>
    <row r="8" spans="2:17" s="1" customFormat="1" x14ac:dyDescent="0.25">
      <c r="B8" s="9" t="b">
        <v>0</v>
      </c>
      <c r="C8" s="120" t="s">
        <v>32</v>
      </c>
      <c r="D8" s="120"/>
      <c r="E8" s="120"/>
      <c r="F8" s="3"/>
      <c r="G8" s="4"/>
      <c r="H8" s="4"/>
      <c r="I8" s="4"/>
      <c r="J8" s="4"/>
      <c r="K8" s="4"/>
      <c r="L8" s="4"/>
      <c r="M8" s="4"/>
      <c r="N8" s="4"/>
      <c r="O8" s="4"/>
      <c r="P8" s="4"/>
      <c r="Q8" s="4"/>
    </row>
    <row r="9" spans="2:17" s="1" customFormat="1" x14ac:dyDescent="0.25">
      <c r="B9" s="9" t="b">
        <v>0</v>
      </c>
      <c r="C9" s="120" t="s">
        <v>33</v>
      </c>
      <c r="D9" s="120"/>
      <c r="E9" s="120"/>
      <c r="F9" s="3"/>
      <c r="G9" s="4"/>
      <c r="H9" s="4"/>
      <c r="I9" s="4"/>
      <c r="J9" s="4"/>
      <c r="K9" s="4"/>
      <c r="L9" s="4"/>
      <c r="M9" s="4"/>
      <c r="N9" s="4"/>
      <c r="O9" s="4"/>
      <c r="P9" s="4"/>
      <c r="Q9" s="4"/>
    </row>
    <row r="10" spans="2:17" s="1" customFormat="1" x14ac:dyDescent="0.25">
      <c r="B10" s="9" t="b">
        <v>0</v>
      </c>
      <c r="C10" s="120" t="s">
        <v>34</v>
      </c>
      <c r="D10" s="120"/>
      <c r="E10" s="120"/>
      <c r="F10" s="3"/>
      <c r="G10" s="4"/>
      <c r="H10" s="4"/>
      <c r="I10" s="4"/>
      <c r="J10" s="4"/>
      <c r="K10" s="4"/>
      <c r="L10" s="4"/>
      <c r="M10" s="4"/>
      <c r="N10" s="4"/>
      <c r="O10" s="4"/>
      <c r="P10" s="4"/>
      <c r="Q10" s="4"/>
    </row>
    <row r="11" spans="2:17" s="1" customFormat="1" x14ac:dyDescent="0.25">
      <c r="B11" s="9" t="b">
        <v>0</v>
      </c>
      <c r="C11" s="120" t="s">
        <v>35</v>
      </c>
      <c r="D11" s="120"/>
      <c r="E11" s="120"/>
      <c r="F11" s="3"/>
      <c r="G11" s="4"/>
      <c r="H11" s="4"/>
      <c r="I11" s="4"/>
      <c r="J11" s="4"/>
      <c r="K11" s="4"/>
      <c r="L11" s="4"/>
      <c r="M11" s="4"/>
      <c r="N11" s="4"/>
      <c r="O11" s="4"/>
      <c r="P11" s="4"/>
      <c r="Q11" s="4"/>
    </row>
    <row r="12" spans="2:17" s="1" customFormat="1" x14ac:dyDescent="0.25">
      <c r="B12" s="9" t="b">
        <v>0</v>
      </c>
      <c r="C12" s="120" t="s">
        <v>36</v>
      </c>
      <c r="D12" s="120"/>
      <c r="E12" s="120"/>
      <c r="F12" s="3"/>
      <c r="G12" s="4"/>
      <c r="H12" s="4"/>
      <c r="I12" s="4"/>
      <c r="J12" s="4"/>
      <c r="K12" s="4"/>
      <c r="L12" s="4"/>
      <c r="M12" s="4"/>
      <c r="N12" s="4"/>
      <c r="O12" s="4"/>
      <c r="P12" s="4"/>
      <c r="Q12" s="4"/>
    </row>
    <row r="13" spans="2:17" s="1" customFormat="1" x14ac:dyDescent="0.25">
      <c r="B13" s="9" t="b">
        <v>0</v>
      </c>
      <c r="C13" s="120" t="s">
        <v>37</v>
      </c>
      <c r="D13" s="120"/>
      <c r="E13" s="120"/>
      <c r="F13" s="3"/>
      <c r="G13" s="4"/>
      <c r="H13" s="4"/>
      <c r="I13" s="4"/>
      <c r="J13" s="4"/>
      <c r="K13" s="4"/>
      <c r="L13" s="4"/>
      <c r="M13" s="4"/>
      <c r="N13" s="4"/>
      <c r="O13" s="4"/>
      <c r="P13" s="4"/>
      <c r="Q13" s="4"/>
    </row>
    <row r="14" spans="2:17" s="1" customFormat="1" x14ac:dyDescent="0.25">
      <c r="B14" s="9" t="b">
        <v>0</v>
      </c>
      <c r="C14" s="120" t="s">
        <v>38</v>
      </c>
      <c r="D14" s="120"/>
      <c r="E14" s="120"/>
      <c r="F14" s="3"/>
      <c r="G14" s="4"/>
      <c r="H14" s="4"/>
      <c r="I14" s="4"/>
      <c r="J14" s="4"/>
      <c r="K14" s="4"/>
      <c r="L14" s="4"/>
      <c r="M14" s="4"/>
      <c r="N14" s="4"/>
      <c r="O14" s="4"/>
      <c r="P14" s="4"/>
      <c r="Q14" s="4"/>
    </row>
    <row r="15" spans="2:17" s="1" customFormat="1" x14ac:dyDescent="0.25">
      <c r="B15" s="9" t="b">
        <v>0</v>
      </c>
      <c r="C15" s="120" t="s">
        <v>39</v>
      </c>
      <c r="D15" s="120"/>
      <c r="E15" s="120"/>
      <c r="F15" s="3"/>
      <c r="G15" s="4"/>
      <c r="H15" s="4"/>
      <c r="I15" s="4"/>
      <c r="J15" s="4"/>
      <c r="K15" s="4"/>
      <c r="L15" s="4"/>
      <c r="M15" s="4"/>
      <c r="N15" s="4"/>
      <c r="O15" s="4"/>
      <c r="P15" s="4"/>
      <c r="Q15" s="4"/>
    </row>
    <row r="16" spans="2:17" s="1" customFormat="1" x14ac:dyDescent="0.25">
      <c r="B16" s="9" t="b">
        <v>0</v>
      </c>
      <c r="C16" s="120" t="s">
        <v>40</v>
      </c>
      <c r="D16" s="120"/>
      <c r="E16" s="120"/>
      <c r="F16" s="3"/>
      <c r="G16" s="4"/>
      <c r="H16" s="4"/>
      <c r="I16" s="4"/>
      <c r="J16" s="4"/>
      <c r="K16" s="4"/>
      <c r="L16" s="4"/>
      <c r="M16" s="4"/>
      <c r="N16" s="4"/>
      <c r="O16" s="4"/>
      <c r="P16" s="4"/>
      <c r="Q16" s="4"/>
    </row>
    <row r="17" spans="2:17" s="1" customFormat="1" x14ac:dyDescent="0.25">
      <c r="B17" s="9" t="b">
        <v>0</v>
      </c>
      <c r="C17" s="120" t="s">
        <v>41</v>
      </c>
      <c r="D17" s="120"/>
      <c r="E17" s="120"/>
      <c r="F17" s="3"/>
      <c r="G17" s="4"/>
      <c r="H17" s="4"/>
      <c r="I17" s="4"/>
      <c r="J17" s="4"/>
      <c r="K17" s="4"/>
      <c r="L17" s="4"/>
      <c r="M17" s="4"/>
      <c r="N17" s="4"/>
      <c r="O17" s="4"/>
      <c r="P17" s="4"/>
      <c r="Q17" s="4"/>
    </row>
    <row r="18" spans="2:17" s="1" customFormat="1" x14ac:dyDescent="0.25">
      <c r="B18" s="9" t="b">
        <v>0</v>
      </c>
      <c r="C18" s="120" t="s">
        <v>42</v>
      </c>
      <c r="D18" s="120"/>
      <c r="E18" s="120"/>
      <c r="F18" s="3"/>
      <c r="G18" s="4"/>
      <c r="H18" s="4"/>
      <c r="I18" s="4"/>
      <c r="J18" s="4"/>
      <c r="K18" s="4"/>
      <c r="L18" s="4"/>
      <c r="M18" s="4"/>
      <c r="N18" s="4"/>
      <c r="O18" s="4"/>
      <c r="P18" s="4"/>
      <c r="Q18" s="4"/>
    </row>
    <row r="19" spans="2:17" s="1" customFormat="1" x14ac:dyDescent="0.25">
      <c r="B19" s="9" t="b">
        <v>0</v>
      </c>
      <c r="C19" s="120" t="s">
        <v>43</v>
      </c>
      <c r="D19" s="120"/>
      <c r="E19" s="120"/>
      <c r="F19" s="3"/>
      <c r="G19" s="4"/>
      <c r="H19" s="4"/>
      <c r="I19" s="4"/>
      <c r="J19" s="4"/>
      <c r="K19" s="4"/>
      <c r="L19" s="4"/>
      <c r="M19" s="4"/>
      <c r="N19" s="4"/>
      <c r="O19" s="4"/>
      <c r="P19" s="4"/>
      <c r="Q19" s="4"/>
    </row>
    <row r="20" spans="2:17" s="1" customFormat="1" x14ac:dyDescent="0.25">
      <c r="B20" s="5"/>
      <c r="C20" s="2"/>
      <c r="D20" s="2"/>
      <c r="E20"/>
      <c r="F20" s="3"/>
      <c r="G20" s="4"/>
      <c r="H20" s="4"/>
      <c r="I20" s="4"/>
      <c r="J20" s="4"/>
      <c r="K20" s="4"/>
      <c r="L20" s="4"/>
      <c r="M20" s="4"/>
      <c r="N20" s="4"/>
      <c r="O20" s="4"/>
      <c r="P20" s="4"/>
      <c r="Q20" s="4"/>
    </row>
    <row r="21" spans="2:17" x14ac:dyDescent="0.25">
      <c r="C21" s="6" t="s">
        <v>10</v>
      </c>
      <c r="D21" s="11" t="s">
        <v>44</v>
      </c>
      <c r="E21" s="6" t="s">
        <v>45</v>
      </c>
    </row>
    <row r="22" spans="2:17" ht="30" hidden="1" x14ac:dyDescent="0.25">
      <c r="C22" s="10">
        <v>1</v>
      </c>
      <c r="D22" s="7" t="s">
        <v>46</v>
      </c>
      <c r="E22" s="8" t="b">
        <v>0</v>
      </c>
    </row>
    <row r="23" spans="2:17" hidden="1" x14ac:dyDescent="0.25">
      <c r="C23" s="10">
        <v>2</v>
      </c>
      <c r="D23" s="7" t="s">
        <v>47</v>
      </c>
      <c r="E23" s="8" t="b">
        <v>0</v>
      </c>
    </row>
    <row r="24" spans="2:17" ht="30" hidden="1" x14ac:dyDescent="0.25">
      <c r="C24" s="10">
        <v>3</v>
      </c>
      <c r="D24" s="7" t="s">
        <v>48</v>
      </c>
      <c r="E24" s="8" t="b">
        <v>0</v>
      </c>
    </row>
    <row r="25" spans="2:17" hidden="1" x14ac:dyDescent="0.25">
      <c r="C25" s="10">
        <v>4</v>
      </c>
      <c r="D25" s="7" t="s">
        <v>49</v>
      </c>
      <c r="E25" s="8" t="b">
        <v>0</v>
      </c>
    </row>
    <row r="26" spans="2:17" hidden="1" x14ac:dyDescent="0.25">
      <c r="C26" s="10">
        <v>5</v>
      </c>
      <c r="D26" s="7" t="s">
        <v>50</v>
      </c>
      <c r="E26" s="8" t="b">
        <v>0</v>
      </c>
    </row>
    <row r="27" spans="2:17" ht="30" hidden="1" x14ac:dyDescent="0.25">
      <c r="C27" s="10">
        <v>6</v>
      </c>
      <c r="D27" s="7" t="s">
        <v>51</v>
      </c>
      <c r="E27" s="8" t="b">
        <v>0</v>
      </c>
    </row>
    <row r="28" spans="2:17" ht="30" hidden="1" x14ac:dyDescent="0.25">
      <c r="C28" s="10">
        <v>1</v>
      </c>
      <c r="D28" s="12" t="s">
        <v>52</v>
      </c>
      <c r="E28" s="8" t="b">
        <v>0</v>
      </c>
    </row>
    <row r="29" spans="2:17" ht="30" hidden="1" x14ac:dyDescent="0.25">
      <c r="C29" s="10">
        <v>2</v>
      </c>
      <c r="D29" s="12" t="s">
        <v>53</v>
      </c>
      <c r="E29" s="8" t="b">
        <v>0</v>
      </c>
    </row>
    <row r="30" spans="2:17" ht="60" hidden="1" x14ac:dyDescent="0.25">
      <c r="C30" s="10">
        <v>3</v>
      </c>
      <c r="D30" s="7" t="s">
        <v>54</v>
      </c>
      <c r="E30" s="8" t="b">
        <v>0</v>
      </c>
    </row>
    <row r="31" spans="2:17" ht="30" hidden="1" x14ac:dyDescent="0.25">
      <c r="C31" s="10">
        <v>4</v>
      </c>
      <c r="D31" s="7" t="s">
        <v>55</v>
      </c>
      <c r="E31" s="8" t="b">
        <v>0</v>
      </c>
    </row>
    <row r="32" spans="2:17" ht="60" hidden="1" x14ac:dyDescent="0.25">
      <c r="C32" s="10">
        <v>5</v>
      </c>
      <c r="D32" s="7" t="s">
        <v>56</v>
      </c>
      <c r="E32" s="8" t="b">
        <v>0</v>
      </c>
    </row>
    <row r="33" spans="3:5" ht="30" hidden="1" x14ac:dyDescent="0.25">
      <c r="C33" s="10">
        <v>6</v>
      </c>
      <c r="D33" s="7" t="s">
        <v>57</v>
      </c>
      <c r="E33" s="8" t="b">
        <v>0</v>
      </c>
    </row>
    <row r="34" spans="3:5" ht="60" hidden="1" x14ac:dyDescent="0.25">
      <c r="C34" s="10">
        <v>7</v>
      </c>
      <c r="D34" s="7" t="s">
        <v>58</v>
      </c>
      <c r="E34" s="8" t="b">
        <v>0</v>
      </c>
    </row>
    <row r="35" spans="3:5" ht="30" hidden="1" x14ac:dyDescent="0.25">
      <c r="C35" s="10">
        <v>8</v>
      </c>
      <c r="D35" s="7" t="s">
        <v>59</v>
      </c>
      <c r="E35" s="8" t="b">
        <v>0</v>
      </c>
    </row>
    <row r="36" spans="3:5" ht="30" x14ac:dyDescent="0.25">
      <c r="C36" s="10">
        <v>1</v>
      </c>
      <c r="D36" s="7" t="s">
        <v>60</v>
      </c>
      <c r="E36" s="8" t="b">
        <v>0</v>
      </c>
    </row>
    <row r="37" spans="3:5" ht="45" x14ac:dyDescent="0.25">
      <c r="C37" s="10">
        <v>2</v>
      </c>
      <c r="D37" s="7" t="s">
        <v>61</v>
      </c>
      <c r="E37" s="8" t="b">
        <v>0</v>
      </c>
    </row>
    <row r="38" spans="3:5" ht="60" x14ac:dyDescent="0.25">
      <c r="C38" s="10">
        <v>3</v>
      </c>
      <c r="D38" s="7" t="s">
        <v>62</v>
      </c>
      <c r="E38" s="8" t="b">
        <v>0</v>
      </c>
    </row>
    <row r="41" spans="3:5" ht="54.95" customHeight="1" x14ac:dyDescent="0.25">
      <c r="C41" s="114" t="s">
        <v>63</v>
      </c>
      <c r="D41" s="117"/>
      <c r="E41" s="117"/>
    </row>
    <row r="42" spans="3:5" s="3" customFormat="1" ht="27" customHeight="1" x14ac:dyDescent="0.25">
      <c r="C42" s="114"/>
      <c r="D42" s="116" t="s">
        <v>64</v>
      </c>
      <c r="E42" s="116"/>
    </row>
    <row r="43" spans="3:5" s="3" customFormat="1" ht="54.95" customHeight="1" x14ac:dyDescent="0.25">
      <c r="C43" s="114" t="s">
        <v>65</v>
      </c>
      <c r="D43" s="115"/>
      <c r="E43" s="115"/>
    </row>
    <row r="44" spans="3:5" s="3" customFormat="1" ht="27" customHeight="1" x14ac:dyDescent="0.25">
      <c r="C44" s="114"/>
      <c r="D44" s="116" t="s">
        <v>64</v>
      </c>
      <c r="E44" s="116"/>
    </row>
    <row r="45" spans="3:5" s="3" customFormat="1" ht="54.95" customHeight="1" x14ac:dyDescent="0.25">
      <c r="C45" s="114" t="s">
        <v>66</v>
      </c>
      <c r="D45" s="115"/>
      <c r="E45" s="115"/>
    </row>
    <row r="46" spans="3:5" s="3" customFormat="1" ht="27" customHeight="1" x14ac:dyDescent="0.25">
      <c r="C46" s="114"/>
      <c r="D46" s="116" t="s">
        <v>64</v>
      </c>
      <c r="E46" s="116"/>
    </row>
    <row r="49" spans="2:17" s="1" customFormat="1" x14ac:dyDescent="0.25">
      <c r="B49" s="5"/>
      <c r="C49" s="2"/>
      <c r="D49" s="2"/>
      <c r="E49"/>
      <c r="F49" s="3"/>
      <c r="G49" s="4"/>
      <c r="H49" s="4"/>
      <c r="I49" s="4"/>
      <c r="J49" s="4"/>
      <c r="K49" s="4"/>
      <c r="L49" s="4"/>
      <c r="M49" s="4"/>
      <c r="N49" s="4"/>
      <c r="O49" s="4"/>
      <c r="P49" s="4"/>
      <c r="Q49" s="4"/>
    </row>
    <row r="50" spans="2:17" s="1" customFormat="1" x14ac:dyDescent="0.25">
      <c r="B50" s="5"/>
      <c r="C50" s="2"/>
      <c r="D50" s="2"/>
      <c r="E50"/>
      <c r="F50" s="3"/>
      <c r="G50" s="4"/>
      <c r="H50" s="4"/>
      <c r="I50" s="4"/>
      <c r="J50" s="4"/>
      <c r="K50" s="4"/>
      <c r="L50" s="4"/>
      <c r="M50" s="4"/>
      <c r="N50" s="4"/>
      <c r="O50" s="4"/>
      <c r="P50" s="4"/>
      <c r="Q50" s="4"/>
    </row>
  </sheetData>
  <mergeCells count="27">
    <mergeCell ref="C17:E17"/>
    <mergeCell ref="C18:E18"/>
    <mergeCell ref="C19:E19"/>
    <mergeCell ref="C12:E12"/>
    <mergeCell ref="C13:E13"/>
    <mergeCell ref="C14:E14"/>
    <mergeCell ref="C15:E15"/>
    <mergeCell ref="C16:E16"/>
    <mergeCell ref="C7:E7"/>
    <mergeCell ref="C8:E8"/>
    <mergeCell ref="C9:E9"/>
    <mergeCell ref="C10:E10"/>
    <mergeCell ref="C11:E11"/>
    <mergeCell ref="C2:E2"/>
    <mergeCell ref="C3:E3"/>
    <mergeCell ref="C4:E4"/>
    <mergeCell ref="C5:E5"/>
    <mergeCell ref="C6:E6"/>
    <mergeCell ref="C45:C46"/>
    <mergeCell ref="D45:E45"/>
    <mergeCell ref="D46:E46"/>
    <mergeCell ref="C41:C42"/>
    <mergeCell ref="D41:E41"/>
    <mergeCell ref="D42:E42"/>
    <mergeCell ref="C43:C44"/>
    <mergeCell ref="D43:E43"/>
    <mergeCell ref="D44:E4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310EE99-8533-44B4-87C4-9E714558B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38701D-DD51-433A-99B0-B47D84BCD292}">
  <ds:schemaRefs>
    <ds:schemaRef ds:uri="http://schemas.microsoft.com/sharepoint/v3/contenttype/forms"/>
  </ds:schemaRefs>
</ds:datastoreItem>
</file>

<file path=customXml/itemProps3.xml><?xml version="1.0" encoding="utf-8"?>
<ds:datastoreItem xmlns:ds="http://schemas.openxmlformats.org/officeDocument/2006/customXml" ds:itemID="{1EB7A0F2-1F11-45D1-96FA-2BAEABB6E1E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ESTUDIO DE MERCADO</vt:lpstr>
      <vt:lpstr>CHECK</vt:lpstr>
      <vt:lpstr>'ESTUDIO DE MERCADO'!Print_Area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Angelica Maria Escobar Vivas</cp:lastModifiedBy>
  <cp:revision/>
  <dcterms:created xsi:type="dcterms:W3CDTF">2023-05-24T19:36:50Z</dcterms:created>
  <dcterms:modified xsi:type="dcterms:W3CDTF">2026-08-19T23:00:52Z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