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E:\2026\ADRES\OPS 2026\ADICIONES\DOP II\ADRES-CPS-562-2026\"/>
    </mc:Choice>
  </mc:AlternateContent>
  <xr:revisionPtr revIDLastSave="0" documentId="13_ncr:1_{1874D53C-0C5C-41CE-BDB0-590730C45FBA}" xr6:coauthVersionLast="47" xr6:coauthVersionMax="47" xr10:uidLastSave="{00000000-0000-0000-0000-000000000000}"/>
  <bookViews>
    <workbookView xWindow="-120" yWindow="-120" windowWidth="29040" windowHeight="15720" tabRatio="851" firstSheet="9" activeTab="10" xr2:uid="{3DC43E92-951F-4610-9A6E-9EBA1FEC1622}"/>
  </bookViews>
  <sheets>
    <sheet name="Resumen" sheetId="15" r:id="rId1"/>
    <sheet name="Base Informe de ejecución OCI" sheetId="9" r:id="rId2"/>
    <sheet name="Base Informe de ejecución OAJ" sheetId="7" r:id="rId3"/>
    <sheet name="Base Informe de ejecución OAPGR" sheetId="14" r:id="rId4"/>
    <sheet name="Base Informe de ejecución DGRAL" sheetId="10" r:id="rId5"/>
    <sheet name="Base Informe de ejecución DOP" sheetId="8" r:id="rId6"/>
    <sheet name="Base Informe de ejecución DLYG" sheetId="13" r:id="rId7"/>
    <sheet name="Base Informe de ejecución DGTIS" sheetId="11" r:id="rId8"/>
    <sheet name="Base Informe de ejecución DGRFS" sheetId="12" r:id="rId9"/>
    <sheet name="Base Informe de ejecución DAF" sheetId="6" r:id="rId10"/>
    <sheet name="Base_Informes de ejecución" sheetId="2" r:id="rId11"/>
  </sheets>
  <definedNames>
    <definedName name="_xlnm._FilterDatabase" localSheetId="9" hidden="1">'Base Informe de ejecución DAF'!$A$1:$AU$49</definedName>
    <definedName name="_xlnm._FilterDatabase" localSheetId="4" hidden="1">'Base Informe de ejecución DGRAL'!$A$1:$AT$134</definedName>
    <definedName name="_xlnm._FilterDatabase" localSheetId="8" hidden="1">'Base Informe de ejecución DGRFS'!$A$1:$AT$32</definedName>
    <definedName name="_xlnm._FilterDatabase" localSheetId="7" hidden="1">'Base Informe de ejecución DGTIS'!$A$1:$AT$118</definedName>
    <definedName name="_xlnm._FilterDatabase" localSheetId="6" hidden="1">'Base Informe de ejecución DLYG'!$B$1:$F$40</definedName>
    <definedName name="_xlnm._FilterDatabase" localSheetId="5" hidden="1">'Base Informe de ejecución DOP'!$A$1:$AT$241</definedName>
    <definedName name="_xlnm._FilterDatabase" localSheetId="2" hidden="1">'Base Informe de ejecución OAJ'!$A$1:$AT$118</definedName>
    <definedName name="_xlnm._FilterDatabase" localSheetId="3" hidden="1">'Base Informe de ejecución OAPGR'!$B$1:$F$26</definedName>
    <definedName name="_xlnm._FilterDatabase" localSheetId="1" hidden="1">'Base Informe de ejecución OCI'!$A$1:$AU$10</definedName>
    <definedName name="_xlnm._FilterDatabase" localSheetId="10" hidden="1">'Base_Informes de ejecución'!$A$1:$AU$743</definedName>
  </definedNames>
  <calcPr calcId="191028"/>
  <pivotCaches>
    <pivotCache cacheId="17"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F369" i="2" l="1"/>
  <c r="A3" i="6"/>
  <c r="A4" i="6" s="1"/>
  <c r="A5" i="6" s="1"/>
  <c r="A6" i="6" s="1"/>
  <c r="A7" i="6" s="1"/>
  <c r="A8" i="6" s="1"/>
  <c r="A9" i="6" s="1"/>
  <c r="A10" i="6" s="1"/>
  <c r="A11" i="6" s="1"/>
  <c r="A12" i="6" s="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3" i="12"/>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4" i="7"/>
  <c r="A5" i="7" s="1"/>
  <c r="A6" i="7" s="1"/>
  <c r="A7" i="7" s="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3" i="7"/>
  <c r="A3" i="8"/>
  <c r="A4" i="8" s="1"/>
  <c r="A5" i="8" s="1"/>
  <c r="A6" i="8" s="1"/>
  <c r="A7" i="8" s="1"/>
  <c r="A8" i="8" s="1"/>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4" i="9"/>
  <c r="A5" i="9" s="1"/>
  <c r="A6" i="9" s="1"/>
  <c r="A7" i="9" s="1"/>
  <c r="A8" i="9" s="1"/>
  <c r="A3" i="9"/>
  <c r="AF32" i="10"/>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118" i="10" s="1"/>
  <c r="A119" i="10" s="1"/>
  <c r="A120" i="10" s="1"/>
  <c r="A121" i="10" s="1"/>
  <c r="A122" i="10" s="1"/>
  <c r="A123" i="10" s="1"/>
  <c r="A124" i="10" s="1"/>
  <c r="A125" i="10" s="1"/>
  <c r="A126" i="10" s="1"/>
  <c r="A127" i="10" s="1"/>
  <c r="A128" i="10" s="1"/>
  <c r="A129" i="10" s="1"/>
  <c r="A130" i="10" s="1"/>
  <c r="A131" i="10" s="1"/>
  <c r="A132" i="10" s="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3" i="13"/>
  <c r="A4" i="13" s="1"/>
  <c r="A5" i="13" s="1"/>
  <c r="A6" i="13" s="1"/>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I25" i="14"/>
  <c r="AH25" i="14"/>
  <c r="AG25" i="14"/>
  <c r="AF25" i="14"/>
  <c r="AE25" i="14"/>
  <c r="AD25" i="14"/>
  <c r="AC25" i="14"/>
  <c r="AJ25" i="14"/>
  <c r="AK25" i="14"/>
  <c r="A3" i="14"/>
  <c r="A4" i="14" s="1"/>
  <c r="A5" i="14" s="1"/>
  <c r="A6" i="14" s="1"/>
  <c r="A7" i="14" s="1"/>
  <c r="A8" i="14" s="1"/>
  <c r="A9" i="14" s="1"/>
  <c r="A10" i="14" s="1"/>
  <c r="A11" i="14" s="1"/>
  <c r="A12" i="14" s="1"/>
  <c r="A13" i="14" s="1"/>
  <c r="A14" i="14" s="1"/>
  <c r="A15" i="14" s="1"/>
  <c r="A16" i="14" s="1"/>
  <c r="A17" i="14" s="1"/>
  <c r="A18" i="14" s="1"/>
  <c r="A19" i="14" s="1"/>
  <c r="A20" i="14" s="1"/>
  <c r="A21" i="14" s="1"/>
  <c r="A22" i="14" s="1"/>
  <c r="A23" i="14" s="1"/>
  <c r="A24" i="14" s="1"/>
  <c r="AF24" i="14"/>
  <c r="AE24" i="14"/>
  <c r="AC24" i="14"/>
  <c r="AF23" i="14"/>
  <c r="AE23" i="14"/>
  <c r="AC23" i="14"/>
  <c r="AG22" i="14"/>
  <c r="AF22" i="14"/>
  <c r="AE22" i="14"/>
  <c r="AC22" i="14"/>
  <c r="AF21" i="14"/>
  <c r="AE21" i="14"/>
  <c r="AC21" i="14"/>
  <c r="AF20" i="14"/>
  <c r="AE20" i="14"/>
  <c r="AJ20" i="14" s="1"/>
  <c r="AC20" i="14"/>
  <c r="AF19" i="14"/>
  <c r="AE19" i="14"/>
  <c r="AJ19" i="14" s="1"/>
  <c r="AC19" i="14"/>
  <c r="AF18" i="14"/>
  <c r="AE18" i="14"/>
  <c r="AJ18" i="14" s="1"/>
  <c r="AC18" i="14"/>
  <c r="AF17" i="14"/>
  <c r="AE17" i="14"/>
  <c r="AD17" i="14"/>
  <c r="AC17" i="14"/>
  <c r="AF16" i="14"/>
  <c r="AE16" i="14"/>
  <c r="AC16" i="14"/>
  <c r="AF15" i="14"/>
  <c r="AE15" i="14"/>
  <c r="AC15" i="14"/>
  <c r="AF14" i="14"/>
  <c r="AE14" i="14"/>
  <c r="AC14" i="14"/>
  <c r="AF13" i="14"/>
  <c r="AE13" i="14"/>
  <c r="AC13" i="14"/>
  <c r="AF12" i="14"/>
  <c r="AE12" i="14"/>
  <c r="AD12" i="14"/>
  <c r="AC12" i="14"/>
  <c r="AF11" i="14"/>
  <c r="AE11" i="14"/>
  <c r="AC11" i="14"/>
  <c r="AF10" i="14"/>
  <c r="AE10" i="14"/>
  <c r="AC10" i="14"/>
  <c r="AF9" i="14"/>
  <c r="AE9" i="14"/>
  <c r="AJ9" i="14" s="1"/>
  <c r="AC9" i="14"/>
  <c r="AF8" i="14"/>
  <c r="AE8" i="14"/>
  <c r="AJ8" i="14" s="1"/>
  <c r="AC8" i="14"/>
  <c r="AF7" i="14"/>
  <c r="AE7" i="14"/>
  <c r="AC7" i="14"/>
  <c r="AF6" i="14"/>
  <c r="AE6" i="14"/>
  <c r="AC6" i="14"/>
  <c r="AF5" i="14"/>
  <c r="AE5" i="14"/>
  <c r="AC5" i="14"/>
  <c r="AF4" i="14"/>
  <c r="AE4" i="14"/>
  <c r="AJ4" i="14" s="1"/>
  <c r="AC4" i="14"/>
  <c r="AF3" i="14"/>
  <c r="AE3" i="14"/>
  <c r="AC3" i="14"/>
  <c r="AF2" i="14"/>
  <c r="AE2" i="14"/>
  <c r="AC2" i="14"/>
  <c r="AH39" i="13"/>
  <c r="AG38" i="13"/>
  <c r="AF38" i="13"/>
  <c r="AE38" i="13"/>
  <c r="AD38" i="13"/>
  <c r="AC38" i="13"/>
  <c r="AG37" i="13"/>
  <c r="AF37" i="13"/>
  <c r="AE37" i="13"/>
  <c r="AJ37" i="13" s="1"/>
  <c r="AC37" i="13"/>
  <c r="AG36" i="13"/>
  <c r="AF36" i="13"/>
  <c r="AE36" i="13"/>
  <c r="AJ36" i="13" s="1"/>
  <c r="AC36" i="13"/>
  <c r="AG35" i="13"/>
  <c r="AF35" i="13"/>
  <c r="AE35" i="13"/>
  <c r="AD35" i="13"/>
  <c r="AJ35" i="13" s="1"/>
  <c r="AC35" i="13"/>
  <c r="AG34" i="13"/>
  <c r="AF34" i="13"/>
  <c r="AE34" i="13"/>
  <c r="AC34" i="13"/>
  <c r="AG33" i="13"/>
  <c r="AF33" i="13"/>
  <c r="AE33" i="13"/>
  <c r="AC33" i="13"/>
  <c r="AG32" i="13"/>
  <c r="AF32" i="13"/>
  <c r="AE32" i="13"/>
  <c r="AC32" i="13"/>
  <c r="AG31" i="13"/>
  <c r="AF31" i="13"/>
  <c r="AE31" i="13"/>
  <c r="AJ31" i="13" s="1"/>
  <c r="AC31" i="13"/>
  <c r="AG30" i="13"/>
  <c r="AF30" i="13"/>
  <c r="AE30" i="13"/>
  <c r="AC30" i="13"/>
  <c r="AG29" i="13"/>
  <c r="AF29" i="13"/>
  <c r="AE29" i="13"/>
  <c r="AC29" i="13"/>
  <c r="AI39" i="13"/>
  <c r="AF28" i="13"/>
  <c r="AE28" i="13"/>
  <c r="AJ28" i="13" s="1"/>
  <c r="AC28" i="13"/>
  <c r="AG27" i="13"/>
  <c r="AF27" i="13"/>
  <c r="AE27" i="13"/>
  <c r="AC27" i="13"/>
  <c r="AG26" i="13"/>
  <c r="AF26" i="13"/>
  <c r="AE26" i="13"/>
  <c r="AC26" i="13"/>
  <c r="AG25" i="13"/>
  <c r="AF25" i="13"/>
  <c r="AE25" i="13"/>
  <c r="AC25" i="13"/>
  <c r="AG24" i="13"/>
  <c r="AF24" i="13"/>
  <c r="AE24" i="13"/>
  <c r="AJ24" i="13" s="1"/>
  <c r="AC24" i="13"/>
  <c r="AG23" i="13"/>
  <c r="AF23" i="13"/>
  <c r="AE23" i="13"/>
  <c r="AC23" i="13"/>
  <c r="AG22" i="13"/>
  <c r="AF22" i="13"/>
  <c r="AE22" i="13"/>
  <c r="AC22" i="13"/>
  <c r="AG21" i="13"/>
  <c r="AF21" i="13"/>
  <c r="AE21" i="13"/>
  <c r="AJ21" i="13" s="1"/>
  <c r="AC21" i="13"/>
  <c r="AG20" i="13"/>
  <c r="AF20" i="13"/>
  <c r="AE20" i="13"/>
  <c r="AC20" i="13"/>
  <c r="AG19" i="13"/>
  <c r="AF19" i="13"/>
  <c r="AE19" i="13"/>
  <c r="AJ19" i="13" s="1"/>
  <c r="AC19" i="13"/>
  <c r="AF18" i="13"/>
  <c r="AE18" i="13"/>
  <c r="AC18" i="13"/>
  <c r="AF17" i="13"/>
  <c r="AE17" i="13"/>
  <c r="AC17" i="13"/>
  <c r="AG16" i="13"/>
  <c r="AF16" i="13"/>
  <c r="AE16" i="13"/>
  <c r="AC16" i="13"/>
  <c r="AG15" i="13"/>
  <c r="AF15" i="13"/>
  <c r="AE15" i="13"/>
  <c r="AC15" i="13"/>
  <c r="AF14" i="13"/>
  <c r="AE14" i="13"/>
  <c r="AC14" i="13"/>
  <c r="AF13" i="13"/>
  <c r="AE13" i="13"/>
  <c r="AJ13" i="13" s="1"/>
  <c r="AC13" i="13"/>
  <c r="AF12" i="13"/>
  <c r="AE12" i="13"/>
  <c r="AC12" i="13"/>
  <c r="AF11" i="13"/>
  <c r="AE11" i="13"/>
  <c r="AJ11" i="13" s="1"/>
  <c r="AC11" i="13"/>
  <c r="AF10" i="13"/>
  <c r="AE10" i="13"/>
  <c r="AJ10" i="13" s="1"/>
  <c r="AC10" i="13"/>
  <c r="AF9" i="13"/>
  <c r="AE9" i="13"/>
  <c r="AC9" i="13"/>
  <c r="AF8" i="13"/>
  <c r="AE8" i="13"/>
  <c r="AC8" i="13"/>
  <c r="AF7" i="13"/>
  <c r="AE7" i="13"/>
  <c r="AC7" i="13"/>
  <c r="AF6" i="13"/>
  <c r="AE6" i="13"/>
  <c r="AC6" i="13"/>
  <c r="AF5" i="13"/>
  <c r="AE5" i="13"/>
  <c r="AC5" i="13"/>
  <c r="AF4" i="13"/>
  <c r="AE4" i="13"/>
  <c r="AJ4" i="13" s="1"/>
  <c r="AC4" i="13"/>
  <c r="AF3" i="13"/>
  <c r="AE3" i="13"/>
  <c r="AC3" i="13"/>
  <c r="AF2" i="13"/>
  <c r="AE2" i="13"/>
  <c r="AJ2" i="13" s="1"/>
  <c r="AC2" i="13"/>
  <c r="AF30" i="12"/>
  <c r="AE30" i="12"/>
  <c r="AC30" i="12"/>
  <c r="AF29" i="12"/>
  <c r="AE29" i="12"/>
  <c r="AJ29" i="12" s="1"/>
  <c r="AC29" i="12"/>
  <c r="AI31" i="12"/>
  <c r="AF28" i="12"/>
  <c r="AE28" i="12"/>
  <c r="AC28" i="12"/>
  <c r="AF27" i="12"/>
  <c r="AE27" i="12"/>
  <c r="AC27" i="12"/>
  <c r="AF26" i="12"/>
  <c r="AE26" i="12"/>
  <c r="AC26" i="12"/>
  <c r="AF25" i="12"/>
  <c r="AE25" i="12"/>
  <c r="AC25" i="12"/>
  <c r="AF24" i="12"/>
  <c r="AE24" i="12"/>
  <c r="AJ24" i="12" s="1"/>
  <c r="AC24" i="12"/>
  <c r="AF23" i="12"/>
  <c r="AE23" i="12"/>
  <c r="AJ23" i="12" s="1"/>
  <c r="AC23" i="12"/>
  <c r="AF22" i="12"/>
  <c r="AE22" i="12"/>
  <c r="AC22" i="12"/>
  <c r="AF21" i="12"/>
  <c r="AE21" i="12"/>
  <c r="AC21" i="12"/>
  <c r="AF20" i="12"/>
  <c r="AE20" i="12"/>
  <c r="AC20" i="12"/>
  <c r="AF19" i="12"/>
  <c r="AE19" i="12"/>
  <c r="AC19" i="12"/>
  <c r="AF18" i="12"/>
  <c r="AE18" i="12"/>
  <c r="AC18" i="12"/>
  <c r="AF17" i="12"/>
  <c r="AE17" i="12"/>
  <c r="AC17" i="12"/>
  <c r="AF16" i="12"/>
  <c r="AE16" i="12"/>
  <c r="AC16" i="12"/>
  <c r="AF15" i="12"/>
  <c r="AE15" i="12"/>
  <c r="AC15" i="12"/>
  <c r="AF14" i="12"/>
  <c r="AE14" i="12"/>
  <c r="AC14" i="12"/>
  <c r="AF13" i="12"/>
  <c r="AE13" i="12"/>
  <c r="AC13" i="12"/>
  <c r="AF12" i="12"/>
  <c r="AE12" i="12"/>
  <c r="AC12" i="12"/>
  <c r="AF11" i="12"/>
  <c r="AE11" i="12"/>
  <c r="AC11" i="12"/>
  <c r="AF10" i="12"/>
  <c r="AE10" i="12"/>
  <c r="AC10" i="12"/>
  <c r="AF9" i="12"/>
  <c r="AE9" i="12"/>
  <c r="AC9" i="12"/>
  <c r="AF8" i="12"/>
  <c r="AE8" i="12"/>
  <c r="AJ8" i="12" s="1"/>
  <c r="AC8" i="12"/>
  <c r="AF7" i="12"/>
  <c r="AE7" i="12"/>
  <c r="AD7" i="12"/>
  <c r="AC7" i="12"/>
  <c r="AF6" i="12"/>
  <c r="AE6" i="12"/>
  <c r="AC6" i="12"/>
  <c r="AF5" i="12"/>
  <c r="AE5" i="12"/>
  <c r="AC5" i="12"/>
  <c r="AF4" i="12"/>
  <c r="AE4" i="12"/>
  <c r="AC4" i="12"/>
  <c r="AF3" i="12"/>
  <c r="AE3" i="12"/>
  <c r="AC3" i="12"/>
  <c r="AF2" i="12"/>
  <c r="AE2" i="12"/>
  <c r="AC2" i="12"/>
  <c r="AG116" i="11"/>
  <c r="AF116" i="11"/>
  <c r="AE116" i="11"/>
  <c r="AC116" i="11"/>
  <c r="AG115" i="11"/>
  <c r="AF115" i="11"/>
  <c r="AE115" i="11"/>
  <c r="AC115" i="11"/>
  <c r="AI117" i="11"/>
  <c r="AG114" i="11"/>
  <c r="AF114" i="11"/>
  <c r="AE114" i="11"/>
  <c r="AC114" i="11"/>
  <c r="AG113" i="11"/>
  <c r="AF113" i="11"/>
  <c r="AE113" i="11"/>
  <c r="AC113" i="11"/>
  <c r="AF112" i="11"/>
  <c r="AE112" i="11"/>
  <c r="AJ112" i="11" s="1"/>
  <c r="AC112" i="11"/>
  <c r="AG111" i="11"/>
  <c r="AF111" i="11"/>
  <c r="AE111" i="11"/>
  <c r="AC111" i="11"/>
  <c r="AG110" i="11"/>
  <c r="AF110" i="11"/>
  <c r="AE110" i="11"/>
  <c r="AC110" i="11"/>
  <c r="AG109" i="11"/>
  <c r="AF109" i="11"/>
  <c r="AE109" i="11"/>
  <c r="AC109" i="11"/>
  <c r="AG108" i="11"/>
  <c r="AF108" i="11"/>
  <c r="AE108" i="11"/>
  <c r="AC108" i="11"/>
  <c r="AG107" i="11"/>
  <c r="AF107" i="11"/>
  <c r="AE107" i="11"/>
  <c r="AC107" i="11"/>
  <c r="AF106" i="11"/>
  <c r="AE106" i="11"/>
  <c r="AJ106" i="11" s="1"/>
  <c r="AC106" i="11"/>
  <c r="AF105" i="11"/>
  <c r="AE105" i="11"/>
  <c r="AC105" i="11"/>
  <c r="AG104" i="11"/>
  <c r="AF104" i="11"/>
  <c r="AE104" i="11"/>
  <c r="AC104" i="11"/>
  <c r="AG103" i="11"/>
  <c r="AF103" i="11"/>
  <c r="AE103" i="11"/>
  <c r="AC103" i="11"/>
  <c r="AG102" i="11"/>
  <c r="AF102" i="11"/>
  <c r="AE102" i="11"/>
  <c r="AC102" i="11"/>
  <c r="AG101" i="11"/>
  <c r="AF101" i="11"/>
  <c r="AE101" i="11"/>
  <c r="AC101" i="11"/>
  <c r="AG100" i="11"/>
  <c r="AF100" i="11"/>
  <c r="AE100" i="11"/>
  <c r="AC100" i="11"/>
  <c r="AG99" i="11"/>
  <c r="AF99" i="11"/>
  <c r="AE99" i="11"/>
  <c r="AC99" i="11"/>
  <c r="AG98" i="11"/>
  <c r="AF98" i="11"/>
  <c r="AE98" i="11"/>
  <c r="AC98" i="11"/>
  <c r="AG97" i="11"/>
  <c r="AF97" i="11"/>
  <c r="AE97" i="11"/>
  <c r="AC97" i="11"/>
  <c r="AG96" i="11"/>
  <c r="AF96" i="11"/>
  <c r="AE96" i="11"/>
  <c r="AC96" i="11"/>
  <c r="AF95" i="11"/>
  <c r="AE95" i="11"/>
  <c r="AC95" i="11"/>
  <c r="AF94" i="11"/>
  <c r="AE94" i="11"/>
  <c r="AC94" i="11"/>
  <c r="AF93" i="11"/>
  <c r="AE93" i="11"/>
  <c r="AC93" i="11"/>
  <c r="AF92" i="11"/>
  <c r="AE92" i="11"/>
  <c r="AJ92" i="11" s="1"/>
  <c r="AC92" i="11"/>
  <c r="AG91" i="11"/>
  <c r="AF91" i="11"/>
  <c r="AE91" i="11"/>
  <c r="AJ91" i="11" s="1"/>
  <c r="AC91" i="11"/>
  <c r="AG90" i="11"/>
  <c r="AF90" i="11"/>
  <c r="AE90" i="11"/>
  <c r="AC90" i="11"/>
  <c r="AG89" i="11"/>
  <c r="AF89" i="11"/>
  <c r="AE89" i="11"/>
  <c r="AC89" i="11"/>
  <c r="AG88" i="11"/>
  <c r="AF88" i="11"/>
  <c r="AE88" i="11"/>
  <c r="AC88" i="11"/>
  <c r="AG87" i="11"/>
  <c r="AF87" i="11"/>
  <c r="AE87" i="11"/>
  <c r="AJ87" i="11" s="1"/>
  <c r="AC87" i="11"/>
  <c r="AG86" i="11"/>
  <c r="AF86" i="11"/>
  <c r="AE86" i="11"/>
  <c r="AC86" i="11"/>
  <c r="AG85" i="11"/>
  <c r="AF85" i="11"/>
  <c r="AE85" i="11"/>
  <c r="AJ85" i="11" s="1"/>
  <c r="AC85" i="11"/>
  <c r="AG84" i="11"/>
  <c r="AF84" i="11"/>
  <c r="AE84" i="11"/>
  <c r="AC84" i="11"/>
  <c r="AG83" i="11"/>
  <c r="AF83" i="11"/>
  <c r="AE83" i="11"/>
  <c r="AC83" i="11"/>
  <c r="AG82" i="11"/>
  <c r="AF82" i="11"/>
  <c r="AE82" i="11"/>
  <c r="AC82" i="11"/>
  <c r="AG81" i="11"/>
  <c r="AF81" i="11"/>
  <c r="AE81" i="11"/>
  <c r="AJ81" i="11" s="1"/>
  <c r="AC81" i="11"/>
  <c r="AF80" i="11"/>
  <c r="AE80" i="11"/>
  <c r="AC80" i="11"/>
  <c r="AG79" i="11"/>
  <c r="AF79" i="11"/>
  <c r="AE79" i="11"/>
  <c r="AC79" i="11"/>
  <c r="AG78" i="11"/>
  <c r="AF78" i="11"/>
  <c r="AE78" i="11"/>
  <c r="AJ78" i="11" s="1"/>
  <c r="AC78" i="11"/>
  <c r="AG77" i="11"/>
  <c r="AF77" i="11"/>
  <c r="AE77" i="11"/>
  <c r="AJ77" i="11" s="1"/>
  <c r="AC77" i="11"/>
  <c r="AG76" i="11"/>
  <c r="AF76" i="11"/>
  <c r="AE76" i="11"/>
  <c r="AC76" i="11"/>
  <c r="AF75" i="11"/>
  <c r="AE75" i="11"/>
  <c r="AC75" i="11"/>
  <c r="AF74" i="11"/>
  <c r="AE74" i="11"/>
  <c r="AD74" i="11"/>
  <c r="AC74" i="11"/>
  <c r="AF73" i="11"/>
  <c r="AE73" i="11"/>
  <c r="AC73" i="11"/>
  <c r="AG72" i="11"/>
  <c r="AF72" i="11"/>
  <c r="AE72" i="11"/>
  <c r="AC72" i="11"/>
  <c r="AG71" i="11"/>
  <c r="AF71" i="11"/>
  <c r="AE71" i="11"/>
  <c r="AC71" i="11"/>
  <c r="AG70" i="11"/>
  <c r="AF70" i="11"/>
  <c r="AE70" i="11"/>
  <c r="AC70" i="11"/>
  <c r="AG69" i="11"/>
  <c r="AF69" i="11"/>
  <c r="AE69" i="11"/>
  <c r="AC69" i="11"/>
  <c r="AG68" i="11"/>
  <c r="AF68" i="11"/>
  <c r="AE68" i="11"/>
  <c r="AC68" i="11"/>
  <c r="AG67" i="11"/>
  <c r="AF67" i="11"/>
  <c r="AE67" i="11"/>
  <c r="AJ67" i="11" s="1"/>
  <c r="AC67" i="11"/>
  <c r="AG66" i="11"/>
  <c r="AF66" i="11"/>
  <c r="AE66" i="11"/>
  <c r="AC66" i="11"/>
  <c r="AF65" i="11"/>
  <c r="AE65" i="11"/>
  <c r="AJ65" i="11" s="1"/>
  <c r="AC65" i="11"/>
  <c r="AG64" i="11"/>
  <c r="AF64" i="11"/>
  <c r="AE64" i="11"/>
  <c r="AC64" i="11"/>
  <c r="AF63" i="11"/>
  <c r="AE63" i="11"/>
  <c r="AJ63" i="11" s="1"/>
  <c r="AC63" i="11"/>
  <c r="AF62" i="11"/>
  <c r="AE62" i="11"/>
  <c r="AJ62" i="11" s="1"/>
  <c r="AC62" i="11"/>
  <c r="AG61" i="11"/>
  <c r="AF61" i="11"/>
  <c r="AE61" i="11"/>
  <c r="AC61" i="11"/>
  <c r="AG60" i="11"/>
  <c r="AF60" i="11"/>
  <c r="AE60" i="11"/>
  <c r="AC60" i="11"/>
  <c r="AF59" i="11"/>
  <c r="AE59" i="11"/>
  <c r="AJ59" i="11" s="1"/>
  <c r="AC59" i="11"/>
  <c r="AG58" i="11"/>
  <c r="AF58" i="11"/>
  <c r="AE58" i="11"/>
  <c r="AC58" i="11"/>
  <c r="AF57" i="11"/>
  <c r="AE57" i="11"/>
  <c r="AC57" i="11"/>
  <c r="AF56" i="11"/>
  <c r="AE56" i="11"/>
  <c r="AC56" i="11"/>
  <c r="AF55" i="11"/>
  <c r="AE55" i="11"/>
  <c r="AC55" i="11"/>
  <c r="AF54" i="11"/>
  <c r="AE54" i="11"/>
  <c r="AC54" i="11"/>
  <c r="AF53" i="11"/>
  <c r="AE53" i="11"/>
  <c r="AC53" i="11"/>
  <c r="AF52" i="11"/>
  <c r="AE52" i="11"/>
  <c r="AC52" i="11"/>
  <c r="AF51" i="11"/>
  <c r="AE51" i="11"/>
  <c r="AC51" i="11"/>
  <c r="AF50" i="11"/>
  <c r="AE50" i="11"/>
  <c r="AC50" i="11"/>
  <c r="AF49" i="11"/>
  <c r="AE49" i="11"/>
  <c r="AJ49" i="11" s="1"/>
  <c r="AC49" i="11"/>
  <c r="AF48" i="11"/>
  <c r="AE48" i="11"/>
  <c r="AJ48" i="11" s="1"/>
  <c r="AC48" i="11"/>
  <c r="AF47" i="11"/>
  <c r="AE47" i="11"/>
  <c r="AJ47" i="11" s="1"/>
  <c r="AC47" i="11"/>
  <c r="AF46" i="11"/>
  <c r="AE46" i="11"/>
  <c r="AC46" i="11"/>
  <c r="AF45" i="11"/>
  <c r="AE45" i="11"/>
  <c r="AJ45" i="11" s="1"/>
  <c r="AC45" i="11"/>
  <c r="AF44" i="11"/>
  <c r="AE44" i="11"/>
  <c r="AC44" i="11"/>
  <c r="AF43" i="11"/>
  <c r="AE43" i="11"/>
  <c r="AC43" i="11"/>
  <c r="AF42" i="11"/>
  <c r="AE42" i="11"/>
  <c r="AJ42" i="11" s="1"/>
  <c r="AC42" i="11"/>
  <c r="AF41" i="11"/>
  <c r="AE41" i="11"/>
  <c r="AC41" i="11"/>
  <c r="AF40" i="11"/>
  <c r="AE40" i="11"/>
  <c r="AC40" i="11"/>
  <c r="AF39" i="11"/>
  <c r="AE39" i="11"/>
  <c r="AC39" i="11"/>
  <c r="AF38" i="11"/>
  <c r="AE38" i="11"/>
  <c r="AC38" i="11"/>
  <c r="AF37" i="11"/>
  <c r="AE37" i="11"/>
  <c r="AC37" i="11"/>
  <c r="AF36" i="11"/>
  <c r="AE36" i="11"/>
  <c r="AJ36" i="11" s="1"/>
  <c r="AC36" i="11"/>
  <c r="AF35" i="11"/>
  <c r="AE35" i="11"/>
  <c r="AJ35" i="11" s="1"/>
  <c r="AC35" i="11"/>
  <c r="AF34" i="11"/>
  <c r="AE34" i="11"/>
  <c r="AD34" i="11"/>
  <c r="AC34" i="11"/>
  <c r="AF33" i="11"/>
  <c r="AE33" i="11"/>
  <c r="AC33" i="11"/>
  <c r="AF32" i="11"/>
  <c r="AE32" i="11"/>
  <c r="AC32" i="11"/>
  <c r="AF31" i="11"/>
  <c r="AE31" i="11"/>
  <c r="AC31" i="11"/>
  <c r="AF30" i="11"/>
  <c r="AE30" i="11"/>
  <c r="AC30" i="11"/>
  <c r="AF29" i="11"/>
  <c r="AE29" i="11"/>
  <c r="AJ29" i="11" s="1"/>
  <c r="AC29" i="11"/>
  <c r="AF28" i="11"/>
  <c r="AE28" i="11"/>
  <c r="AC28" i="11"/>
  <c r="AF27" i="11"/>
  <c r="AE27" i="11"/>
  <c r="AJ27" i="11" s="1"/>
  <c r="AC27" i="11"/>
  <c r="AF26" i="11"/>
  <c r="AE26" i="11"/>
  <c r="AJ26" i="11" s="1"/>
  <c r="AC26" i="11"/>
  <c r="AF25" i="11"/>
  <c r="AE25" i="11"/>
  <c r="AC25" i="11"/>
  <c r="AF24" i="11"/>
  <c r="AE24" i="11"/>
  <c r="AC24" i="11"/>
  <c r="AF23" i="11"/>
  <c r="AE23" i="11"/>
  <c r="AC23" i="11"/>
  <c r="AF22" i="11"/>
  <c r="AE22" i="11"/>
  <c r="AC22" i="11"/>
  <c r="AF21" i="11"/>
  <c r="AE21" i="11"/>
  <c r="AJ21" i="11" s="1"/>
  <c r="AC21" i="11"/>
  <c r="AF20" i="11"/>
  <c r="AE20" i="11"/>
  <c r="AJ20" i="11" s="1"/>
  <c r="AC20" i="11"/>
  <c r="AF19" i="11"/>
  <c r="AE19" i="11"/>
  <c r="AC19" i="11"/>
  <c r="AF18" i="11"/>
  <c r="AE18" i="11"/>
  <c r="AJ18" i="11" s="1"/>
  <c r="AC18" i="11"/>
  <c r="AF17" i="11"/>
  <c r="AE17" i="11"/>
  <c r="AJ17" i="11" s="1"/>
  <c r="AC17" i="11"/>
  <c r="AF16" i="11"/>
  <c r="AE16" i="11"/>
  <c r="AD16" i="11"/>
  <c r="AC16" i="11"/>
  <c r="AF15" i="11"/>
  <c r="AE15" i="11"/>
  <c r="AC15" i="11"/>
  <c r="AF14" i="11"/>
  <c r="AE14" i="11"/>
  <c r="AC14" i="11"/>
  <c r="AF13" i="11"/>
  <c r="AE13" i="11"/>
  <c r="AC13" i="11"/>
  <c r="AF12" i="11"/>
  <c r="AE12" i="11"/>
  <c r="AJ12" i="11" s="1"/>
  <c r="AC12" i="11"/>
  <c r="AF11" i="11"/>
  <c r="AE11" i="11"/>
  <c r="AJ11" i="11" s="1"/>
  <c r="AC11" i="11"/>
  <c r="AF10" i="11"/>
  <c r="AE10" i="11"/>
  <c r="AC10" i="11"/>
  <c r="AF9" i="11"/>
  <c r="AE9" i="11"/>
  <c r="AC9" i="11"/>
  <c r="AF8" i="11"/>
  <c r="AE8" i="11"/>
  <c r="AC8" i="11"/>
  <c r="AF7" i="11"/>
  <c r="AE7" i="11"/>
  <c r="AC7" i="11"/>
  <c r="AF6" i="11"/>
  <c r="AE6" i="11"/>
  <c r="AC6" i="11"/>
  <c r="AF5" i="11"/>
  <c r="AE5" i="11"/>
  <c r="AC5" i="11"/>
  <c r="AF4" i="11"/>
  <c r="AE4" i="11"/>
  <c r="AJ4" i="11" s="1"/>
  <c r="AC4" i="11"/>
  <c r="AF3" i="11"/>
  <c r="AE3" i="11"/>
  <c r="AC3" i="11"/>
  <c r="AF2" i="11"/>
  <c r="AE2" i="11"/>
  <c r="AJ2" i="11" s="1"/>
  <c r="AC2" i="11"/>
  <c r="AG132" i="10"/>
  <c r="AF132" i="10"/>
  <c r="AE132" i="10"/>
  <c r="AC132" i="10"/>
  <c r="AF131" i="10"/>
  <c r="AE131" i="10"/>
  <c r="AJ131" i="10" s="1"/>
  <c r="AC131" i="10"/>
  <c r="AG130" i="10"/>
  <c r="AF130" i="10"/>
  <c r="AE130" i="10"/>
  <c r="AC130" i="10"/>
  <c r="AF129" i="10"/>
  <c r="AE129" i="10"/>
  <c r="AC129" i="10"/>
  <c r="AG128" i="10"/>
  <c r="AF128" i="10"/>
  <c r="AE128" i="10"/>
  <c r="AD128" i="10"/>
  <c r="AC128" i="10"/>
  <c r="AF127" i="10"/>
  <c r="AE127" i="10"/>
  <c r="AC127" i="10"/>
  <c r="AF126" i="10"/>
  <c r="AE126" i="10"/>
  <c r="AC126" i="10"/>
  <c r="AF125" i="10"/>
  <c r="AE125" i="10"/>
  <c r="AC125" i="10"/>
  <c r="AF124" i="10"/>
  <c r="AE124" i="10"/>
  <c r="AC124" i="10"/>
  <c r="AF123" i="10"/>
  <c r="AE123" i="10"/>
  <c r="AD123" i="10"/>
  <c r="AJ123" i="10" s="1"/>
  <c r="AC123" i="10"/>
  <c r="AI122" i="10"/>
  <c r="AI133" i="10" s="1"/>
  <c r="AH122" i="10"/>
  <c r="AG122" i="10"/>
  <c r="AF122" i="10"/>
  <c r="AE122" i="10"/>
  <c r="AC122" i="10"/>
  <c r="AG121" i="10"/>
  <c r="AF121" i="10"/>
  <c r="AE121" i="10"/>
  <c r="AC121" i="10"/>
  <c r="AF120" i="10"/>
  <c r="AE120" i="10"/>
  <c r="AC120" i="10"/>
  <c r="AF119" i="10"/>
  <c r="AE119" i="10"/>
  <c r="AC119" i="10"/>
  <c r="AF118" i="10"/>
  <c r="AE118" i="10"/>
  <c r="AC118" i="10"/>
  <c r="AF117" i="10"/>
  <c r="AE117" i="10"/>
  <c r="AC117" i="10"/>
  <c r="AF116" i="10"/>
  <c r="AE116" i="10"/>
  <c r="AC116" i="10"/>
  <c r="AF115" i="10"/>
  <c r="AE115" i="10"/>
  <c r="AJ115" i="10" s="1"/>
  <c r="AC115" i="10"/>
  <c r="AF114" i="10"/>
  <c r="AE114" i="10"/>
  <c r="AC114" i="10"/>
  <c r="AF113" i="10"/>
  <c r="AE113" i="10"/>
  <c r="AD113" i="10"/>
  <c r="AC113" i="10"/>
  <c r="AF112" i="10"/>
  <c r="AE112" i="10"/>
  <c r="AC112" i="10"/>
  <c r="AF111" i="10"/>
  <c r="AE111" i="10"/>
  <c r="AC111" i="10"/>
  <c r="AF110" i="10"/>
  <c r="AE110" i="10"/>
  <c r="AC110" i="10"/>
  <c r="AF109" i="10"/>
  <c r="AE109" i="10"/>
  <c r="AC109" i="10"/>
  <c r="AF108" i="10"/>
  <c r="AE108" i="10"/>
  <c r="AC108" i="10"/>
  <c r="AF107" i="10"/>
  <c r="AE107" i="10"/>
  <c r="AC107" i="10"/>
  <c r="AF106" i="10"/>
  <c r="AE106" i="10"/>
  <c r="AJ106" i="10" s="1"/>
  <c r="AC106" i="10"/>
  <c r="AF105" i="10"/>
  <c r="AE105" i="10"/>
  <c r="AC105" i="10"/>
  <c r="AF104" i="10"/>
  <c r="AE104" i="10"/>
  <c r="AC104" i="10"/>
  <c r="AF103" i="10"/>
  <c r="AE103" i="10"/>
  <c r="AC103" i="10"/>
  <c r="AG102" i="10"/>
  <c r="AF102" i="10"/>
  <c r="AE102" i="10"/>
  <c r="AD102" i="10"/>
  <c r="AC102" i="10"/>
  <c r="AF101" i="10"/>
  <c r="AE101" i="10"/>
  <c r="AC101" i="10"/>
  <c r="AF100" i="10"/>
  <c r="AE100" i="10"/>
  <c r="AC100" i="10"/>
  <c r="AF99" i="10"/>
  <c r="AE99" i="10"/>
  <c r="AC99" i="10"/>
  <c r="AG98" i="10"/>
  <c r="AF98" i="10"/>
  <c r="AE98" i="10"/>
  <c r="AC98" i="10"/>
  <c r="AF97" i="10"/>
  <c r="AE97" i="10"/>
  <c r="AC97" i="10"/>
  <c r="AH96" i="10"/>
  <c r="AG96" i="10"/>
  <c r="AF96" i="10"/>
  <c r="AE96" i="10"/>
  <c r="AC96" i="10"/>
  <c r="AF95" i="10"/>
  <c r="AE95" i="10"/>
  <c r="AC95" i="10"/>
  <c r="AF94" i="10"/>
  <c r="AE94" i="10"/>
  <c r="AC94" i="10"/>
  <c r="AF93" i="10"/>
  <c r="AE93" i="10"/>
  <c r="AC93" i="10"/>
  <c r="AF92" i="10"/>
  <c r="AE92" i="10"/>
  <c r="AC92" i="10"/>
  <c r="AF91" i="10"/>
  <c r="AE91" i="10"/>
  <c r="AC91" i="10"/>
  <c r="AF90" i="10"/>
  <c r="AE90" i="10"/>
  <c r="AC90" i="10"/>
  <c r="AF89" i="10"/>
  <c r="AE89" i="10"/>
  <c r="AC89" i="10"/>
  <c r="AF88" i="10"/>
  <c r="AE88" i="10"/>
  <c r="AJ88" i="10" s="1"/>
  <c r="AC88" i="10"/>
  <c r="AF87" i="10"/>
  <c r="AE87" i="10"/>
  <c r="AC87" i="10"/>
  <c r="AF86" i="10"/>
  <c r="AE86" i="10"/>
  <c r="AC86" i="10"/>
  <c r="AF85" i="10"/>
  <c r="AE85" i="10"/>
  <c r="AC85" i="10"/>
  <c r="AF84" i="10"/>
  <c r="AE84" i="10"/>
  <c r="AC84" i="10"/>
  <c r="AF83" i="10"/>
  <c r="AE83" i="10"/>
  <c r="AD83" i="10"/>
  <c r="AC83" i="10"/>
  <c r="AF82" i="10"/>
  <c r="AE82" i="10"/>
  <c r="AC82" i="10"/>
  <c r="AF81" i="10"/>
  <c r="AE81" i="10"/>
  <c r="AC81" i="10"/>
  <c r="AF80" i="10"/>
  <c r="AE80" i="10"/>
  <c r="AJ80" i="10" s="1"/>
  <c r="AC80" i="10"/>
  <c r="AF79" i="10"/>
  <c r="AE79" i="10"/>
  <c r="AC79" i="10"/>
  <c r="AF78" i="10"/>
  <c r="AE78" i="10"/>
  <c r="AC78" i="10"/>
  <c r="AF77" i="10"/>
  <c r="AE77" i="10"/>
  <c r="AC77" i="10"/>
  <c r="AF76" i="10"/>
  <c r="AE76" i="10"/>
  <c r="AC76" i="10"/>
  <c r="AF75" i="10"/>
  <c r="AE75" i="10"/>
  <c r="AC75" i="10"/>
  <c r="AF74" i="10"/>
  <c r="AE74" i="10"/>
  <c r="AC74" i="10"/>
  <c r="AF73" i="10"/>
  <c r="AE73" i="10"/>
  <c r="AD73" i="10"/>
  <c r="AC73" i="10"/>
  <c r="AF72" i="10"/>
  <c r="AE72" i="10"/>
  <c r="AC72" i="10"/>
  <c r="AF71" i="10"/>
  <c r="AE71" i="10"/>
  <c r="AJ71" i="10" s="1"/>
  <c r="AC71" i="10"/>
  <c r="AF70" i="10"/>
  <c r="AE70" i="10"/>
  <c r="AJ70" i="10" s="1"/>
  <c r="AC70" i="10"/>
  <c r="AF69" i="10"/>
  <c r="AE69" i="10"/>
  <c r="AJ69" i="10" s="1"/>
  <c r="AC69" i="10"/>
  <c r="AF68" i="10"/>
  <c r="AE68" i="10"/>
  <c r="AC68" i="10"/>
  <c r="AF67" i="10"/>
  <c r="AE67" i="10"/>
  <c r="AJ67" i="10" s="1"/>
  <c r="AC67" i="10"/>
  <c r="AF66" i="10"/>
  <c r="AE66" i="10"/>
  <c r="AC66" i="10"/>
  <c r="AF65" i="10"/>
  <c r="AE65" i="10"/>
  <c r="AC65" i="10"/>
  <c r="AF64" i="10"/>
  <c r="AE64" i="10"/>
  <c r="AC64" i="10"/>
  <c r="AF63" i="10"/>
  <c r="AE63" i="10"/>
  <c r="AC63" i="10"/>
  <c r="AF62" i="10"/>
  <c r="AE62" i="10"/>
  <c r="AJ62" i="10" s="1"/>
  <c r="AC62" i="10"/>
  <c r="AF61" i="10"/>
  <c r="AE61" i="10"/>
  <c r="AD61" i="10"/>
  <c r="AC61" i="10"/>
  <c r="AF60" i="10"/>
  <c r="AE60" i="10"/>
  <c r="AC60" i="10"/>
  <c r="AF59" i="10"/>
  <c r="AE59" i="10"/>
  <c r="AC59" i="10"/>
  <c r="AF58" i="10"/>
  <c r="AE58" i="10"/>
  <c r="AC58" i="10"/>
  <c r="AF57" i="10"/>
  <c r="AE57" i="10"/>
  <c r="AC57" i="10"/>
  <c r="AF56" i="10"/>
  <c r="AE56" i="10"/>
  <c r="AC56" i="10"/>
  <c r="AF55" i="10"/>
  <c r="AE55" i="10"/>
  <c r="AC55" i="10"/>
  <c r="AF54" i="10"/>
  <c r="AE54" i="10"/>
  <c r="AC54" i="10"/>
  <c r="AF53" i="10"/>
  <c r="AE53" i="10"/>
  <c r="AJ53" i="10" s="1"/>
  <c r="AC53" i="10"/>
  <c r="AF52" i="10"/>
  <c r="AE52" i="10"/>
  <c r="AC52" i="10"/>
  <c r="AF51" i="10"/>
  <c r="AE51" i="10"/>
  <c r="AC51" i="10"/>
  <c r="AF50" i="10"/>
  <c r="AE50" i="10"/>
  <c r="AC50" i="10"/>
  <c r="AF49" i="10"/>
  <c r="AE49" i="10"/>
  <c r="AC49" i="10"/>
  <c r="AF48" i="10"/>
  <c r="AE48" i="10"/>
  <c r="AC48" i="10"/>
  <c r="AF47" i="10"/>
  <c r="AE47" i="10"/>
  <c r="AC47" i="10"/>
  <c r="AF46" i="10"/>
  <c r="AE46" i="10"/>
  <c r="AC46" i="10"/>
  <c r="AF45" i="10"/>
  <c r="AE45" i="10"/>
  <c r="AC45" i="10"/>
  <c r="AF44" i="10"/>
  <c r="AE44" i="10"/>
  <c r="AC44" i="10"/>
  <c r="AF43" i="10"/>
  <c r="AE43" i="10"/>
  <c r="AJ43" i="10" s="1"/>
  <c r="AC43" i="10"/>
  <c r="AF42" i="10"/>
  <c r="AE42" i="10"/>
  <c r="AC42" i="10"/>
  <c r="AF41" i="10"/>
  <c r="AE41" i="10"/>
  <c r="AC41" i="10"/>
  <c r="AF40" i="10"/>
  <c r="AE40" i="10"/>
  <c r="AJ40" i="10" s="1"/>
  <c r="AC40" i="10"/>
  <c r="AF39" i="10"/>
  <c r="AE39" i="10"/>
  <c r="AC39" i="10"/>
  <c r="AF38" i="10"/>
  <c r="AE38" i="10"/>
  <c r="AC38" i="10"/>
  <c r="AF37" i="10"/>
  <c r="AE37" i="10"/>
  <c r="AC37" i="10"/>
  <c r="AF36" i="10"/>
  <c r="AE36" i="10"/>
  <c r="AC36" i="10"/>
  <c r="AF35" i="10"/>
  <c r="AE35" i="10"/>
  <c r="AC35" i="10"/>
  <c r="AF34" i="10"/>
  <c r="AE34" i="10"/>
  <c r="AJ34" i="10" s="1"/>
  <c r="AC34" i="10"/>
  <c r="AF33" i="10"/>
  <c r="AE33" i="10"/>
  <c r="AC33" i="10"/>
  <c r="AE32" i="10"/>
  <c r="AC32" i="10"/>
  <c r="AF31" i="10"/>
  <c r="AE31" i="10"/>
  <c r="AC31" i="10"/>
  <c r="AF30" i="10"/>
  <c r="AE30" i="10"/>
  <c r="AC30" i="10"/>
  <c r="AF29" i="10"/>
  <c r="AE29" i="10"/>
  <c r="AC29" i="10"/>
  <c r="AF28" i="10"/>
  <c r="AE28" i="10"/>
  <c r="AC28" i="10"/>
  <c r="AF27" i="10"/>
  <c r="AE27" i="10"/>
  <c r="AC27" i="10"/>
  <c r="AF26" i="10"/>
  <c r="AE26" i="10"/>
  <c r="AJ26" i="10" s="1"/>
  <c r="AC26" i="10"/>
  <c r="AF25" i="10"/>
  <c r="AE25" i="10"/>
  <c r="AC25" i="10"/>
  <c r="AF24" i="10"/>
  <c r="AE24" i="10"/>
  <c r="AC24" i="10"/>
  <c r="AF23" i="10"/>
  <c r="AE23" i="10"/>
  <c r="AJ23" i="10" s="1"/>
  <c r="AC23" i="10"/>
  <c r="AF22" i="10"/>
  <c r="AE22" i="10"/>
  <c r="AD22" i="10"/>
  <c r="AC22" i="10"/>
  <c r="AF21" i="10"/>
  <c r="AE21" i="10"/>
  <c r="AJ21" i="10" s="1"/>
  <c r="AC21" i="10"/>
  <c r="AF20" i="10"/>
  <c r="AE20" i="10"/>
  <c r="AC20" i="10"/>
  <c r="AF19" i="10"/>
  <c r="AE19" i="10"/>
  <c r="AC19" i="10"/>
  <c r="AF18" i="10"/>
  <c r="AE18" i="10"/>
  <c r="AC18" i="10"/>
  <c r="AF17" i="10"/>
  <c r="AE17" i="10"/>
  <c r="AC17" i="10"/>
  <c r="AF16" i="10"/>
  <c r="AE16" i="10"/>
  <c r="AJ16" i="10" s="1"/>
  <c r="AC16" i="10"/>
  <c r="AF15" i="10"/>
  <c r="AE15" i="10"/>
  <c r="AC15" i="10"/>
  <c r="AF14" i="10"/>
  <c r="AE14" i="10"/>
  <c r="AJ14" i="10" s="1"/>
  <c r="AC14" i="10"/>
  <c r="AF13" i="10"/>
  <c r="AE13" i="10"/>
  <c r="AC13" i="10"/>
  <c r="AF12" i="10"/>
  <c r="AE12" i="10"/>
  <c r="AC12" i="10"/>
  <c r="AF11" i="10"/>
  <c r="AE11" i="10"/>
  <c r="AC11" i="10"/>
  <c r="AF10" i="10"/>
  <c r="AE10" i="10"/>
  <c r="AC10" i="10"/>
  <c r="AF9" i="10"/>
  <c r="AE9" i="10"/>
  <c r="AC9" i="10"/>
  <c r="AF8" i="10"/>
  <c r="AE8" i="10"/>
  <c r="AJ8" i="10" s="1"/>
  <c r="AC8" i="10"/>
  <c r="AF7" i="10"/>
  <c r="AE7" i="10"/>
  <c r="AC7" i="10"/>
  <c r="AF6" i="10"/>
  <c r="AE6" i="10"/>
  <c r="AJ6" i="10" s="1"/>
  <c r="AC6" i="10"/>
  <c r="AF5" i="10"/>
  <c r="AE5" i="10"/>
  <c r="AC5" i="10"/>
  <c r="AF4" i="10"/>
  <c r="AE4" i="10"/>
  <c r="AC4" i="10"/>
  <c r="AF3" i="10"/>
  <c r="AE3" i="10"/>
  <c r="AC3" i="10"/>
  <c r="AF2" i="10"/>
  <c r="AE2" i="10"/>
  <c r="AC2" i="10"/>
  <c r="AF8" i="9"/>
  <c r="AE8" i="9"/>
  <c r="AC8" i="9"/>
  <c r="AI9" i="9"/>
  <c r="AG7" i="9"/>
  <c r="AF7" i="9"/>
  <c r="AE7" i="9"/>
  <c r="AC7" i="9"/>
  <c r="AG6" i="9"/>
  <c r="AF6" i="9"/>
  <c r="AE6" i="9"/>
  <c r="AD6" i="9"/>
  <c r="AC6" i="9"/>
  <c r="AG5" i="9"/>
  <c r="AF5" i="9"/>
  <c r="AE5" i="9"/>
  <c r="AC5" i="9"/>
  <c r="AG4" i="9"/>
  <c r="AF4" i="9"/>
  <c r="AE4" i="9"/>
  <c r="AD4" i="9"/>
  <c r="AC4" i="9"/>
  <c r="AF3" i="9"/>
  <c r="AE3" i="9"/>
  <c r="AC3" i="9"/>
  <c r="AG2" i="9"/>
  <c r="AF2" i="9"/>
  <c r="AE2" i="9"/>
  <c r="AC2" i="9"/>
  <c r="AI240" i="8"/>
  <c r="AF239" i="8"/>
  <c r="AE239" i="8"/>
  <c r="AC239" i="8"/>
  <c r="AF238" i="8"/>
  <c r="AE238" i="8"/>
  <c r="AC238" i="8"/>
  <c r="AF237" i="8"/>
  <c r="AE237" i="8"/>
  <c r="AC237" i="8"/>
  <c r="AF236" i="8"/>
  <c r="AE236" i="8"/>
  <c r="AJ236" i="8" s="1"/>
  <c r="AC236" i="8"/>
  <c r="AF235" i="8"/>
  <c r="AE235" i="8"/>
  <c r="AC235" i="8"/>
  <c r="AF234" i="8"/>
  <c r="AE234" i="8"/>
  <c r="AC234" i="8"/>
  <c r="AF233" i="8"/>
  <c r="AE233" i="8"/>
  <c r="AC233" i="8"/>
  <c r="AF232" i="8"/>
  <c r="AE232" i="8"/>
  <c r="AC232" i="8"/>
  <c r="AF231" i="8"/>
  <c r="AE231" i="8"/>
  <c r="AC231" i="8"/>
  <c r="AF230" i="8"/>
  <c r="AE230" i="8"/>
  <c r="AC230" i="8"/>
  <c r="AH229" i="8"/>
  <c r="AG229" i="8"/>
  <c r="AF229" i="8"/>
  <c r="AE229" i="8"/>
  <c r="AC229" i="8"/>
  <c r="AF228" i="8"/>
  <c r="AE228" i="8"/>
  <c r="AC228" i="8"/>
  <c r="AF227" i="8"/>
  <c r="AE227" i="8"/>
  <c r="AC227" i="8"/>
  <c r="AF226" i="8"/>
  <c r="AE226" i="8"/>
  <c r="AJ226" i="8" s="1"/>
  <c r="AC226" i="8"/>
  <c r="AF225" i="8"/>
  <c r="AE225" i="8"/>
  <c r="AC225" i="8"/>
  <c r="AF224" i="8"/>
  <c r="AE224" i="8"/>
  <c r="AC224" i="8"/>
  <c r="AF223" i="8"/>
  <c r="AE223" i="8"/>
  <c r="AC223" i="8"/>
  <c r="AF222" i="8"/>
  <c r="AE222" i="8"/>
  <c r="AC222" i="8"/>
  <c r="AF221" i="8"/>
  <c r="AE221" i="8"/>
  <c r="AC221" i="8"/>
  <c r="AF220" i="8"/>
  <c r="AE220" i="8"/>
  <c r="AC220" i="8"/>
  <c r="AF219" i="8"/>
  <c r="AE219" i="8"/>
  <c r="AC219" i="8"/>
  <c r="AF218" i="8"/>
  <c r="AE218" i="8"/>
  <c r="AJ218" i="8" s="1"/>
  <c r="AC218" i="8"/>
  <c r="AF217" i="8"/>
  <c r="AE217" i="8"/>
  <c r="AC217" i="8"/>
  <c r="AF216" i="8"/>
  <c r="AE216" i="8"/>
  <c r="AC216" i="8"/>
  <c r="AF215" i="8"/>
  <c r="AE215" i="8"/>
  <c r="AC215" i="8"/>
  <c r="AF214" i="8"/>
  <c r="AE214" i="8"/>
  <c r="AC214" i="8"/>
  <c r="AF213" i="8"/>
  <c r="AE213" i="8"/>
  <c r="AC213" i="8"/>
  <c r="AF212" i="8"/>
  <c r="AE212" i="8"/>
  <c r="AC212" i="8"/>
  <c r="AF211" i="8"/>
  <c r="AE211" i="8"/>
  <c r="AC211" i="8"/>
  <c r="AF210" i="8"/>
  <c r="AE210" i="8"/>
  <c r="AC210" i="8"/>
  <c r="AF209" i="8"/>
  <c r="AE209" i="8"/>
  <c r="AJ209" i="8" s="1"/>
  <c r="AC209" i="8"/>
  <c r="AF208" i="8"/>
  <c r="AE208" i="8"/>
  <c r="AC208" i="8"/>
  <c r="AF207" i="8"/>
  <c r="AE207" i="8"/>
  <c r="AC207" i="8"/>
  <c r="AF206" i="8"/>
  <c r="AE206" i="8"/>
  <c r="AJ206" i="8" s="1"/>
  <c r="AC206" i="8"/>
  <c r="AF205" i="8"/>
  <c r="AE205" i="8"/>
  <c r="AC205" i="8"/>
  <c r="AF204" i="8"/>
  <c r="AE204" i="8"/>
  <c r="AC204" i="8"/>
  <c r="AF203" i="8"/>
  <c r="AE203" i="8"/>
  <c r="AC203" i="8"/>
  <c r="AF202" i="8"/>
  <c r="AE202" i="8"/>
  <c r="AC202" i="8"/>
  <c r="AF201" i="8"/>
  <c r="AE201" i="8"/>
  <c r="AC201" i="8"/>
  <c r="AF200" i="8"/>
  <c r="AE200" i="8"/>
  <c r="AC200" i="8"/>
  <c r="AF199" i="8"/>
  <c r="AE199" i="8"/>
  <c r="AC199" i="8"/>
  <c r="AF198" i="8"/>
  <c r="AE198" i="8"/>
  <c r="AJ198" i="8" s="1"/>
  <c r="AC198" i="8"/>
  <c r="AF197" i="8"/>
  <c r="AE197" i="8"/>
  <c r="AC197" i="8"/>
  <c r="AF196" i="8"/>
  <c r="AE196" i="8"/>
  <c r="AC196" i="8"/>
  <c r="AF195" i="8"/>
  <c r="AE195" i="8"/>
  <c r="AC195" i="8"/>
  <c r="AF194" i="8"/>
  <c r="AE194" i="8"/>
  <c r="AC194" i="8"/>
  <c r="AF193" i="8"/>
  <c r="AE193" i="8"/>
  <c r="AC193" i="8"/>
  <c r="AF192" i="8"/>
  <c r="AE192" i="8"/>
  <c r="AC192" i="8"/>
  <c r="AF191" i="8"/>
  <c r="AE191" i="8"/>
  <c r="AC191" i="8"/>
  <c r="AF190" i="8"/>
  <c r="AE190" i="8"/>
  <c r="AJ190" i="8" s="1"/>
  <c r="AC190" i="8"/>
  <c r="AF189" i="8"/>
  <c r="AE189" i="8"/>
  <c r="AC189" i="8"/>
  <c r="AF188" i="8"/>
  <c r="AE188" i="8"/>
  <c r="AC188" i="8"/>
  <c r="AF187" i="8"/>
  <c r="AE187" i="8"/>
  <c r="AC187" i="8"/>
  <c r="AF186" i="8"/>
  <c r="AE186" i="8"/>
  <c r="AC186" i="8"/>
  <c r="AF185" i="8"/>
  <c r="AE185" i="8"/>
  <c r="AC185" i="8"/>
  <c r="AG184" i="8"/>
  <c r="AF184" i="8"/>
  <c r="AE184" i="8"/>
  <c r="AC184" i="8"/>
  <c r="AF183" i="8"/>
  <c r="AE183" i="8"/>
  <c r="AC183" i="8"/>
  <c r="AF182" i="8"/>
  <c r="AE182" i="8"/>
  <c r="AC182" i="8"/>
  <c r="AF181" i="8"/>
  <c r="AE181" i="8"/>
  <c r="AC181" i="8"/>
  <c r="AF180" i="8"/>
  <c r="AE180" i="8"/>
  <c r="AJ180" i="8" s="1"/>
  <c r="AC180" i="8"/>
  <c r="AF179" i="8"/>
  <c r="AE179" i="8"/>
  <c r="AC179" i="8"/>
  <c r="AF178" i="8"/>
  <c r="AE178" i="8"/>
  <c r="AC178" i="8"/>
  <c r="AF177" i="8"/>
  <c r="AE177" i="8"/>
  <c r="AC177" i="8"/>
  <c r="AF176" i="8"/>
  <c r="AE176" i="8"/>
  <c r="AC176" i="8"/>
  <c r="AF175" i="8"/>
  <c r="AE175" i="8"/>
  <c r="AC175" i="8"/>
  <c r="AF174" i="8"/>
  <c r="AE174" i="8"/>
  <c r="AJ174" i="8" s="1"/>
  <c r="AC174" i="8"/>
  <c r="AF173" i="8"/>
  <c r="AE173" i="8"/>
  <c r="AC173" i="8"/>
  <c r="AF172" i="8"/>
  <c r="AE172" i="8"/>
  <c r="AC172" i="8"/>
  <c r="AF171" i="8"/>
  <c r="AE171" i="8"/>
  <c r="AJ171" i="8" s="1"/>
  <c r="AC171" i="8"/>
  <c r="AF170" i="8"/>
  <c r="AE170" i="8"/>
  <c r="AC170" i="8"/>
  <c r="AF169" i="8"/>
  <c r="AE169" i="8"/>
  <c r="AC169" i="8"/>
  <c r="AF168" i="8"/>
  <c r="AE168" i="8"/>
  <c r="AJ168" i="8" s="1"/>
  <c r="AC168" i="8"/>
  <c r="AF167" i="8"/>
  <c r="AE167" i="8"/>
  <c r="AC167" i="8"/>
  <c r="AF166" i="8"/>
  <c r="AE166" i="8"/>
  <c r="AC166" i="8"/>
  <c r="AF165" i="8"/>
  <c r="AE165" i="8"/>
  <c r="AC165" i="8"/>
  <c r="AF164" i="8"/>
  <c r="AE164" i="8"/>
  <c r="AC164" i="8"/>
  <c r="AF163" i="8"/>
  <c r="AE163" i="8"/>
  <c r="AC163" i="8"/>
  <c r="AF162" i="8"/>
  <c r="AE162" i="8"/>
  <c r="AC162" i="8"/>
  <c r="AF161" i="8"/>
  <c r="AE161" i="8"/>
  <c r="AC161" i="8"/>
  <c r="AF160" i="8"/>
  <c r="AE160" i="8"/>
  <c r="AC160" i="8"/>
  <c r="AF159" i="8"/>
  <c r="AE159" i="8"/>
  <c r="AC159" i="8"/>
  <c r="AF158" i="8"/>
  <c r="AE158" i="8"/>
  <c r="AC158" i="8"/>
  <c r="AF157" i="8"/>
  <c r="AE157" i="8"/>
  <c r="AC157" i="8"/>
  <c r="AF156" i="8"/>
  <c r="AE156" i="8"/>
  <c r="AC156" i="8"/>
  <c r="AF155" i="8"/>
  <c r="AE155" i="8"/>
  <c r="AJ155" i="8" s="1"/>
  <c r="AC155" i="8"/>
  <c r="AF154" i="8"/>
  <c r="AE154" i="8"/>
  <c r="AC154" i="8"/>
  <c r="AF153" i="8"/>
  <c r="AE153" i="8"/>
  <c r="AJ153" i="8" s="1"/>
  <c r="AC153" i="8"/>
  <c r="AF152" i="8"/>
  <c r="AE152" i="8"/>
  <c r="AC152" i="8"/>
  <c r="AF151" i="8"/>
  <c r="AE151" i="8"/>
  <c r="AC151" i="8"/>
  <c r="AF150" i="8"/>
  <c r="AE150" i="8"/>
  <c r="AC150" i="8"/>
  <c r="AF149" i="8"/>
  <c r="AE149" i="8"/>
  <c r="AC149" i="8"/>
  <c r="AF148" i="8"/>
  <c r="AE148" i="8"/>
  <c r="AD148" i="8"/>
  <c r="AC148" i="8"/>
  <c r="AF147" i="8"/>
  <c r="AE147" i="8"/>
  <c r="AC147" i="8"/>
  <c r="AF146" i="8"/>
  <c r="AE146" i="8"/>
  <c r="AJ146" i="8" s="1"/>
  <c r="AC146" i="8"/>
  <c r="AF145" i="8"/>
  <c r="AE145" i="8"/>
  <c r="AC145" i="8"/>
  <c r="AF144" i="8"/>
  <c r="AE144" i="8"/>
  <c r="AJ144" i="8" s="1"/>
  <c r="AC144" i="8"/>
  <c r="AF143" i="8"/>
  <c r="AE143" i="8"/>
  <c r="AJ143" i="8" s="1"/>
  <c r="AC143" i="8"/>
  <c r="AF142" i="8"/>
  <c r="AE142" i="8"/>
  <c r="AC142" i="8"/>
  <c r="AF141" i="8"/>
  <c r="AE141" i="8"/>
  <c r="AC141" i="8"/>
  <c r="AF140" i="8"/>
  <c r="AE140" i="8"/>
  <c r="AC140" i="8"/>
  <c r="AF139" i="8"/>
  <c r="AE139" i="8"/>
  <c r="AC139" i="8"/>
  <c r="AF138" i="8"/>
  <c r="AE138" i="8"/>
  <c r="AC138" i="8"/>
  <c r="AF137" i="8"/>
  <c r="AE137" i="8"/>
  <c r="AC137" i="8"/>
  <c r="AF136" i="8"/>
  <c r="AE136" i="8"/>
  <c r="AC136" i="8"/>
  <c r="AF135" i="8"/>
  <c r="AE135" i="8"/>
  <c r="AC135" i="8"/>
  <c r="AF134" i="8"/>
  <c r="AE134" i="8"/>
  <c r="AJ134" i="8" s="1"/>
  <c r="AC134" i="8"/>
  <c r="AF133" i="8"/>
  <c r="AE133" i="8"/>
  <c r="AC133" i="8"/>
  <c r="AF132" i="8"/>
  <c r="AE132" i="8"/>
  <c r="AC132" i="8"/>
  <c r="AF131" i="8"/>
  <c r="AE131" i="8"/>
  <c r="AJ131" i="8" s="1"/>
  <c r="AC131" i="8"/>
  <c r="AF130" i="8"/>
  <c r="AE130" i="8"/>
  <c r="AC130" i="8"/>
  <c r="AF129" i="8"/>
  <c r="AE129" i="8"/>
  <c r="AC129" i="8"/>
  <c r="AF128" i="8"/>
  <c r="AE128" i="8"/>
  <c r="AC128" i="8"/>
  <c r="AF127" i="8"/>
  <c r="AE127" i="8"/>
  <c r="AC127" i="8"/>
  <c r="AF126" i="8"/>
  <c r="AE126" i="8"/>
  <c r="AC126" i="8"/>
  <c r="AF125" i="8"/>
  <c r="AE125" i="8"/>
  <c r="AJ125" i="8" s="1"/>
  <c r="AC125" i="8"/>
  <c r="AF124" i="8"/>
  <c r="AE124" i="8"/>
  <c r="AC124" i="8"/>
  <c r="AF123" i="8"/>
  <c r="AE123" i="8"/>
  <c r="AC123" i="8"/>
  <c r="AF122" i="8"/>
  <c r="AE122" i="8"/>
  <c r="AC122" i="8"/>
  <c r="AF121" i="8"/>
  <c r="AE121" i="8"/>
  <c r="AC121" i="8"/>
  <c r="AF120" i="8"/>
  <c r="AE120" i="8"/>
  <c r="AC120" i="8"/>
  <c r="AF119" i="8"/>
  <c r="AE119" i="8"/>
  <c r="AC119" i="8"/>
  <c r="AF118" i="8"/>
  <c r="AE118" i="8"/>
  <c r="AJ118" i="8" s="1"/>
  <c r="AC118" i="8"/>
  <c r="AF117" i="8"/>
  <c r="AE117" i="8"/>
  <c r="AC117" i="8"/>
  <c r="AF116" i="8"/>
  <c r="AE116" i="8"/>
  <c r="AJ116" i="8" s="1"/>
  <c r="AC116" i="8"/>
  <c r="AF115" i="8"/>
  <c r="AE115" i="8"/>
  <c r="AJ115" i="8" s="1"/>
  <c r="AC115" i="8"/>
  <c r="AF114" i="8"/>
  <c r="AE114" i="8"/>
  <c r="AC114" i="8"/>
  <c r="AF113" i="8"/>
  <c r="AE113" i="8"/>
  <c r="AC113" i="8"/>
  <c r="AF112" i="8"/>
  <c r="AE112" i="8"/>
  <c r="AC112" i="8"/>
  <c r="AF111" i="8"/>
  <c r="AE111" i="8"/>
  <c r="AC111" i="8"/>
  <c r="AF110" i="8"/>
  <c r="AE110" i="8"/>
  <c r="AC110" i="8"/>
  <c r="AF109" i="8"/>
  <c r="AE109" i="8"/>
  <c r="AC109" i="8"/>
  <c r="AF108" i="8"/>
  <c r="AE108" i="8"/>
  <c r="AC108" i="8"/>
  <c r="AF107" i="8"/>
  <c r="AE107" i="8"/>
  <c r="AC107" i="8"/>
  <c r="AF106" i="8"/>
  <c r="AE106" i="8"/>
  <c r="AC106" i="8"/>
  <c r="AF105" i="8"/>
  <c r="AE105" i="8"/>
  <c r="AC105" i="8"/>
  <c r="AF104" i="8"/>
  <c r="AE104" i="8"/>
  <c r="AJ104" i="8" s="1"/>
  <c r="AC104" i="8"/>
  <c r="AF103" i="8"/>
  <c r="AE103" i="8"/>
  <c r="AC103" i="8"/>
  <c r="AF102" i="8"/>
  <c r="AE102" i="8"/>
  <c r="AC102" i="8"/>
  <c r="AF101" i="8"/>
  <c r="AE101" i="8"/>
  <c r="AC101" i="8"/>
  <c r="AF100" i="8"/>
  <c r="AE100" i="8"/>
  <c r="AC100" i="8"/>
  <c r="AF99" i="8"/>
  <c r="AE99" i="8"/>
  <c r="AC99" i="8"/>
  <c r="AF98" i="8"/>
  <c r="AE98" i="8"/>
  <c r="AC98" i="8"/>
  <c r="AF97" i="8"/>
  <c r="AE97" i="8"/>
  <c r="AC97" i="8"/>
  <c r="AF96" i="8"/>
  <c r="AE96" i="8"/>
  <c r="AJ96" i="8" s="1"/>
  <c r="AC96" i="8"/>
  <c r="AF95" i="8"/>
  <c r="AE95" i="8"/>
  <c r="AC95" i="8"/>
  <c r="AF94" i="8"/>
  <c r="AE94" i="8"/>
  <c r="AC94" i="8"/>
  <c r="AF93" i="8"/>
  <c r="AE93" i="8"/>
  <c r="AC93" i="8"/>
  <c r="AF92" i="8"/>
  <c r="AE92" i="8"/>
  <c r="AC92" i="8"/>
  <c r="AF91" i="8"/>
  <c r="AE91" i="8"/>
  <c r="AC91" i="8"/>
  <c r="AF90" i="8"/>
  <c r="AE90" i="8"/>
  <c r="AC90" i="8"/>
  <c r="AF89" i="8"/>
  <c r="AE89" i="8"/>
  <c r="AC89" i="8"/>
  <c r="AF88" i="8"/>
  <c r="AE88" i="8"/>
  <c r="AC88" i="8"/>
  <c r="AF87" i="8"/>
  <c r="AE87" i="8"/>
  <c r="AC87" i="8"/>
  <c r="AF86" i="8"/>
  <c r="AE86" i="8"/>
  <c r="AC86" i="8"/>
  <c r="AF85" i="8"/>
  <c r="AE85" i="8"/>
  <c r="AC85" i="8"/>
  <c r="AF84" i="8"/>
  <c r="AE84" i="8"/>
  <c r="AC84" i="8"/>
  <c r="AF83" i="8"/>
  <c r="AE83" i="8"/>
  <c r="AC83" i="8"/>
  <c r="AF82" i="8"/>
  <c r="AE82" i="8"/>
  <c r="AC82" i="8"/>
  <c r="AF81" i="8"/>
  <c r="AE81" i="8"/>
  <c r="AJ81" i="8" s="1"/>
  <c r="AC81" i="8"/>
  <c r="AF80" i="8"/>
  <c r="AE80" i="8"/>
  <c r="AC80" i="8"/>
  <c r="AF79" i="8"/>
  <c r="AE79" i="8"/>
  <c r="AJ79" i="8" s="1"/>
  <c r="AC79" i="8"/>
  <c r="AF78" i="8"/>
  <c r="AE78" i="8"/>
  <c r="AJ78" i="8" s="1"/>
  <c r="AC78" i="8"/>
  <c r="AF77" i="8"/>
  <c r="AE77" i="8"/>
  <c r="AC77" i="8"/>
  <c r="AF76" i="8"/>
  <c r="AE76" i="8"/>
  <c r="AC76" i="8"/>
  <c r="AF75" i="8"/>
  <c r="AE75" i="8"/>
  <c r="AC75" i="8"/>
  <c r="AF74" i="8"/>
  <c r="AE74" i="8"/>
  <c r="AC74" i="8"/>
  <c r="AF73" i="8"/>
  <c r="AE73" i="8"/>
  <c r="AC73" i="8"/>
  <c r="AF72" i="8"/>
  <c r="AE72" i="8"/>
  <c r="AC72" i="8"/>
  <c r="AF71" i="8"/>
  <c r="AE71" i="8"/>
  <c r="AC71" i="8"/>
  <c r="AF70" i="8"/>
  <c r="AE70" i="8"/>
  <c r="AC70" i="8"/>
  <c r="AF69" i="8"/>
  <c r="AE69" i="8"/>
  <c r="AJ69" i="8" s="1"/>
  <c r="AC69" i="8"/>
  <c r="AF68" i="8"/>
  <c r="AE68" i="8"/>
  <c r="AC68" i="8"/>
  <c r="AF67" i="8"/>
  <c r="AE67" i="8"/>
  <c r="AC67" i="8"/>
  <c r="AF66" i="8"/>
  <c r="AE66" i="8"/>
  <c r="AC66" i="8"/>
  <c r="AF65" i="8"/>
  <c r="AE65" i="8"/>
  <c r="AC65" i="8"/>
  <c r="AF64" i="8"/>
  <c r="AE64" i="8"/>
  <c r="AC64" i="8"/>
  <c r="AF63" i="8"/>
  <c r="AE63" i="8"/>
  <c r="AC63" i="8"/>
  <c r="AF62" i="8"/>
  <c r="AE62" i="8"/>
  <c r="AC62" i="8"/>
  <c r="AF61" i="8"/>
  <c r="AE61" i="8"/>
  <c r="AC61" i="8"/>
  <c r="AF60" i="8"/>
  <c r="AE60" i="8"/>
  <c r="AJ60" i="8" s="1"/>
  <c r="AC60" i="8"/>
  <c r="AF59" i="8"/>
  <c r="AE59" i="8"/>
  <c r="AJ59" i="8" s="1"/>
  <c r="AC59" i="8"/>
  <c r="AF58" i="8"/>
  <c r="AE58" i="8"/>
  <c r="AC58" i="8"/>
  <c r="AF57" i="8"/>
  <c r="AE57" i="8"/>
  <c r="AC57" i="8"/>
  <c r="AF56" i="8"/>
  <c r="AE56" i="8"/>
  <c r="AC56" i="8"/>
  <c r="AF55" i="8"/>
  <c r="AE55" i="8"/>
  <c r="AC55" i="8"/>
  <c r="AF54" i="8"/>
  <c r="AE54" i="8"/>
  <c r="AC54" i="8"/>
  <c r="AF53" i="8"/>
  <c r="AE53" i="8"/>
  <c r="AC53" i="8"/>
  <c r="AF52" i="8"/>
  <c r="AE52" i="8"/>
  <c r="AC52" i="8"/>
  <c r="AF51" i="8"/>
  <c r="AE51" i="8"/>
  <c r="AJ51" i="8" s="1"/>
  <c r="AC51" i="8"/>
  <c r="AF50" i="8"/>
  <c r="AE50" i="8"/>
  <c r="AJ50" i="8" s="1"/>
  <c r="AC50" i="8"/>
  <c r="AF49" i="8"/>
  <c r="AE49" i="8"/>
  <c r="AC49" i="8"/>
  <c r="AF48" i="8"/>
  <c r="AE48" i="8"/>
  <c r="AC48" i="8"/>
  <c r="AF47" i="8"/>
  <c r="AE47" i="8"/>
  <c r="AC47" i="8"/>
  <c r="AF46" i="8"/>
  <c r="AE46" i="8"/>
  <c r="AC46" i="8"/>
  <c r="AF45" i="8"/>
  <c r="AE45" i="8"/>
  <c r="AC45" i="8"/>
  <c r="AF44" i="8"/>
  <c r="AE44" i="8"/>
  <c r="AC44" i="8"/>
  <c r="AF43" i="8"/>
  <c r="AE43" i="8"/>
  <c r="AC43" i="8"/>
  <c r="AF42" i="8"/>
  <c r="AE42" i="8"/>
  <c r="AC42" i="8"/>
  <c r="AF41" i="8"/>
  <c r="AE41" i="8"/>
  <c r="AC41" i="8"/>
  <c r="AF40" i="8"/>
  <c r="AE40" i="8"/>
  <c r="AC40" i="8"/>
  <c r="AF39" i="8"/>
  <c r="AE39" i="8"/>
  <c r="AC39" i="8"/>
  <c r="AF38" i="8"/>
  <c r="AE38" i="8"/>
  <c r="AC38" i="8"/>
  <c r="AF37" i="8"/>
  <c r="AE37" i="8"/>
  <c r="AC37" i="8"/>
  <c r="AF36" i="8"/>
  <c r="AE36" i="8"/>
  <c r="AC36" i="8"/>
  <c r="AF35" i="8"/>
  <c r="AE35" i="8"/>
  <c r="AC35" i="8"/>
  <c r="AF34" i="8"/>
  <c r="AE34" i="8"/>
  <c r="AJ34" i="8" s="1"/>
  <c r="AC34" i="8"/>
  <c r="AF33" i="8"/>
  <c r="AE33" i="8"/>
  <c r="AC33" i="8"/>
  <c r="AF32" i="8"/>
  <c r="AE32" i="8"/>
  <c r="AC32" i="8"/>
  <c r="AF31" i="8"/>
  <c r="AE31" i="8"/>
  <c r="AC31" i="8"/>
  <c r="AF30" i="8"/>
  <c r="AE30" i="8"/>
  <c r="AC30" i="8"/>
  <c r="AF29" i="8"/>
  <c r="AE29" i="8"/>
  <c r="AC29" i="8"/>
  <c r="AF28" i="8"/>
  <c r="AE28" i="8"/>
  <c r="AC28" i="8"/>
  <c r="AF27" i="8"/>
  <c r="AE27" i="8"/>
  <c r="AC27" i="8"/>
  <c r="AF26" i="8"/>
  <c r="AE26" i="8"/>
  <c r="AC26" i="8"/>
  <c r="AF25" i="8"/>
  <c r="AE25" i="8"/>
  <c r="AC25" i="8"/>
  <c r="AF24" i="8"/>
  <c r="AE24" i="8"/>
  <c r="AC24" i="8"/>
  <c r="AF23" i="8"/>
  <c r="AE23" i="8"/>
  <c r="AJ23" i="8" s="1"/>
  <c r="AC23" i="8"/>
  <c r="AF22" i="8"/>
  <c r="AE22" i="8"/>
  <c r="AC22" i="8"/>
  <c r="AF21" i="8"/>
  <c r="AE21" i="8"/>
  <c r="AC21" i="8"/>
  <c r="AF20" i="8"/>
  <c r="AE20" i="8"/>
  <c r="AC20" i="8"/>
  <c r="AF19" i="8"/>
  <c r="AE19" i="8"/>
  <c r="AC19" i="8"/>
  <c r="AF18" i="8"/>
  <c r="AE18" i="8"/>
  <c r="AC18" i="8"/>
  <c r="AF17" i="8"/>
  <c r="AE17" i="8"/>
  <c r="AC17" i="8"/>
  <c r="AF16" i="8"/>
  <c r="AE16" i="8"/>
  <c r="AC16" i="8"/>
  <c r="AF15" i="8"/>
  <c r="AE15" i="8"/>
  <c r="AC15" i="8"/>
  <c r="AF14" i="8"/>
  <c r="AE14" i="8"/>
  <c r="AC14" i="8"/>
  <c r="AF13" i="8"/>
  <c r="AE13" i="8"/>
  <c r="AJ13" i="8" s="1"/>
  <c r="AC13" i="8"/>
  <c r="AF12" i="8"/>
  <c r="AE12" i="8"/>
  <c r="AC12" i="8"/>
  <c r="AF11" i="8"/>
  <c r="AE11" i="8"/>
  <c r="AC11" i="8"/>
  <c r="AF10" i="8"/>
  <c r="AE10" i="8"/>
  <c r="AC10" i="8"/>
  <c r="AF9" i="8"/>
  <c r="AE9" i="8"/>
  <c r="AC9" i="8"/>
  <c r="AF8" i="8"/>
  <c r="AE8" i="8"/>
  <c r="AC8" i="8"/>
  <c r="AF7" i="8"/>
  <c r="AE7" i="8"/>
  <c r="AC7" i="8"/>
  <c r="AF6" i="8"/>
  <c r="AE6" i="8"/>
  <c r="AJ6" i="8" s="1"/>
  <c r="AC6" i="8"/>
  <c r="AF5" i="8"/>
  <c r="AE5" i="8"/>
  <c r="AC5" i="8"/>
  <c r="AF4" i="8"/>
  <c r="AE4" i="8"/>
  <c r="AJ4" i="8" s="1"/>
  <c r="AC4" i="8"/>
  <c r="AF3" i="8"/>
  <c r="AE3" i="8"/>
  <c r="AJ3" i="8" s="1"/>
  <c r="AC3" i="8"/>
  <c r="AF2" i="8"/>
  <c r="AE2" i="8"/>
  <c r="AC2" i="8"/>
  <c r="AI117" i="7"/>
  <c r="AF116" i="7"/>
  <c r="AE116" i="7"/>
  <c r="AD116" i="7"/>
  <c r="AC116" i="7"/>
  <c r="AF115" i="7"/>
  <c r="AE115" i="7"/>
  <c r="AC115" i="7"/>
  <c r="AF114" i="7"/>
  <c r="AE114" i="7"/>
  <c r="AC114" i="7"/>
  <c r="AF113" i="7"/>
  <c r="AE113" i="7"/>
  <c r="AC113" i="7"/>
  <c r="AF112" i="7"/>
  <c r="AE112" i="7"/>
  <c r="AC112" i="7"/>
  <c r="AF111" i="7"/>
  <c r="AE111" i="7"/>
  <c r="AJ111" i="7" s="1"/>
  <c r="AC111" i="7"/>
  <c r="AF110" i="7"/>
  <c r="AE110" i="7"/>
  <c r="AC110" i="7"/>
  <c r="AF109" i="7"/>
  <c r="AE109" i="7"/>
  <c r="AJ109" i="7" s="1"/>
  <c r="AC109" i="7"/>
  <c r="AF108" i="7"/>
  <c r="AE108" i="7"/>
  <c r="AC108" i="7"/>
  <c r="AF107" i="7"/>
  <c r="AE107" i="7"/>
  <c r="AC107" i="7"/>
  <c r="AF106" i="7"/>
  <c r="AE106" i="7"/>
  <c r="AC106" i="7"/>
  <c r="AF105" i="7"/>
  <c r="AE105" i="7"/>
  <c r="AC105" i="7"/>
  <c r="AF104" i="7"/>
  <c r="AE104" i="7"/>
  <c r="AJ104" i="7" s="1"/>
  <c r="AC104" i="7"/>
  <c r="AF103" i="7"/>
  <c r="AE103" i="7"/>
  <c r="AJ103" i="7" s="1"/>
  <c r="AC103" i="7"/>
  <c r="AF102" i="7"/>
  <c r="AE102" i="7"/>
  <c r="AC102" i="7"/>
  <c r="AF101" i="7"/>
  <c r="AE101" i="7"/>
  <c r="AC101" i="7"/>
  <c r="AF100" i="7"/>
  <c r="AE100" i="7"/>
  <c r="AC100" i="7"/>
  <c r="AF99" i="7"/>
  <c r="AE99" i="7"/>
  <c r="AC99" i="7"/>
  <c r="AF98" i="7"/>
  <c r="AE98" i="7"/>
  <c r="AC98" i="7"/>
  <c r="AF97" i="7"/>
  <c r="AE97" i="7"/>
  <c r="AC97" i="7"/>
  <c r="AF96" i="7"/>
  <c r="AE96" i="7"/>
  <c r="AC96" i="7"/>
  <c r="AF95" i="7"/>
  <c r="AE95" i="7"/>
  <c r="AJ95" i="7" s="1"/>
  <c r="AC95" i="7"/>
  <c r="AF94" i="7"/>
  <c r="AE94" i="7"/>
  <c r="AC94" i="7"/>
  <c r="AF93" i="7"/>
  <c r="AE93" i="7"/>
  <c r="AC93" i="7"/>
  <c r="AF92" i="7"/>
  <c r="AE92" i="7"/>
  <c r="AJ92" i="7" s="1"/>
  <c r="AC92" i="7"/>
  <c r="AF91" i="7"/>
  <c r="AE91" i="7"/>
  <c r="AJ91" i="7" s="1"/>
  <c r="AC91" i="7"/>
  <c r="AF90" i="7"/>
  <c r="AE90" i="7"/>
  <c r="AC90" i="7"/>
  <c r="AF89" i="7"/>
  <c r="AE89" i="7"/>
  <c r="AC89" i="7"/>
  <c r="AF88" i="7"/>
  <c r="AE88" i="7"/>
  <c r="AJ88" i="7" s="1"/>
  <c r="AC88" i="7"/>
  <c r="AF87" i="7"/>
  <c r="AE87" i="7"/>
  <c r="AC87" i="7"/>
  <c r="AF86" i="7"/>
  <c r="AE86" i="7"/>
  <c r="AC86" i="7"/>
  <c r="AF85" i="7"/>
  <c r="AE85" i="7"/>
  <c r="AJ85" i="7" s="1"/>
  <c r="AC85" i="7"/>
  <c r="AF84" i="7"/>
  <c r="AE84" i="7"/>
  <c r="AD84" i="7"/>
  <c r="AC84" i="7"/>
  <c r="AF83" i="7"/>
  <c r="AE83" i="7"/>
  <c r="AJ83" i="7" s="1"/>
  <c r="AC83" i="7"/>
  <c r="AF82" i="7"/>
  <c r="AE82" i="7"/>
  <c r="AJ82" i="7" s="1"/>
  <c r="AC82" i="7"/>
  <c r="AF81" i="7"/>
  <c r="AE81" i="7"/>
  <c r="AC81" i="7"/>
  <c r="AF80" i="7"/>
  <c r="AE80" i="7"/>
  <c r="AC80" i="7"/>
  <c r="AF79" i="7"/>
  <c r="AE79" i="7"/>
  <c r="AJ79" i="7" s="1"/>
  <c r="AC79" i="7"/>
  <c r="AF78" i="7"/>
  <c r="AE78" i="7"/>
  <c r="AC78" i="7"/>
  <c r="AF77" i="7"/>
  <c r="AE77" i="7"/>
  <c r="AC77" i="7"/>
  <c r="AF76" i="7"/>
  <c r="AE76" i="7"/>
  <c r="AC76" i="7"/>
  <c r="AF75" i="7"/>
  <c r="AE75" i="7"/>
  <c r="AC75" i="7"/>
  <c r="AF74" i="7"/>
  <c r="AE74" i="7"/>
  <c r="AJ74" i="7" s="1"/>
  <c r="AC74" i="7"/>
  <c r="AF73" i="7"/>
  <c r="AE73" i="7"/>
  <c r="AJ73" i="7" s="1"/>
  <c r="AC73" i="7"/>
  <c r="AF72" i="7"/>
  <c r="AE72" i="7"/>
  <c r="AJ72" i="7" s="1"/>
  <c r="AC72" i="7"/>
  <c r="AF71" i="7"/>
  <c r="AE71" i="7"/>
  <c r="AC71" i="7"/>
  <c r="AF70" i="7"/>
  <c r="AE70" i="7"/>
  <c r="AC70" i="7"/>
  <c r="AF69" i="7"/>
  <c r="AE69" i="7"/>
  <c r="AC69" i="7"/>
  <c r="AF68" i="7"/>
  <c r="AE68" i="7"/>
  <c r="AC68" i="7"/>
  <c r="AF67" i="7"/>
  <c r="AE67" i="7"/>
  <c r="AC67" i="7"/>
  <c r="AF66" i="7"/>
  <c r="AE66" i="7"/>
  <c r="AJ66" i="7" s="1"/>
  <c r="AC66" i="7"/>
  <c r="AF65" i="7"/>
  <c r="AE65" i="7"/>
  <c r="AC65" i="7"/>
  <c r="AF64" i="7"/>
  <c r="AE64" i="7"/>
  <c r="AJ64" i="7" s="1"/>
  <c r="AC64" i="7"/>
  <c r="AF63" i="7"/>
  <c r="AE63" i="7"/>
  <c r="AC63" i="7"/>
  <c r="AF62" i="7"/>
  <c r="AE62" i="7"/>
  <c r="AC62" i="7"/>
  <c r="AF61" i="7"/>
  <c r="AE61" i="7"/>
  <c r="AC61" i="7"/>
  <c r="AF60" i="7"/>
  <c r="AE60" i="7"/>
  <c r="AC60" i="7"/>
  <c r="AF59" i="7"/>
  <c r="AE59" i="7"/>
  <c r="AC59" i="7"/>
  <c r="AF58" i="7"/>
  <c r="AE58" i="7"/>
  <c r="AJ58" i="7" s="1"/>
  <c r="AC58" i="7"/>
  <c r="AF57" i="7"/>
  <c r="AE57" i="7"/>
  <c r="AC57" i="7"/>
  <c r="AF56" i="7"/>
  <c r="AE56" i="7"/>
  <c r="AC56" i="7"/>
  <c r="AF55" i="7"/>
  <c r="AE55" i="7"/>
  <c r="AC55" i="7"/>
  <c r="AF54" i="7"/>
  <c r="AE54" i="7"/>
  <c r="AJ54" i="7" s="1"/>
  <c r="AC54" i="7"/>
  <c r="AF53" i="7"/>
  <c r="AE53" i="7"/>
  <c r="AC53" i="7"/>
  <c r="AF52" i="7"/>
  <c r="AE52" i="7"/>
  <c r="AC52" i="7"/>
  <c r="AF51" i="7"/>
  <c r="AE51" i="7"/>
  <c r="AC51" i="7"/>
  <c r="AF50" i="7"/>
  <c r="AE50" i="7"/>
  <c r="AC50" i="7"/>
  <c r="AF49" i="7"/>
  <c r="AE49" i="7"/>
  <c r="AJ49" i="7" s="1"/>
  <c r="AC49" i="7"/>
  <c r="AF48" i="7"/>
  <c r="AE48" i="7"/>
  <c r="AC48" i="7"/>
  <c r="AF47" i="7"/>
  <c r="AE47" i="7"/>
  <c r="AC47" i="7"/>
  <c r="AF46" i="7"/>
  <c r="AE46" i="7"/>
  <c r="AJ46" i="7" s="1"/>
  <c r="AC46" i="7"/>
  <c r="AF45" i="7"/>
  <c r="AE45" i="7"/>
  <c r="AJ45" i="7" s="1"/>
  <c r="AC45" i="7"/>
  <c r="AF44" i="7"/>
  <c r="AE44" i="7"/>
  <c r="AC44" i="7"/>
  <c r="AF43" i="7"/>
  <c r="AE43" i="7"/>
  <c r="AC43" i="7"/>
  <c r="AF42" i="7"/>
  <c r="AE42" i="7"/>
  <c r="AC42" i="7"/>
  <c r="AF41" i="7"/>
  <c r="AE41" i="7"/>
  <c r="AC41" i="7"/>
  <c r="AF40" i="7"/>
  <c r="AE40" i="7"/>
  <c r="AC40" i="7"/>
  <c r="AF39" i="7"/>
  <c r="AE39" i="7"/>
  <c r="AC39" i="7"/>
  <c r="AF38" i="7"/>
  <c r="AE38" i="7"/>
  <c r="AC38" i="7"/>
  <c r="AF37" i="7"/>
  <c r="AE37" i="7"/>
  <c r="AJ37" i="7" s="1"/>
  <c r="AC37" i="7"/>
  <c r="AF36" i="7"/>
  <c r="AE36" i="7"/>
  <c r="AC36" i="7"/>
  <c r="AF35" i="7"/>
  <c r="AE35" i="7"/>
  <c r="AC35" i="7"/>
  <c r="AF34" i="7"/>
  <c r="AE34" i="7"/>
  <c r="AC34" i="7"/>
  <c r="AF33" i="7"/>
  <c r="AE33" i="7"/>
  <c r="AC33" i="7"/>
  <c r="AF32" i="7"/>
  <c r="AE32" i="7"/>
  <c r="AC32" i="7"/>
  <c r="AF31" i="7"/>
  <c r="AE31" i="7"/>
  <c r="AC31" i="7"/>
  <c r="AF30" i="7"/>
  <c r="AE30" i="7"/>
  <c r="AJ30" i="7" s="1"/>
  <c r="AC30" i="7"/>
  <c r="AF29" i="7"/>
  <c r="AE29" i="7"/>
  <c r="AC29" i="7"/>
  <c r="AF28" i="7"/>
  <c r="AE28" i="7"/>
  <c r="AC28" i="7"/>
  <c r="AF27" i="7"/>
  <c r="AE27" i="7"/>
  <c r="AC27" i="7"/>
  <c r="AF26" i="7"/>
  <c r="AE26" i="7"/>
  <c r="AJ26" i="7" s="1"/>
  <c r="AC26" i="7"/>
  <c r="AF25" i="7"/>
  <c r="AE25" i="7"/>
  <c r="AC25" i="7"/>
  <c r="AF24" i="7"/>
  <c r="AE24" i="7"/>
  <c r="AC24" i="7"/>
  <c r="AF23" i="7"/>
  <c r="AE23" i="7"/>
  <c r="AC23" i="7"/>
  <c r="AF22" i="7"/>
  <c r="AE22" i="7"/>
  <c r="AC22" i="7"/>
  <c r="AF21" i="7"/>
  <c r="AE21" i="7"/>
  <c r="AC21" i="7"/>
  <c r="AF20" i="7"/>
  <c r="AE20" i="7"/>
  <c r="AJ20" i="7" s="1"/>
  <c r="AC20" i="7"/>
  <c r="AF19" i="7"/>
  <c r="AE19" i="7"/>
  <c r="AC19" i="7"/>
  <c r="AF18" i="7"/>
  <c r="AE18" i="7"/>
  <c r="AC18" i="7"/>
  <c r="AF17" i="7"/>
  <c r="AE17" i="7"/>
  <c r="AC17" i="7"/>
  <c r="AF16" i="7"/>
  <c r="AE16" i="7"/>
  <c r="AC16" i="7"/>
  <c r="AF15" i="7"/>
  <c r="AE15" i="7"/>
  <c r="AC15" i="7"/>
  <c r="AF14" i="7"/>
  <c r="AE14" i="7"/>
  <c r="AC14" i="7"/>
  <c r="AF13" i="7"/>
  <c r="AE13" i="7"/>
  <c r="AC13" i="7"/>
  <c r="AF12" i="7"/>
  <c r="AE12" i="7"/>
  <c r="AC12" i="7"/>
  <c r="AF11" i="7"/>
  <c r="AE11" i="7"/>
  <c r="AC11" i="7"/>
  <c r="AF10" i="7"/>
  <c r="AE10" i="7"/>
  <c r="AC10" i="7"/>
  <c r="AF9" i="7"/>
  <c r="AE9" i="7"/>
  <c r="AC9" i="7"/>
  <c r="AF8" i="7"/>
  <c r="AE8" i="7"/>
  <c r="AJ8" i="7" s="1"/>
  <c r="AC8" i="7"/>
  <c r="AF7" i="7"/>
  <c r="AE7" i="7"/>
  <c r="AJ7" i="7" s="1"/>
  <c r="AC7" i="7"/>
  <c r="AF6" i="7"/>
  <c r="AE6" i="7"/>
  <c r="AC6" i="7"/>
  <c r="AF5" i="7"/>
  <c r="AE5" i="7"/>
  <c r="AC5" i="7"/>
  <c r="AF4" i="7"/>
  <c r="AE4" i="7"/>
  <c r="AC4" i="7"/>
  <c r="AF3" i="7"/>
  <c r="AE3" i="7"/>
  <c r="AC3" i="7"/>
  <c r="AF2" i="7"/>
  <c r="AE2" i="7"/>
  <c r="AC2" i="7"/>
  <c r="AI48" i="6"/>
  <c r="AF47" i="6"/>
  <c r="AE47" i="6"/>
  <c r="AC47" i="6"/>
  <c r="AF46" i="6"/>
  <c r="AE46" i="6"/>
  <c r="AC46" i="6"/>
  <c r="AF45" i="6"/>
  <c r="AE45" i="6"/>
  <c r="AC45" i="6"/>
  <c r="AF44" i="6"/>
  <c r="AE44" i="6"/>
  <c r="AC44" i="6"/>
  <c r="AF43" i="6"/>
  <c r="AE43" i="6"/>
  <c r="AD43" i="6"/>
  <c r="AC43" i="6"/>
  <c r="AG42" i="6"/>
  <c r="AF42" i="6"/>
  <c r="AE42" i="6"/>
  <c r="AJ42" i="6" s="1"/>
  <c r="AC42" i="6"/>
  <c r="AG41" i="6"/>
  <c r="AF41" i="6"/>
  <c r="AE41" i="6"/>
  <c r="AC41" i="6"/>
  <c r="AG40" i="6"/>
  <c r="AF40" i="6"/>
  <c r="AE40" i="6"/>
  <c r="AB40" i="6"/>
  <c r="AC40" i="6" s="1"/>
  <c r="AG39" i="6"/>
  <c r="AF39" i="6"/>
  <c r="AE39" i="6"/>
  <c r="AC39" i="6"/>
  <c r="AG38" i="6"/>
  <c r="AF38" i="6"/>
  <c r="AE38" i="6"/>
  <c r="AC38" i="6"/>
  <c r="AC37" i="6"/>
  <c r="N37" i="6"/>
  <c r="AF37" i="6" s="1"/>
  <c r="AJ37" i="6" s="1"/>
  <c r="AD36" i="6"/>
  <c r="AC36" i="6"/>
  <c r="N36" i="6"/>
  <c r="AF36" i="6" s="1"/>
  <c r="AF35" i="6"/>
  <c r="AE35" i="6"/>
  <c r="AC35" i="6"/>
  <c r="AF34" i="6"/>
  <c r="AE34" i="6"/>
  <c r="AJ34" i="6" s="1"/>
  <c r="AC34" i="6"/>
  <c r="AF33" i="6"/>
  <c r="AE33" i="6"/>
  <c r="AJ33" i="6" s="1"/>
  <c r="AC33" i="6"/>
  <c r="AF32" i="6"/>
  <c r="AE32" i="6"/>
  <c r="AJ32" i="6" s="1"/>
  <c r="AC32" i="6"/>
  <c r="AF31" i="6"/>
  <c r="AE31" i="6"/>
  <c r="AC31" i="6"/>
  <c r="AF30" i="6"/>
  <c r="AE30" i="6"/>
  <c r="AC30" i="6"/>
  <c r="AF29" i="6"/>
  <c r="AE29" i="6"/>
  <c r="AC29" i="6"/>
  <c r="AF28" i="6"/>
  <c r="AE28" i="6"/>
  <c r="AC28" i="6"/>
  <c r="AF27" i="6"/>
  <c r="AE27" i="6"/>
  <c r="AC27" i="6"/>
  <c r="AF26" i="6"/>
  <c r="AE26" i="6"/>
  <c r="AJ26" i="6" s="1"/>
  <c r="AC26" i="6"/>
  <c r="AF25" i="6"/>
  <c r="AE25" i="6"/>
  <c r="AC25" i="6"/>
  <c r="AF24" i="6"/>
  <c r="AE24" i="6"/>
  <c r="AC24" i="6"/>
  <c r="AF23" i="6"/>
  <c r="AE23" i="6"/>
  <c r="AC23" i="6"/>
  <c r="AF22" i="6"/>
  <c r="AE22" i="6"/>
  <c r="AC22" i="6"/>
  <c r="AF21" i="6"/>
  <c r="AE21" i="6"/>
  <c r="AC21" i="6"/>
  <c r="AF20" i="6"/>
  <c r="AE20" i="6"/>
  <c r="AC20" i="6"/>
  <c r="AF19" i="6"/>
  <c r="AE19" i="6"/>
  <c r="AJ19" i="6" s="1"/>
  <c r="AC19" i="6"/>
  <c r="AF18" i="6"/>
  <c r="AE18" i="6"/>
  <c r="AC18" i="6"/>
  <c r="AF17" i="6"/>
  <c r="AE17" i="6"/>
  <c r="AC17" i="6"/>
  <c r="AF16" i="6"/>
  <c r="AE16" i="6"/>
  <c r="AJ16" i="6" s="1"/>
  <c r="AC16" i="6"/>
  <c r="AF15" i="6"/>
  <c r="AE15" i="6"/>
  <c r="AC15" i="6"/>
  <c r="AF14" i="6"/>
  <c r="AE14" i="6"/>
  <c r="AC14" i="6"/>
  <c r="AF13" i="6"/>
  <c r="AE13" i="6"/>
  <c r="AC13" i="6"/>
  <c r="AF12" i="6"/>
  <c r="AE12" i="6"/>
  <c r="AD12" i="6"/>
  <c r="AJ12" i="6" s="1"/>
  <c r="AC12" i="6"/>
  <c r="AF11" i="6"/>
  <c r="AE11" i="6"/>
  <c r="AD11" i="6"/>
  <c r="AC11" i="6"/>
  <c r="AF10" i="6"/>
  <c r="AE10" i="6"/>
  <c r="AC10" i="6"/>
  <c r="AF9" i="6"/>
  <c r="AE9" i="6"/>
  <c r="AC9" i="6"/>
  <c r="AF8" i="6"/>
  <c r="AE8" i="6"/>
  <c r="AJ8" i="6" s="1"/>
  <c r="AC8" i="6"/>
  <c r="AF7" i="6"/>
  <c r="AE7" i="6"/>
  <c r="AJ7" i="6" s="1"/>
  <c r="AC7" i="6"/>
  <c r="AF6" i="6"/>
  <c r="AE6" i="6"/>
  <c r="AJ6" i="6" s="1"/>
  <c r="AC6" i="6"/>
  <c r="AF5" i="6"/>
  <c r="AE5" i="6"/>
  <c r="AC5" i="6"/>
  <c r="AF4" i="6"/>
  <c r="AE4" i="6"/>
  <c r="AC4" i="6"/>
  <c r="AF3" i="6"/>
  <c r="AE3" i="6"/>
  <c r="AC3" i="6"/>
  <c r="AF2" i="6"/>
  <c r="AE2" i="6"/>
  <c r="AC2" i="6"/>
  <c r="N37" i="2"/>
  <c r="AF37" i="2" s="1"/>
  <c r="N36" i="2"/>
  <c r="AF36" i="2" s="1"/>
  <c r="AG700" i="2"/>
  <c r="AG667" i="2"/>
  <c r="AG689" i="2"/>
  <c r="AG665" i="2"/>
  <c r="AF551" i="2"/>
  <c r="AF474" i="2"/>
  <c r="AF360" i="2"/>
  <c r="AF276" i="2"/>
  <c r="AF275" i="2"/>
  <c r="AF306" i="2"/>
  <c r="AF281" i="2"/>
  <c r="AF268" i="2"/>
  <c r="AF267" i="2"/>
  <c r="AF266" i="2"/>
  <c r="AF265" i="2"/>
  <c r="AF264" i="2"/>
  <c r="AF263" i="2"/>
  <c r="AF262" i="2"/>
  <c r="AF261" i="2"/>
  <c r="AF260" i="2"/>
  <c r="AF259" i="2"/>
  <c r="AF258" i="2"/>
  <c r="AF257" i="2"/>
  <c r="AF708" i="2"/>
  <c r="AI708" i="2"/>
  <c r="AI743" i="2" s="1"/>
  <c r="AH708" i="2"/>
  <c r="AG708" i="2"/>
  <c r="AF641" i="2"/>
  <c r="AF622" i="2"/>
  <c r="AH641" i="2"/>
  <c r="AH622" i="2"/>
  <c r="AG641" i="2"/>
  <c r="AG622" i="2"/>
  <c r="AG711" i="2"/>
  <c r="AG654" i="2"/>
  <c r="AF711" i="2"/>
  <c r="AF654" i="2"/>
  <c r="AG724" i="2"/>
  <c r="AF724" i="2"/>
  <c r="AG401" i="2"/>
  <c r="AF401" i="2"/>
  <c r="AG669" i="2"/>
  <c r="AG668" i="2"/>
  <c r="AF669" i="2"/>
  <c r="AF668" i="2"/>
  <c r="AF667" i="2"/>
  <c r="AG742" i="2"/>
  <c r="AF742" i="2"/>
  <c r="AG729" i="2"/>
  <c r="AF729" i="2"/>
  <c r="AG695" i="2"/>
  <c r="AF695" i="2"/>
  <c r="AF689" i="2"/>
  <c r="AG688" i="2"/>
  <c r="AF688" i="2"/>
  <c r="AG631" i="2"/>
  <c r="AF631" i="2"/>
  <c r="AG535" i="2"/>
  <c r="AF535" i="2"/>
  <c r="AG521" i="2"/>
  <c r="AF521" i="2"/>
  <c r="AG741" i="2"/>
  <c r="AF741" i="2"/>
  <c r="AG738" i="2"/>
  <c r="AF738" i="2"/>
  <c r="AG734" i="2"/>
  <c r="AF734" i="2"/>
  <c r="AG731" i="2"/>
  <c r="AF731" i="2"/>
  <c r="AG730" i="2"/>
  <c r="AF730" i="2"/>
  <c r="AG728" i="2"/>
  <c r="AF728" i="2"/>
  <c r="AG727" i="2"/>
  <c r="AF727" i="2"/>
  <c r="AG725" i="2"/>
  <c r="AF725" i="2"/>
  <c r="AG723" i="2"/>
  <c r="AF723" i="2"/>
  <c r="AG722" i="2"/>
  <c r="AF722" i="2"/>
  <c r="AG715" i="2"/>
  <c r="AF715" i="2"/>
  <c r="AG710" i="2"/>
  <c r="AF710" i="2"/>
  <c r="AG709" i="2"/>
  <c r="AF709" i="2"/>
  <c r="AG707" i="2"/>
  <c r="AF707" i="2"/>
  <c r="AG701" i="2"/>
  <c r="AF701" i="2"/>
  <c r="AF700" i="2"/>
  <c r="AG694" i="2"/>
  <c r="AF694" i="2"/>
  <c r="AG692" i="2"/>
  <c r="AF692" i="2"/>
  <c r="AG691" i="2"/>
  <c r="AF691" i="2"/>
  <c r="AG690" i="2"/>
  <c r="AF690" i="2"/>
  <c r="AG682" i="2"/>
  <c r="AF682" i="2"/>
  <c r="AG680" i="2"/>
  <c r="AF680" i="2"/>
  <c r="AG670" i="2"/>
  <c r="AF670" i="2"/>
  <c r="AG666" i="2"/>
  <c r="AF666" i="2"/>
  <c r="AF665" i="2"/>
  <c r="AG658" i="2"/>
  <c r="AF658" i="2"/>
  <c r="AG657" i="2"/>
  <c r="AF657" i="2"/>
  <c r="AG656" i="2"/>
  <c r="AF656" i="2"/>
  <c r="AG655" i="2"/>
  <c r="AF655" i="2"/>
  <c r="AG647" i="2"/>
  <c r="AF647" i="2"/>
  <c r="AG646" i="2"/>
  <c r="AF646" i="2"/>
  <c r="AG635" i="2"/>
  <c r="AF635" i="2"/>
  <c r="AG634" i="2"/>
  <c r="AF634" i="2"/>
  <c r="AG633" i="2"/>
  <c r="AF633" i="2"/>
  <c r="AG632" i="2"/>
  <c r="AF632" i="2"/>
  <c r="AG630" i="2"/>
  <c r="AF630" i="2"/>
  <c r="AG629" i="2"/>
  <c r="AF629" i="2"/>
  <c r="AG628" i="2"/>
  <c r="AF628" i="2"/>
  <c r="AG627" i="2"/>
  <c r="AF627" i="2"/>
  <c r="AG624" i="2"/>
  <c r="AF624" i="2"/>
  <c r="AG595" i="2"/>
  <c r="AF595" i="2"/>
  <c r="AG594" i="2"/>
  <c r="AF594" i="2"/>
  <c r="AG593" i="2"/>
  <c r="AF593" i="2"/>
  <c r="AG592" i="2"/>
  <c r="AF592" i="2"/>
  <c r="AG591" i="2"/>
  <c r="AF591" i="2"/>
  <c r="AG590" i="2"/>
  <c r="AF590" i="2"/>
  <c r="AG589" i="2"/>
  <c r="AF589" i="2"/>
  <c r="AG588" i="2"/>
  <c r="AF588" i="2"/>
  <c r="AG587" i="2"/>
  <c r="AF587" i="2"/>
  <c r="AG586" i="2"/>
  <c r="AF586" i="2"/>
  <c r="AG584" i="2"/>
  <c r="AF584" i="2"/>
  <c r="AG583" i="2"/>
  <c r="AF583" i="2"/>
  <c r="AG582" i="2"/>
  <c r="AF582" i="2"/>
  <c r="AG581" i="2"/>
  <c r="AF581" i="2"/>
  <c r="AG577" i="2"/>
  <c r="AF577" i="2"/>
  <c r="AG576" i="2"/>
  <c r="AF576" i="2"/>
  <c r="AG575" i="2"/>
  <c r="AF575" i="2"/>
  <c r="AG574" i="2"/>
  <c r="AF574" i="2"/>
  <c r="AG573" i="2"/>
  <c r="AF573" i="2"/>
  <c r="AG572" i="2"/>
  <c r="AF572" i="2"/>
  <c r="AG571" i="2"/>
  <c r="AF571" i="2"/>
  <c r="AG569" i="2"/>
  <c r="AF569" i="2"/>
  <c r="AG566" i="2"/>
  <c r="AF566" i="2"/>
  <c r="AG565" i="2"/>
  <c r="AF565" i="2"/>
  <c r="AG563" i="2"/>
  <c r="AF563" i="2"/>
  <c r="AG525" i="2"/>
  <c r="AF525" i="2"/>
  <c r="AG522" i="2"/>
  <c r="AF522" i="2"/>
  <c r="AG403" i="2"/>
  <c r="AF403" i="2"/>
  <c r="AF740" i="2"/>
  <c r="AF739" i="2"/>
  <c r="AF737" i="2"/>
  <c r="AF736" i="2"/>
  <c r="AF735" i="2"/>
  <c r="AF733" i="2"/>
  <c r="AF732" i="2"/>
  <c r="AF726" i="2"/>
  <c r="AF718" i="2"/>
  <c r="AF704" i="2"/>
  <c r="AF703" i="2"/>
  <c r="AF698" i="2"/>
  <c r="AF693" i="2"/>
  <c r="AF687" i="2"/>
  <c r="AF671" i="2"/>
  <c r="AF659" i="2"/>
  <c r="AF644" i="2"/>
  <c r="AF580" i="2"/>
  <c r="AF579" i="2"/>
  <c r="AF578" i="2"/>
  <c r="AF570" i="2"/>
  <c r="AF568" i="2"/>
  <c r="AF567" i="2"/>
  <c r="AF564" i="2"/>
  <c r="AF543" i="2"/>
  <c r="AF526" i="2"/>
  <c r="AF495" i="2"/>
  <c r="AF473" i="2"/>
  <c r="AF469" i="2"/>
  <c r="AF468" i="2"/>
  <c r="AF398" i="2"/>
  <c r="AF367" i="2"/>
  <c r="AF365" i="2"/>
  <c r="AF279" i="2"/>
  <c r="AF213" i="2"/>
  <c r="AF11" i="2"/>
  <c r="AF717" i="2"/>
  <c r="AF716" i="2"/>
  <c r="AF713" i="2"/>
  <c r="AF712" i="2"/>
  <c r="AF706" i="2"/>
  <c r="AF702" i="2"/>
  <c r="AF697" i="2"/>
  <c r="AF696" i="2"/>
  <c r="AF677" i="2"/>
  <c r="AF660" i="2"/>
  <c r="AF626" i="2"/>
  <c r="AF552" i="2"/>
  <c r="AF531" i="2"/>
  <c r="AF492" i="2"/>
  <c r="AF491" i="2"/>
  <c r="AF489" i="2"/>
  <c r="AF486" i="2"/>
  <c r="AF481" i="2"/>
  <c r="AF480" i="2"/>
  <c r="AF470" i="2"/>
  <c r="AF464" i="2"/>
  <c r="AF458" i="2"/>
  <c r="AF457" i="2"/>
  <c r="AF423" i="2"/>
  <c r="AF422" i="2"/>
  <c r="AF387" i="2"/>
  <c r="AF370" i="2"/>
  <c r="AF310" i="2"/>
  <c r="AF300" i="2"/>
  <c r="AF284" i="2"/>
  <c r="AF282" i="2"/>
  <c r="AF280" i="2"/>
  <c r="AF278" i="2"/>
  <c r="AF277" i="2"/>
  <c r="AF211" i="2"/>
  <c r="AF209" i="2"/>
  <c r="AF721" i="2"/>
  <c r="AF720" i="2"/>
  <c r="AF719" i="2"/>
  <c r="AF714" i="2"/>
  <c r="AF705" i="2"/>
  <c r="AF681" i="2"/>
  <c r="AF672" i="2"/>
  <c r="AF651" i="2"/>
  <c r="AF625" i="2"/>
  <c r="AF602" i="2"/>
  <c r="AF601" i="2"/>
  <c r="AF600" i="2"/>
  <c r="AF599" i="2"/>
  <c r="AF556" i="2"/>
  <c r="AF555" i="2"/>
  <c r="AF554" i="2"/>
  <c r="AF553" i="2"/>
  <c r="AF549" i="2"/>
  <c r="AF547" i="2"/>
  <c r="AF545" i="2"/>
  <c r="AF544" i="2"/>
  <c r="AF534" i="2"/>
  <c r="AF532" i="2"/>
  <c r="AF494" i="2"/>
  <c r="AF479" i="2"/>
  <c r="AF475" i="2"/>
  <c r="AF472" i="2"/>
  <c r="AF471" i="2"/>
  <c r="AF467" i="2"/>
  <c r="AF466" i="2"/>
  <c r="AF465" i="2"/>
  <c r="AF375" i="2"/>
  <c r="AF374" i="2"/>
  <c r="AF354" i="2"/>
  <c r="AF301" i="2"/>
  <c r="AF298" i="2"/>
  <c r="AF254" i="2"/>
  <c r="AF207" i="2"/>
  <c r="AF206" i="2"/>
  <c r="AF699" i="2"/>
  <c r="AF686" i="2"/>
  <c r="AF685" i="2"/>
  <c r="AF684" i="2"/>
  <c r="AF683" i="2"/>
  <c r="AF679" i="2"/>
  <c r="AF678" i="2"/>
  <c r="AF676" i="2"/>
  <c r="AF675" i="2"/>
  <c r="AF674" i="2"/>
  <c r="AF673" i="2"/>
  <c r="AF661" i="2"/>
  <c r="AF652" i="2"/>
  <c r="AF649" i="2"/>
  <c r="AF648" i="2"/>
  <c r="AF643" i="2"/>
  <c r="AF637" i="2"/>
  <c r="AF636" i="2"/>
  <c r="AF620" i="2"/>
  <c r="AF617" i="2"/>
  <c r="AF604" i="2"/>
  <c r="AF598" i="2"/>
  <c r="AF597" i="2"/>
  <c r="AF561" i="2"/>
  <c r="AF560" i="2"/>
  <c r="AF557" i="2"/>
  <c r="AF536" i="2"/>
  <c r="AF533" i="2"/>
  <c r="AF530" i="2"/>
  <c r="AF527" i="2"/>
  <c r="AF523" i="2"/>
  <c r="AF456" i="2"/>
  <c r="AF432" i="2"/>
  <c r="AF418" i="2"/>
  <c r="AF351" i="2"/>
  <c r="AF299" i="2"/>
  <c r="AF256" i="2"/>
  <c r="AF255" i="2"/>
  <c r="AF253" i="2"/>
  <c r="AF252" i="2"/>
  <c r="AF251" i="2"/>
  <c r="AF250" i="2"/>
  <c r="AF249" i="2"/>
  <c r="AF242" i="2"/>
  <c r="AF241" i="2"/>
  <c r="AF240" i="2"/>
  <c r="AF239" i="2"/>
  <c r="AF238" i="2"/>
  <c r="AF237" i="2"/>
  <c r="AF233" i="2"/>
  <c r="AF214" i="2"/>
  <c r="AF205" i="2"/>
  <c r="AF204" i="2"/>
  <c r="AF203" i="2"/>
  <c r="AF202" i="2"/>
  <c r="AF131" i="2"/>
  <c r="AF52" i="2"/>
  <c r="AF51" i="2"/>
  <c r="AF29" i="2"/>
  <c r="AF664" i="2"/>
  <c r="AF663" i="2"/>
  <c r="AF662" i="2"/>
  <c r="AF653" i="2"/>
  <c r="AF650" i="2"/>
  <c r="AF640" i="2"/>
  <c r="AF618" i="2"/>
  <c r="AF609" i="2"/>
  <c r="AF605" i="2"/>
  <c r="AF585" i="2"/>
  <c r="AF550" i="2"/>
  <c r="AF542" i="2"/>
  <c r="AF541" i="2"/>
  <c r="AF540" i="2"/>
  <c r="AF539" i="2"/>
  <c r="AF538" i="2"/>
  <c r="AF529" i="2"/>
  <c r="AF528" i="2"/>
  <c r="AF511" i="2"/>
  <c r="AF493" i="2"/>
  <c r="AF490" i="2"/>
  <c r="AF488" i="2"/>
  <c r="AF487" i="2"/>
  <c r="AF485" i="2"/>
  <c r="AF484" i="2"/>
  <c r="AF483" i="2"/>
  <c r="AF482" i="2"/>
  <c r="AF478" i="2"/>
  <c r="AF463" i="2"/>
  <c r="AF462" i="2"/>
  <c r="AF461" i="2"/>
  <c r="AF430" i="2"/>
  <c r="AF302" i="2"/>
  <c r="AF297" i="2"/>
  <c r="AF248" i="2"/>
  <c r="AF149" i="2"/>
  <c r="AF72" i="2"/>
  <c r="AF34" i="2"/>
  <c r="AF33" i="2"/>
  <c r="AF32" i="2"/>
  <c r="AF645" i="2"/>
  <c r="AF642" i="2"/>
  <c r="AF639" i="2"/>
  <c r="AF638" i="2"/>
  <c r="AF621" i="2"/>
  <c r="AF619" i="2"/>
  <c r="AF616" i="2"/>
  <c r="AF615" i="2"/>
  <c r="AF614" i="2"/>
  <c r="AF613" i="2"/>
  <c r="AF559" i="2"/>
  <c r="AF558" i="2"/>
  <c r="AF548" i="2"/>
  <c r="AF546" i="2"/>
  <c r="AF537" i="2"/>
  <c r="AF524" i="2"/>
  <c r="AF516" i="2"/>
  <c r="AF515" i="2"/>
  <c r="AF477" i="2"/>
  <c r="AF476" i="2"/>
  <c r="AF460" i="2"/>
  <c r="AF459" i="2"/>
  <c r="AF327" i="2"/>
  <c r="AF325" i="2"/>
  <c r="AF296" i="2"/>
  <c r="AF295" i="2"/>
  <c r="AF294" i="2"/>
  <c r="AF271" i="2"/>
  <c r="AF247" i="2"/>
  <c r="AF246" i="2"/>
  <c r="AF245" i="2"/>
  <c r="AF244" i="2"/>
  <c r="AF243" i="2"/>
  <c r="AF212" i="2"/>
  <c r="AF210" i="2"/>
  <c r="AF208" i="2"/>
  <c r="AF201" i="2"/>
  <c r="AF196" i="2"/>
  <c r="AF612" i="2"/>
  <c r="AF611" i="2"/>
  <c r="AF608" i="2"/>
  <c r="AF607" i="2"/>
  <c r="AF606" i="2"/>
  <c r="AF399" i="2"/>
  <c r="AF372" i="2"/>
  <c r="AF364" i="2"/>
  <c r="AF363" i="2"/>
  <c r="AF362" i="2"/>
  <c r="AF269" i="2"/>
  <c r="AF623" i="2"/>
  <c r="AF610" i="2"/>
  <c r="AF603" i="2"/>
  <c r="AF520" i="2"/>
  <c r="AF519" i="2"/>
  <c r="AF518" i="2"/>
  <c r="AF502" i="2"/>
  <c r="AF500" i="2"/>
  <c r="AF455" i="2"/>
  <c r="AF453" i="2"/>
  <c r="AF452" i="2"/>
  <c r="AF402" i="2"/>
  <c r="AF373" i="2"/>
  <c r="AF371" i="2"/>
  <c r="AF368" i="2"/>
  <c r="AF366" i="2"/>
  <c r="AF347" i="2"/>
  <c r="AF274" i="2"/>
  <c r="AF273" i="2"/>
  <c r="AF272" i="2"/>
  <c r="AF270" i="2"/>
  <c r="AF112" i="2"/>
  <c r="AF98" i="2"/>
  <c r="AF93" i="2"/>
  <c r="AF75" i="2"/>
  <c r="AF67" i="2"/>
  <c r="AF596" i="2"/>
  <c r="AF508" i="2"/>
  <c r="AF506" i="2"/>
  <c r="AF505" i="2"/>
  <c r="AF504" i="2"/>
  <c r="AF499" i="2"/>
  <c r="AF498" i="2"/>
  <c r="AF445" i="2"/>
  <c r="AF433" i="2"/>
  <c r="AF431" i="2"/>
  <c r="AF415" i="2"/>
  <c r="AF414" i="2"/>
  <c r="AF361" i="2"/>
  <c r="AF359" i="2"/>
  <c r="AF353" i="2"/>
  <c r="AF350" i="2"/>
  <c r="AF348" i="2"/>
  <c r="AF345" i="2"/>
  <c r="AF344" i="2"/>
  <c r="AF343" i="2"/>
  <c r="AF336" i="2"/>
  <c r="AF308" i="2"/>
  <c r="AF307" i="2"/>
  <c r="AF305" i="2"/>
  <c r="AF290" i="2"/>
  <c r="AF236" i="2"/>
  <c r="AF235" i="2"/>
  <c r="AF169" i="2"/>
  <c r="AF168" i="2"/>
  <c r="AF167" i="2"/>
  <c r="AF166" i="2"/>
  <c r="AF165" i="2"/>
  <c r="AF164" i="2"/>
  <c r="AF163" i="2"/>
  <c r="AF162" i="2"/>
  <c r="AF129" i="2"/>
  <c r="AF127" i="2"/>
  <c r="AF126" i="2"/>
  <c r="AF125" i="2"/>
  <c r="AF124" i="2"/>
  <c r="AF123" i="2"/>
  <c r="AF122" i="2"/>
  <c r="AF121" i="2"/>
  <c r="AF120" i="2"/>
  <c r="AF119" i="2"/>
  <c r="AF117" i="2"/>
  <c r="AF115" i="2"/>
  <c r="AF101" i="2"/>
  <c r="AF100" i="2"/>
  <c r="AF92" i="2"/>
  <c r="AF88" i="2"/>
  <c r="AF85" i="2"/>
  <c r="AF80" i="2"/>
  <c r="AF562" i="2"/>
  <c r="AF517" i="2"/>
  <c r="AF514" i="2"/>
  <c r="AF513" i="2"/>
  <c r="AF512" i="2"/>
  <c r="AF510" i="2"/>
  <c r="AF509" i="2"/>
  <c r="AF507" i="2"/>
  <c r="AF501" i="2"/>
  <c r="AF497" i="2"/>
  <c r="AF496" i="2"/>
  <c r="AF450" i="2"/>
  <c r="AF448" i="2"/>
  <c r="AF436" i="2"/>
  <c r="AF429" i="2"/>
  <c r="AF428" i="2"/>
  <c r="AF427" i="2"/>
  <c r="AF426" i="2"/>
  <c r="AF425" i="2"/>
  <c r="AF424" i="2"/>
  <c r="AF420" i="2"/>
  <c r="AF419" i="2"/>
  <c r="AF417" i="2"/>
  <c r="AF416" i="2"/>
  <c r="AF405" i="2"/>
  <c r="AF400" i="2"/>
  <c r="AF391" i="2"/>
  <c r="AF381" i="2"/>
  <c r="AF380" i="2"/>
  <c r="AF379" i="2"/>
  <c r="AF376" i="2"/>
  <c r="AF358" i="2"/>
  <c r="AF357" i="2"/>
  <c r="AF356" i="2"/>
  <c r="AF352" i="2"/>
  <c r="AF346" i="2"/>
  <c r="AF328" i="2"/>
  <c r="AF231" i="2"/>
  <c r="AF161" i="2"/>
  <c r="AF152" i="2"/>
  <c r="AF147" i="2"/>
  <c r="AF145" i="2"/>
  <c r="AF143" i="2"/>
  <c r="AF141" i="2"/>
  <c r="AF140" i="2"/>
  <c r="AF139" i="2"/>
  <c r="AF138" i="2"/>
  <c r="AF137" i="2"/>
  <c r="AF136" i="2"/>
  <c r="AF114" i="2"/>
  <c r="AF68" i="2"/>
  <c r="AF66" i="2"/>
  <c r="AF27" i="2"/>
  <c r="AF26" i="2"/>
  <c r="AF25" i="2"/>
  <c r="AF503" i="2"/>
  <c r="AF454" i="2"/>
  <c r="AF451" i="2"/>
  <c r="AF449" i="2"/>
  <c r="AF447" i="2"/>
  <c r="AF446" i="2"/>
  <c r="AF444" i="2"/>
  <c r="AF443" i="2"/>
  <c r="AF440" i="2"/>
  <c r="AF439" i="2"/>
  <c r="AF437" i="2"/>
  <c r="AF435" i="2"/>
  <c r="AF434" i="2"/>
  <c r="AF421" i="2"/>
  <c r="AF413" i="2"/>
  <c r="AF412" i="2"/>
  <c r="AF411" i="2"/>
  <c r="AF410" i="2"/>
  <c r="AF409" i="2"/>
  <c r="AF408" i="2"/>
  <c r="AF407" i="2"/>
  <c r="AF406" i="2"/>
  <c r="AF404" i="2"/>
  <c r="AF397" i="2"/>
  <c r="AF389" i="2"/>
  <c r="AF388" i="2"/>
  <c r="AF385" i="2"/>
  <c r="AF384" i="2"/>
  <c r="AF355" i="2"/>
  <c r="AF349" i="2"/>
  <c r="AF342" i="2"/>
  <c r="AF334" i="2"/>
  <c r="AF333" i="2"/>
  <c r="AF332" i="2"/>
  <c r="AF330" i="2"/>
  <c r="AF326" i="2"/>
  <c r="AF324" i="2"/>
  <c r="AF322" i="2"/>
  <c r="AF321" i="2"/>
  <c r="AF320" i="2"/>
  <c r="AF319" i="2"/>
  <c r="AF318" i="2"/>
  <c r="AF317" i="2"/>
  <c r="AF316" i="2"/>
  <c r="AF315" i="2"/>
  <c r="AF314" i="2"/>
  <c r="AF312" i="2"/>
  <c r="AF311" i="2"/>
  <c r="AF309" i="2"/>
  <c r="AF160" i="2"/>
  <c r="AF151" i="2"/>
  <c r="AF150" i="2"/>
  <c r="AF113" i="2"/>
  <c r="AF107" i="2"/>
  <c r="AF106" i="2"/>
  <c r="AF104" i="2"/>
  <c r="AF97" i="2"/>
  <c r="AF91" i="2"/>
  <c r="AF89" i="2"/>
  <c r="AF86" i="2"/>
  <c r="AF84" i="2"/>
  <c r="AF83" i="2"/>
  <c r="AF82" i="2"/>
  <c r="AF79" i="2"/>
  <c r="AF78" i="2"/>
  <c r="AF74" i="2"/>
  <c r="AF71" i="2"/>
  <c r="AF69" i="2"/>
  <c r="AF65" i="2"/>
  <c r="AF57" i="2"/>
  <c r="AF44" i="2"/>
  <c r="AF31" i="2"/>
  <c r="AF30" i="2"/>
  <c r="AF28" i="2"/>
  <c r="AF442" i="2"/>
  <c r="AF441" i="2"/>
  <c r="AF438" i="2"/>
  <c r="AF396" i="2"/>
  <c r="AF395" i="2"/>
  <c r="AF394" i="2"/>
  <c r="AF393" i="2"/>
  <c r="AF392" i="2"/>
  <c r="AF390" i="2"/>
  <c r="AF386" i="2"/>
  <c r="AF383" i="2"/>
  <c r="AF382" i="2"/>
  <c r="AF378" i="2"/>
  <c r="AF377" i="2"/>
  <c r="AF340" i="2"/>
  <c r="AF339" i="2"/>
  <c r="AF338" i="2"/>
  <c r="AF335" i="2"/>
  <c r="AF329" i="2"/>
  <c r="AF304" i="2"/>
  <c r="AF303" i="2"/>
  <c r="AF289" i="2"/>
  <c r="AF288" i="2"/>
  <c r="AF287" i="2"/>
  <c r="AF286" i="2"/>
  <c r="AF285" i="2"/>
  <c r="AF283" i="2"/>
  <c r="AF234" i="2"/>
  <c r="AF232" i="2"/>
  <c r="AF230" i="2"/>
  <c r="AF229" i="2"/>
  <c r="AF228" i="2"/>
  <c r="AF227" i="2"/>
  <c r="AF226" i="2"/>
  <c r="AF225" i="2"/>
  <c r="AF199" i="2"/>
  <c r="AF198" i="2"/>
  <c r="AF197" i="2"/>
  <c r="AF195" i="2"/>
  <c r="AF194" i="2"/>
  <c r="AF154" i="2"/>
  <c r="AF111" i="2"/>
  <c r="AF108" i="2"/>
  <c r="AF99" i="2"/>
  <c r="AF96" i="2"/>
  <c r="AF95" i="2"/>
  <c r="AF94" i="2"/>
  <c r="AF90" i="2"/>
  <c r="AF87" i="2"/>
  <c r="AF81" i="2"/>
  <c r="AF77" i="2"/>
  <c r="AF73" i="2"/>
  <c r="AF70" i="2"/>
  <c r="AF64" i="2"/>
  <c r="AF60" i="2"/>
  <c r="AF58" i="2"/>
  <c r="AF56" i="2"/>
  <c r="AF48" i="2"/>
  <c r="AF47" i="2"/>
  <c r="AF46" i="2"/>
  <c r="AF45" i="2"/>
  <c r="AF43" i="2"/>
  <c r="AF42" i="2"/>
  <c r="AF41" i="2"/>
  <c r="AF40" i="2"/>
  <c r="AF39" i="2"/>
  <c r="AF38" i="2"/>
  <c r="AF341" i="2"/>
  <c r="AF337" i="2"/>
  <c r="AF331" i="2"/>
  <c r="AF323" i="2"/>
  <c r="AF313" i="2"/>
  <c r="AF293" i="2"/>
  <c r="AF292" i="2"/>
  <c r="AF291" i="2"/>
  <c r="AF224" i="2"/>
  <c r="AF223" i="2"/>
  <c r="AF222" i="2"/>
  <c r="AF221" i="2"/>
  <c r="AF220" i="2"/>
  <c r="AF219" i="2"/>
  <c r="AF218" i="2"/>
  <c r="AF217" i="2"/>
  <c r="AF216" i="2"/>
  <c r="AF215" i="2"/>
  <c r="AF191" i="2"/>
  <c r="AF185" i="2"/>
  <c r="AF180" i="2"/>
  <c r="AF159" i="2"/>
  <c r="AF158" i="2"/>
  <c r="AF157" i="2"/>
  <c r="AF156" i="2"/>
  <c r="AF155" i="2"/>
  <c r="AF148" i="2"/>
  <c r="AF146" i="2"/>
  <c r="AF144" i="2"/>
  <c r="AF142" i="2"/>
  <c r="AF135" i="2"/>
  <c r="AF134" i="2"/>
  <c r="AF133" i="2"/>
  <c r="AF132" i="2"/>
  <c r="AF130" i="2"/>
  <c r="AF128" i="2"/>
  <c r="AF118" i="2"/>
  <c r="AF116" i="2"/>
  <c r="AF105" i="2"/>
  <c r="AF200" i="2"/>
  <c r="AF193" i="2"/>
  <c r="AF192" i="2"/>
  <c r="AF190" i="2"/>
  <c r="AF186" i="2"/>
  <c r="AF184" i="2"/>
  <c r="AF183" i="2"/>
  <c r="AF176" i="2"/>
  <c r="AF175" i="2"/>
  <c r="AF172" i="2"/>
  <c r="AF153" i="2"/>
  <c r="AF110" i="2"/>
  <c r="AF109" i="2"/>
  <c r="AF103" i="2"/>
  <c r="AF102" i="2"/>
  <c r="AF63" i="2"/>
  <c r="AF62" i="2"/>
  <c r="AF61" i="2"/>
  <c r="AF59" i="2"/>
  <c r="AF55" i="2"/>
  <c r="AF53" i="2"/>
  <c r="AF50" i="2"/>
  <c r="AF49" i="2"/>
  <c r="AF9" i="2"/>
  <c r="AF12" i="2"/>
  <c r="AF15" i="2"/>
  <c r="AF16" i="2"/>
  <c r="AF17" i="2"/>
  <c r="AF18" i="2"/>
  <c r="AF19" i="2"/>
  <c r="AF20" i="2"/>
  <c r="AF21" i="2"/>
  <c r="AF22" i="2"/>
  <c r="AF23" i="2"/>
  <c r="AF24" i="2"/>
  <c r="AF35" i="2"/>
  <c r="AF54" i="2"/>
  <c r="AF76" i="2"/>
  <c r="AF170" i="2"/>
  <c r="AF171" i="2"/>
  <c r="AF173" i="2"/>
  <c r="AF174" i="2"/>
  <c r="AF177" i="2"/>
  <c r="AF178" i="2"/>
  <c r="AF179" i="2"/>
  <c r="AF181" i="2"/>
  <c r="AF182" i="2"/>
  <c r="AF187" i="2"/>
  <c r="AF188" i="2"/>
  <c r="AF189" i="2"/>
  <c r="AF14" i="2"/>
  <c r="AF13" i="2"/>
  <c r="AF10" i="2"/>
  <c r="AF8" i="2"/>
  <c r="AF7" i="2"/>
  <c r="AF6" i="2"/>
  <c r="AF5" i="2"/>
  <c r="AF4" i="2"/>
  <c r="AF3" i="2"/>
  <c r="AF2" i="2"/>
  <c r="AE742" i="2"/>
  <c r="AD742" i="2"/>
  <c r="AC742" i="2"/>
  <c r="AE741" i="2"/>
  <c r="AC741" i="2"/>
  <c r="AE740" i="2"/>
  <c r="AC740" i="2"/>
  <c r="AE739" i="2"/>
  <c r="AC739" i="2"/>
  <c r="AE738" i="2"/>
  <c r="AC738" i="2"/>
  <c r="AE737" i="2"/>
  <c r="AC737" i="2"/>
  <c r="AE736" i="2"/>
  <c r="AC736" i="2"/>
  <c r="AE735" i="2"/>
  <c r="AC735" i="2"/>
  <c r="AE734" i="2"/>
  <c r="AD734" i="2"/>
  <c r="AC734" i="2"/>
  <c r="AE733" i="2"/>
  <c r="AC733" i="2"/>
  <c r="AE732" i="2"/>
  <c r="AC732" i="2"/>
  <c r="AE731" i="2"/>
  <c r="AC731" i="2"/>
  <c r="AE730" i="2"/>
  <c r="AC730" i="2"/>
  <c r="AE729" i="2"/>
  <c r="AD729" i="2"/>
  <c r="AC729" i="2"/>
  <c r="AE728" i="2"/>
  <c r="AC728" i="2"/>
  <c r="AE727" i="2"/>
  <c r="AC727" i="2"/>
  <c r="AE726" i="2"/>
  <c r="AC726" i="2"/>
  <c r="AE725" i="2"/>
  <c r="AC725" i="2"/>
  <c r="AE724" i="2"/>
  <c r="AC724" i="2"/>
  <c r="AE723" i="2"/>
  <c r="AC723" i="2"/>
  <c r="AE722" i="2"/>
  <c r="AC722" i="2"/>
  <c r="AE721" i="2"/>
  <c r="AC721" i="2"/>
  <c r="AE720" i="2"/>
  <c r="AC720" i="2"/>
  <c r="AE719" i="2"/>
  <c r="AD719" i="2"/>
  <c r="AC719" i="2"/>
  <c r="AE718" i="2"/>
  <c r="AC718" i="2"/>
  <c r="AE717" i="2"/>
  <c r="AC717" i="2"/>
  <c r="AE716" i="2"/>
  <c r="AC716" i="2"/>
  <c r="AE715" i="2"/>
  <c r="AC715" i="2"/>
  <c r="AE714" i="2"/>
  <c r="AC714" i="2"/>
  <c r="AE713" i="2"/>
  <c r="AC713" i="2"/>
  <c r="AE712" i="2"/>
  <c r="AD712" i="2"/>
  <c r="AC712" i="2"/>
  <c r="AE711" i="2"/>
  <c r="AC711" i="2"/>
  <c r="AE710" i="2"/>
  <c r="AC710" i="2"/>
  <c r="AE709" i="2"/>
  <c r="AC709" i="2"/>
  <c r="AE708" i="2"/>
  <c r="AC708" i="2"/>
  <c r="AE707" i="2"/>
  <c r="AC707" i="2"/>
  <c r="AE706" i="2"/>
  <c r="AC706" i="2"/>
  <c r="AE705" i="2"/>
  <c r="AC705" i="2"/>
  <c r="AE704" i="2"/>
  <c r="AC704" i="2"/>
  <c r="AE703" i="2"/>
  <c r="AC703" i="2"/>
  <c r="AE702" i="2"/>
  <c r="AC702" i="2"/>
  <c r="AE701" i="2"/>
  <c r="AC701" i="2"/>
  <c r="AE700" i="2"/>
  <c r="AB700" i="2"/>
  <c r="AC700" i="2" s="1"/>
  <c r="AE699" i="2"/>
  <c r="AC699" i="2"/>
  <c r="AE698" i="2"/>
  <c r="AC698" i="2"/>
  <c r="AE697" i="2"/>
  <c r="AC697" i="2"/>
  <c r="AE696" i="2"/>
  <c r="AD696" i="2"/>
  <c r="AC696" i="2"/>
  <c r="AE695" i="2"/>
  <c r="AC695" i="2"/>
  <c r="AE694" i="2"/>
  <c r="AC694" i="2"/>
  <c r="AE693" i="2"/>
  <c r="AC693" i="2"/>
  <c r="AE692" i="2"/>
  <c r="AC692" i="2"/>
  <c r="AE691" i="2"/>
  <c r="AC691" i="2"/>
  <c r="AE690" i="2"/>
  <c r="AC690" i="2"/>
  <c r="AE689" i="2"/>
  <c r="AC689" i="2"/>
  <c r="AE688" i="2"/>
  <c r="AC688" i="2"/>
  <c r="AE687" i="2"/>
  <c r="AC687" i="2"/>
  <c r="AE686" i="2"/>
  <c r="AC686" i="2"/>
  <c r="AE685" i="2"/>
  <c r="AC685" i="2"/>
  <c r="AE684" i="2"/>
  <c r="AC684" i="2"/>
  <c r="AE683" i="2"/>
  <c r="AC683" i="2"/>
  <c r="AE682" i="2"/>
  <c r="AC682" i="2"/>
  <c r="AE681" i="2"/>
  <c r="AC681" i="2"/>
  <c r="AE680" i="2"/>
  <c r="AC680" i="2"/>
  <c r="AE679" i="2"/>
  <c r="AC679" i="2"/>
  <c r="AE678" i="2"/>
  <c r="AD678" i="2"/>
  <c r="AC678" i="2"/>
  <c r="AE677" i="2"/>
  <c r="AC677" i="2"/>
  <c r="AE676" i="2"/>
  <c r="AC676" i="2"/>
  <c r="AE675" i="2"/>
  <c r="AC675" i="2"/>
  <c r="AE674" i="2"/>
  <c r="AC674" i="2"/>
  <c r="AE673" i="2"/>
  <c r="AC673" i="2"/>
  <c r="AE672" i="2"/>
  <c r="AC672" i="2"/>
  <c r="AE671" i="2"/>
  <c r="AC671" i="2"/>
  <c r="AE670" i="2"/>
  <c r="AC670" i="2"/>
  <c r="AE669" i="2"/>
  <c r="AC669" i="2"/>
  <c r="AE668" i="2"/>
  <c r="AC668" i="2"/>
  <c r="AE667" i="2"/>
  <c r="AC667" i="2"/>
  <c r="AE666" i="2"/>
  <c r="AC666" i="2"/>
  <c r="AE665" i="2"/>
  <c r="AC665" i="2"/>
  <c r="AE664" i="2"/>
  <c r="AC664" i="2"/>
  <c r="AE663" i="2"/>
  <c r="AC663" i="2"/>
  <c r="AE662" i="2"/>
  <c r="AC662" i="2"/>
  <c r="AE661" i="2"/>
  <c r="AC661" i="2"/>
  <c r="AE660" i="2"/>
  <c r="AC660" i="2"/>
  <c r="AE659" i="2"/>
  <c r="AC659" i="2"/>
  <c r="AE658" i="2"/>
  <c r="AC658" i="2"/>
  <c r="AE657" i="2"/>
  <c r="AC657" i="2"/>
  <c r="AE656" i="2"/>
  <c r="AD656" i="2"/>
  <c r="AC656" i="2"/>
  <c r="AE655" i="2"/>
  <c r="AC655" i="2"/>
  <c r="AE654" i="2"/>
  <c r="AC654" i="2"/>
  <c r="AE653" i="2"/>
  <c r="AC653" i="2"/>
  <c r="AE652" i="2"/>
  <c r="AC652" i="2"/>
  <c r="AE651" i="2"/>
  <c r="AC651" i="2"/>
  <c r="AE650" i="2"/>
  <c r="AC650" i="2"/>
  <c r="AE649" i="2"/>
  <c r="AC649" i="2"/>
  <c r="AE648" i="2"/>
  <c r="AC648" i="2"/>
  <c r="AE647" i="2"/>
  <c r="AC647" i="2"/>
  <c r="AE646" i="2"/>
  <c r="AD646" i="2"/>
  <c r="AC646" i="2"/>
  <c r="AE645" i="2"/>
  <c r="AC645" i="2"/>
  <c r="AE644" i="2"/>
  <c r="AC644" i="2"/>
  <c r="AE643" i="2"/>
  <c r="AD643" i="2"/>
  <c r="AC643" i="2"/>
  <c r="AE642" i="2"/>
  <c r="AC642" i="2"/>
  <c r="AE641" i="2"/>
  <c r="AC641" i="2"/>
  <c r="AE640" i="2"/>
  <c r="AC640" i="2"/>
  <c r="AE639" i="2"/>
  <c r="AC639" i="2"/>
  <c r="AE638" i="2"/>
  <c r="AC638" i="2"/>
  <c r="AE637" i="2"/>
  <c r="AC637" i="2"/>
  <c r="AE636" i="2"/>
  <c r="AC636" i="2"/>
  <c r="AE635" i="2"/>
  <c r="AC635" i="2"/>
  <c r="AE634" i="2"/>
  <c r="AC634" i="2"/>
  <c r="AE633" i="2"/>
  <c r="AC633" i="2"/>
  <c r="AE632" i="2"/>
  <c r="AC632" i="2"/>
  <c r="AE631" i="2"/>
  <c r="AC631" i="2"/>
  <c r="AE630" i="2"/>
  <c r="AC630" i="2"/>
  <c r="AE629" i="2"/>
  <c r="AC629" i="2"/>
  <c r="AE628" i="2"/>
  <c r="AC628" i="2"/>
  <c r="AE627" i="2"/>
  <c r="AC627" i="2"/>
  <c r="AE626" i="2"/>
  <c r="AC626" i="2"/>
  <c r="AE625" i="2"/>
  <c r="AC625" i="2"/>
  <c r="AE624" i="2"/>
  <c r="AC624" i="2"/>
  <c r="AE623" i="2"/>
  <c r="AC623" i="2"/>
  <c r="AE622" i="2"/>
  <c r="AC622" i="2"/>
  <c r="AE621" i="2"/>
  <c r="AC621" i="2"/>
  <c r="AE620" i="2"/>
  <c r="AC620" i="2"/>
  <c r="AE619" i="2"/>
  <c r="AC619" i="2"/>
  <c r="AE618" i="2"/>
  <c r="AC618" i="2"/>
  <c r="AE617" i="2"/>
  <c r="AC617" i="2"/>
  <c r="AE616" i="2"/>
  <c r="AC616" i="2"/>
  <c r="AE615" i="2"/>
  <c r="AC615" i="2"/>
  <c r="AE614" i="2"/>
  <c r="AC614" i="2"/>
  <c r="AE613" i="2"/>
  <c r="AC613" i="2"/>
  <c r="AE612" i="2"/>
  <c r="AC612" i="2"/>
  <c r="AE611" i="2"/>
  <c r="AC611" i="2"/>
  <c r="AE610" i="2"/>
  <c r="AC610" i="2"/>
  <c r="AE609" i="2"/>
  <c r="AC609" i="2"/>
  <c r="AE608" i="2"/>
  <c r="AC608" i="2"/>
  <c r="AE607" i="2"/>
  <c r="AC607" i="2"/>
  <c r="AE606" i="2"/>
  <c r="AC606" i="2"/>
  <c r="AE605" i="2"/>
  <c r="AC605" i="2"/>
  <c r="AE604" i="2"/>
  <c r="AC604" i="2"/>
  <c r="AE603" i="2"/>
  <c r="AC603" i="2"/>
  <c r="AE602" i="2"/>
  <c r="AC602" i="2"/>
  <c r="AE601" i="2"/>
  <c r="AC601" i="2"/>
  <c r="AE600" i="2"/>
  <c r="AC600" i="2"/>
  <c r="AE599" i="2"/>
  <c r="AC599" i="2"/>
  <c r="AE598" i="2"/>
  <c r="AC598" i="2"/>
  <c r="AE597" i="2"/>
  <c r="AC597" i="2"/>
  <c r="AE596" i="2"/>
  <c r="AC596" i="2"/>
  <c r="AE595" i="2"/>
  <c r="AC595" i="2"/>
  <c r="AE594" i="2"/>
  <c r="AC594" i="2"/>
  <c r="AE593" i="2"/>
  <c r="AC593" i="2"/>
  <c r="AE592" i="2"/>
  <c r="AC592" i="2"/>
  <c r="AE591" i="2"/>
  <c r="AC591" i="2"/>
  <c r="AE590" i="2"/>
  <c r="AC590" i="2"/>
  <c r="AE589" i="2"/>
  <c r="AC589" i="2"/>
  <c r="AE588" i="2"/>
  <c r="AC588" i="2"/>
  <c r="AE587" i="2"/>
  <c r="AC587" i="2"/>
  <c r="AE586" i="2"/>
  <c r="AC586" i="2"/>
  <c r="AE585" i="2"/>
  <c r="AC585" i="2"/>
  <c r="AE584" i="2"/>
  <c r="AC584" i="2"/>
  <c r="AE583" i="2"/>
  <c r="AC583" i="2"/>
  <c r="AE582" i="2"/>
  <c r="AC582" i="2"/>
  <c r="AE581" i="2"/>
  <c r="AC581" i="2"/>
  <c r="AE580" i="2"/>
  <c r="AC580" i="2"/>
  <c r="AE579" i="2"/>
  <c r="AD579" i="2"/>
  <c r="AC579" i="2"/>
  <c r="AE578" i="2"/>
  <c r="AC578" i="2"/>
  <c r="AE577" i="2"/>
  <c r="AC577" i="2"/>
  <c r="AE576" i="2"/>
  <c r="AC576" i="2"/>
  <c r="AE575" i="2"/>
  <c r="AC575" i="2"/>
  <c r="AE574" i="2"/>
  <c r="AC574" i="2"/>
  <c r="AE573" i="2"/>
  <c r="AC573" i="2"/>
  <c r="AE572" i="2"/>
  <c r="AC572" i="2"/>
  <c r="AE571" i="2"/>
  <c r="AC571" i="2"/>
  <c r="AE570" i="2"/>
  <c r="AC570" i="2"/>
  <c r="AE569" i="2"/>
  <c r="AC569" i="2"/>
  <c r="AE568" i="2"/>
  <c r="AC568" i="2"/>
  <c r="AE567" i="2"/>
  <c r="AC567" i="2"/>
  <c r="AE566" i="2"/>
  <c r="AC566" i="2"/>
  <c r="AE565" i="2"/>
  <c r="AC565" i="2"/>
  <c r="AE564" i="2"/>
  <c r="AC564" i="2"/>
  <c r="AE563" i="2"/>
  <c r="AC563" i="2"/>
  <c r="AE562" i="2"/>
  <c r="AC562" i="2"/>
  <c r="AE561" i="2"/>
  <c r="AC561" i="2"/>
  <c r="AE560" i="2"/>
  <c r="AC560" i="2"/>
  <c r="AE559" i="2"/>
  <c r="AC559" i="2"/>
  <c r="AE558" i="2"/>
  <c r="AC558" i="2"/>
  <c r="AE557" i="2"/>
  <c r="AC557" i="2"/>
  <c r="AE556" i="2"/>
  <c r="AC556" i="2"/>
  <c r="AE555" i="2"/>
  <c r="AC555" i="2"/>
  <c r="AE554" i="2"/>
  <c r="AC554" i="2"/>
  <c r="AE553" i="2"/>
  <c r="AC553" i="2"/>
  <c r="AE552" i="2"/>
  <c r="AC552" i="2"/>
  <c r="AE551" i="2"/>
  <c r="AC551" i="2"/>
  <c r="AE550" i="2"/>
  <c r="AC550" i="2"/>
  <c r="AE549" i="2"/>
  <c r="AC549" i="2"/>
  <c r="AE548" i="2"/>
  <c r="AC548" i="2"/>
  <c r="AE547" i="2"/>
  <c r="AC547" i="2"/>
  <c r="AE546" i="2"/>
  <c r="AC546" i="2"/>
  <c r="AE545" i="2"/>
  <c r="AC545" i="2"/>
  <c r="AE544" i="2"/>
  <c r="AC544" i="2"/>
  <c r="AE543" i="2"/>
  <c r="AC543" i="2"/>
  <c r="AE542" i="2"/>
  <c r="AC542" i="2"/>
  <c r="AE541" i="2"/>
  <c r="AC541" i="2"/>
  <c r="AE540" i="2"/>
  <c r="AC540" i="2"/>
  <c r="AE539" i="2"/>
  <c r="AC539" i="2"/>
  <c r="AE538" i="2"/>
  <c r="AC538" i="2"/>
  <c r="AE537" i="2"/>
  <c r="AC537" i="2"/>
  <c r="AE536" i="2"/>
  <c r="AC536" i="2"/>
  <c r="AE535" i="2"/>
  <c r="AC535" i="2"/>
  <c r="AE534" i="2"/>
  <c r="AC534" i="2"/>
  <c r="AE533" i="2"/>
  <c r="AC533" i="2"/>
  <c r="AE532" i="2"/>
  <c r="AC532" i="2"/>
  <c r="AE531" i="2"/>
  <c r="AC531" i="2"/>
  <c r="AE530" i="2"/>
  <c r="AC530" i="2"/>
  <c r="AE529" i="2"/>
  <c r="AC529" i="2"/>
  <c r="AE528" i="2"/>
  <c r="AC528" i="2"/>
  <c r="AE527" i="2"/>
  <c r="AC527" i="2"/>
  <c r="AE526" i="2"/>
  <c r="AC526" i="2"/>
  <c r="AE525" i="2"/>
  <c r="AC525" i="2"/>
  <c r="AE524" i="2"/>
  <c r="AC524" i="2"/>
  <c r="AE523" i="2"/>
  <c r="AC523" i="2"/>
  <c r="AE522" i="2"/>
  <c r="AC522" i="2"/>
  <c r="AE521" i="2"/>
  <c r="AC521" i="2"/>
  <c r="AE520" i="2"/>
  <c r="AC520" i="2"/>
  <c r="AE519" i="2"/>
  <c r="AC519" i="2"/>
  <c r="AE518" i="2"/>
  <c r="AC518" i="2"/>
  <c r="AE517" i="2"/>
  <c r="AC517" i="2"/>
  <c r="AE516" i="2"/>
  <c r="AC516" i="2"/>
  <c r="AE515" i="2"/>
  <c r="AC515" i="2"/>
  <c r="AE514" i="2"/>
  <c r="AC514" i="2"/>
  <c r="AE513" i="2"/>
  <c r="AC513" i="2"/>
  <c r="AE512" i="2"/>
  <c r="AC512" i="2"/>
  <c r="AE511" i="2"/>
  <c r="AC511" i="2"/>
  <c r="AE510" i="2"/>
  <c r="AC510" i="2"/>
  <c r="AE509" i="2"/>
  <c r="AC509" i="2"/>
  <c r="AE508" i="2"/>
  <c r="AC508" i="2"/>
  <c r="AE507" i="2"/>
  <c r="AC507" i="2"/>
  <c r="AE506" i="2"/>
  <c r="AC506" i="2"/>
  <c r="AE505" i="2"/>
  <c r="AC505" i="2"/>
  <c r="AE504" i="2"/>
  <c r="AC504" i="2"/>
  <c r="AE503" i="2"/>
  <c r="AC503" i="2"/>
  <c r="AE502" i="2"/>
  <c r="AC502" i="2"/>
  <c r="AE501" i="2"/>
  <c r="AC501" i="2"/>
  <c r="AE500" i="2"/>
  <c r="AC500" i="2"/>
  <c r="AE499" i="2"/>
  <c r="AC499" i="2"/>
  <c r="AE498" i="2"/>
  <c r="AC498" i="2"/>
  <c r="AE497" i="2"/>
  <c r="AC497" i="2"/>
  <c r="AE496" i="2"/>
  <c r="AC496" i="2"/>
  <c r="AE495" i="2"/>
  <c r="AC495" i="2"/>
  <c r="AE494" i="2"/>
  <c r="AC494" i="2"/>
  <c r="AE493" i="2"/>
  <c r="AC493" i="2"/>
  <c r="AE492" i="2"/>
  <c r="AC492" i="2"/>
  <c r="AE491" i="2"/>
  <c r="AC491" i="2"/>
  <c r="AE490" i="2"/>
  <c r="AC490" i="2"/>
  <c r="AE489" i="2"/>
  <c r="AC489" i="2"/>
  <c r="AE488" i="2"/>
  <c r="AC488" i="2"/>
  <c r="AE487" i="2"/>
  <c r="AC487" i="2"/>
  <c r="AE486" i="2"/>
  <c r="AC486" i="2"/>
  <c r="AE485" i="2"/>
  <c r="AC485" i="2"/>
  <c r="AE484" i="2"/>
  <c r="AC484" i="2"/>
  <c r="AE483" i="2"/>
  <c r="AC483" i="2"/>
  <c r="AE482" i="2"/>
  <c r="AC482" i="2"/>
  <c r="AE481" i="2"/>
  <c r="AC481" i="2"/>
  <c r="AE480" i="2"/>
  <c r="AC480" i="2"/>
  <c r="AE479" i="2"/>
  <c r="AC479" i="2"/>
  <c r="AE478" i="2"/>
  <c r="AC478" i="2"/>
  <c r="AE477" i="2"/>
  <c r="AC477" i="2"/>
  <c r="AE476" i="2"/>
  <c r="AC476" i="2"/>
  <c r="AE475" i="2"/>
  <c r="AC475" i="2"/>
  <c r="AE474" i="2"/>
  <c r="AC474" i="2"/>
  <c r="AE473" i="2"/>
  <c r="AD473" i="2"/>
  <c r="AC473" i="2"/>
  <c r="AE472" i="2"/>
  <c r="AC472" i="2"/>
  <c r="AE471" i="2"/>
  <c r="AC471" i="2"/>
  <c r="AE470" i="2"/>
  <c r="AC470" i="2"/>
  <c r="AE469" i="2"/>
  <c r="AC469" i="2"/>
  <c r="AE468" i="2"/>
  <c r="AC468" i="2"/>
  <c r="AE467" i="2"/>
  <c r="AC467" i="2"/>
  <c r="AE466" i="2"/>
  <c r="AC466" i="2"/>
  <c r="AE465" i="2"/>
  <c r="AC465" i="2"/>
  <c r="AE464" i="2"/>
  <c r="AC464" i="2"/>
  <c r="AE463" i="2"/>
  <c r="AC463" i="2"/>
  <c r="AE462" i="2"/>
  <c r="AC462" i="2"/>
  <c r="AE461" i="2"/>
  <c r="AC461" i="2"/>
  <c r="AE460" i="2"/>
  <c r="AC460" i="2"/>
  <c r="AE459" i="2"/>
  <c r="AC459" i="2"/>
  <c r="AE458" i="2"/>
  <c r="AC458" i="2"/>
  <c r="AE457" i="2"/>
  <c r="AC457" i="2"/>
  <c r="AE456" i="2"/>
  <c r="AC456" i="2"/>
  <c r="AE455" i="2"/>
  <c r="AC455" i="2"/>
  <c r="AE454" i="2"/>
  <c r="AC454" i="2"/>
  <c r="AE453" i="2"/>
  <c r="AC453" i="2"/>
  <c r="AE452" i="2"/>
  <c r="AC452" i="2"/>
  <c r="AE451" i="2"/>
  <c r="AC451" i="2"/>
  <c r="AE450" i="2"/>
  <c r="AD450" i="2"/>
  <c r="AC450" i="2"/>
  <c r="AE449" i="2"/>
  <c r="AC449" i="2"/>
  <c r="AE448" i="2"/>
  <c r="AC448" i="2"/>
  <c r="AE447" i="2"/>
  <c r="AC447" i="2"/>
  <c r="AE446" i="2"/>
  <c r="AC446" i="2"/>
  <c r="AE445" i="2"/>
  <c r="AC445" i="2"/>
  <c r="AE444" i="2"/>
  <c r="AC444" i="2"/>
  <c r="AE443" i="2"/>
  <c r="AC443" i="2"/>
  <c r="AE442" i="2"/>
  <c r="AC442" i="2"/>
  <c r="AE441" i="2"/>
  <c r="AC441" i="2"/>
  <c r="AE440" i="2"/>
  <c r="AC440" i="2"/>
  <c r="AE439" i="2"/>
  <c r="AD439" i="2"/>
  <c r="AC439" i="2"/>
  <c r="AE438" i="2"/>
  <c r="AC438" i="2"/>
  <c r="AE437" i="2"/>
  <c r="AC437" i="2"/>
  <c r="AE436" i="2"/>
  <c r="AC436" i="2"/>
  <c r="AE435" i="2"/>
  <c r="AC435" i="2"/>
  <c r="AE434" i="2"/>
  <c r="AC434" i="2"/>
  <c r="AE433" i="2"/>
  <c r="AC433" i="2"/>
  <c r="AE432" i="2"/>
  <c r="AC432" i="2"/>
  <c r="AE431" i="2"/>
  <c r="AC431" i="2"/>
  <c r="AE430" i="2"/>
  <c r="AC430" i="2"/>
  <c r="AE429" i="2"/>
  <c r="AC429" i="2"/>
  <c r="AE428" i="2"/>
  <c r="AC428" i="2"/>
  <c r="AE427" i="2"/>
  <c r="AC427" i="2"/>
  <c r="AE426" i="2"/>
  <c r="AC426" i="2"/>
  <c r="AE425" i="2"/>
  <c r="AC425" i="2"/>
  <c r="AE424" i="2"/>
  <c r="AC424" i="2"/>
  <c r="AE423" i="2"/>
  <c r="AC423" i="2"/>
  <c r="AE422" i="2"/>
  <c r="AC422" i="2"/>
  <c r="AE421" i="2"/>
  <c r="AC421" i="2"/>
  <c r="AE420" i="2"/>
  <c r="AC420" i="2"/>
  <c r="AE419" i="2"/>
  <c r="AC419" i="2"/>
  <c r="AE418" i="2"/>
  <c r="AC418" i="2"/>
  <c r="AE417" i="2"/>
  <c r="AC417" i="2"/>
  <c r="AE416" i="2"/>
  <c r="AC416" i="2"/>
  <c r="AE415" i="2"/>
  <c r="AC415" i="2"/>
  <c r="AE414" i="2"/>
  <c r="AC414" i="2"/>
  <c r="AE413" i="2"/>
  <c r="AC413" i="2"/>
  <c r="AE412" i="2"/>
  <c r="AC412" i="2"/>
  <c r="AE411" i="2"/>
  <c r="AC411" i="2"/>
  <c r="AE410" i="2"/>
  <c r="AC410" i="2"/>
  <c r="AE409" i="2"/>
  <c r="AC409" i="2"/>
  <c r="AE408" i="2"/>
  <c r="AC408" i="2"/>
  <c r="AE407" i="2"/>
  <c r="AC407" i="2"/>
  <c r="AE406" i="2"/>
  <c r="AC406" i="2"/>
  <c r="AE405" i="2"/>
  <c r="AC405" i="2"/>
  <c r="AE404" i="2"/>
  <c r="AC404" i="2"/>
  <c r="AE403" i="2"/>
  <c r="AD403" i="2"/>
  <c r="AC403" i="2"/>
  <c r="AE402" i="2"/>
  <c r="AC402" i="2"/>
  <c r="AE401" i="2"/>
  <c r="AC401" i="2"/>
  <c r="AE400" i="2"/>
  <c r="AC400" i="2"/>
  <c r="AE399" i="2"/>
  <c r="AD399" i="2"/>
  <c r="AC399" i="2"/>
  <c r="AE398" i="2"/>
  <c r="AC398" i="2"/>
  <c r="AE397" i="2"/>
  <c r="AC397" i="2"/>
  <c r="AE396" i="2"/>
  <c r="AC396" i="2"/>
  <c r="AE395" i="2"/>
  <c r="AC395" i="2"/>
  <c r="AE394" i="2"/>
  <c r="AC394" i="2"/>
  <c r="AE393" i="2"/>
  <c r="AC393" i="2"/>
  <c r="AE392" i="2"/>
  <c r="AC392" i="2"/>
  <c r="AE391" i="2"/>
  <c r="AC391" i="2"/>
  <c r="AE390" i="2"/>
  <c r="AC390" i="2"/>
  <c r="AE389" i="2"/>
  <c r="AC389" i="2"/>
  <c r="AE388" i="2"/>
  <c r="AC388" i="2"/>
  <c r="AE387" i="2"/>
  <c r="AC387" i="2"/>
  <c r="AE386" i="2"/>
  <c r="AC386" i="2"/>
  <c r="AE385" i="2"/>
  <c r="AC385" i="2"/>
  <c r="AE384" i="2"/>
  <c r="AC384" i="2"/>
  <c r="AE383" i="2"/>
  <c r="AC383" i="2"/>
  <c r="AE382" i="2"/>
  <c r="AC382" i="2"/>
  <c r="AE381" i="2"/>
  <c r="AC381" i="2"/>
  <c r="AE380" i="2"/>
  <c r="AC380" i="2"/>
  <c r="AE379" i="2"/>
  <c r="AC379" i="2"/>
  <c r="AE378" i="2"/>
  <c r="AC378" i="2"/>
  <c r="AE377" i="2"/>
  <c r="AC377" i="2"/>
  <c r="AE376" i="2"/>
  <c r="AC376" i="2"/>
  <c r="AE375" i="2"/>
  <c r="AC375" i="2"/>
  <c r="AE374" i="2"/>
  <c r="AC374" i="2"/>
  <c r="AE373" i="2"/>
  <c r="AC373" i="2"/>
  <c r="AE372" i="2"/>
  <c r="AC372" i="2"/>
  <c r="AE371" i="2"/>
  <c r="AC371" i="2"/>
  <c r="AE370" i="2"/>
  <c r="AC370" i="2"/>
  <c r="AE369" i="2"/>
  <c r="AC369" i="2"/>
  <c r="AE368" i="2"/>
  <c r="AC368" i="2"/>
  <c r="AE367" i="2"/>
  <c r="AC367" i="2"/>
  <c r="AE366" i="2"/>
  <c r="AC366" i="2"/>
  <c r="AE365" i="2"/>
  <c r="AC365" i="2"/>
  <c r="AE364" i="2"/>
  <c r="AC364" i="2"/>
  <c r="AE363" i="2"/>
  <c r="AC363" i="2"/>
  <c r="AE362" i="2"/>
  <c r="AC362" i="2"/>
  <c r="AE361" i="2"/>
  <c r="AC361" i="2"/>
  <c r="AE360" i="2"/>
  <c r="AC360" i="2"/>
  <c r="AE359" i="2"/>
  <c r="AC359" i="2"/>
  <c r="AE358" i="2"/>
  <c r="AC358" i="2"/>
  <c r="AE357" i="2"/>
  <c r="AC357" i="2"/>
  <c r="AE356" i="2"/>
  <c r="AC356" i="2"/>
  <c r="AE355" i="2"/>
  <c r="AC355" i="2"/>
  <c r="AE354" i="2"/>
  <c r="AC354" i="2"/>
  <c r="AE353" i="2"/>
  <c r="AC353" i="2"/>
  <c r="AE352" i="2"/>
  <c r="AC352" i="2"/>
  <c r="AE351" i="2"/>
  <c r="AC351" i="2"/>
  <c r="AE350" i="2"/>
  <c r="AC350" i="2"/>
  <c r="AE349" i="2"/>
  <c r="AD349" i="2"/>
  <c r="AC349" i="2"/>
  <c r="AE348" i="2"/>
  <c r="AC348" i="2"/>
  <c r="AE347" i="2"/>
  <c r="AC347" i="2"/>
  <c r="AE346" i="2"/>
  <c r="AC346" i="2"/>
  <c r="AE345" i="2"/>
  <c r="AC345" i="2"/>
  <c r="AE344" i="2"/>
  <c r="AC344" i="2"/>
  <c r="AE343" i="2"/>
  <c r="AC343" i="2"/>
  <c r="AE342" i="2"/>
  <c r="AC342" i="2"/>
  <c r="AE341" i="2"/>
  <c r="AD341" i="2"/>
  <c r="AC341" i="2"/>
  <c r="AE340" i="2"/>
  <c r="AC340" i="2"/>
  <c r="AE339" i="2"/>
  <c r="AC339" i="2"/>
  <c r="AE338" i="2"/>
  <c r="AC338" i="2"/>
  <c r="AE337" i="2"/>
  <c r="AC337" i="2"/>
  <c r="AE336" i="2"/>
  <c r="AC336" i="2"/>
  <c r="AE335" i="2"/>
  <c r="AC335" i="2"/>
  <c r="AE334" i="2"/>
  <c r="AC334" i="2"/>
  <c r="AE333" i="2"/>
  <c r="AC333" i="2"/>
  <c r="AE332" i="2"/>
  <c r="AC332" i="2"/>
  <c r="AE331" i="2"/>
  <c r="AC331" i="2"/>
  <c r="AE330" i="2"/>
  <c r="AC330" i="2"/>
  <c r="AE329" i="2"/>
  <c r="AC329" i="2"/>
  <c r="AE328" i="2"/>
  <c r="AC328" i="2"/>
  <c r="AE327" i="2"/>
  <c r="AC327" i="2"/>
  <c r="AE326" i="2"/>
  <c r="AC326" i="2"/>
  <c r="AE325" i="2"/>
  <c r="AC325" i="2"/>
  <c r="AE324" i="2"/>
  <c r="AC324" i="2"/>
  <c r="AE323" i="2"/>
  <c r="AC323" i="2"/>
  <c r="AE322" i="2"/>
  <c r="AC322" i="2"/>
  <c r="AE321" i="2"/>
  <c r="AC321" i="2"/>
  <c r="AE320" i="2"/>
  <c r="AD320" i="2"/>
  <c r="AC320" i="2"/>
  <c r="AE319" i="2"/>
  <c r="AC319" i="2"/>
  <c r="AE318" i="2"/>
  <c r="AC318" i="2"/>
  <c r="AE317" i="2"/>
  <c r="AC317" i="2"/>
  <c r="AE316" i="2"/>
  <c r="AC316" i="2"/>
  <c r="AE315" i="2"/>
  <c r="AC315" i="2"/>
  <c r="AE314" i="2"/>
  <c r="AC314" i="2"/>
  <c r="AE313" i="2"/>
  <c r="AC313" i="2"/>
  <c r="AE312" i="2"/>
  <c r="AC312" i="2"/>
  <c r="AE311" i="2"/>
  <c r="AC311" i="2"/>
  <c r="AE310" i="2"/>
  <c r="AC310" i="2"/>
  <c r="AE309" i="2"/>
  <c r="AC309" i="2"/>
  <c r="AE308" i="2"/>
  <c r="AC308" i="2"/>
  <c r="AE307" i="2"/>
  <c r="AC307" i="2"/>
  <c r="AE306" i="2"/>
  <c r="AC306" i="2"/>
  <c r="AE305" i="2"/>
  <c r="AC305" i="2"/>
  <c r="AE304" i="2"/>
  <c r="AC304" i="2"/>
  <c r="AE303" i="2"/>
  <c r="AC303" i="2"/>
  <c r="AE302" i="2"/>
  <c r="AC302" i="2"/>
  <c r="AE301" i="2"/>
  <c r="AC301" i="2"/>
  <c r="AE300" i="2"/>
  <c r="AC300" i="2"/>
  <c r="AE299" i="2"/>
  <c r="AC299" i="2"/>
  <c r="AE298" i="2"/>
  <c r="AC298" i="2"/>
  <c r="AE297" i="2"/>
  <c r="AC297" i="2"/>
  <c r="AE296" i="2"/>
  <c r="AC296" i="2"/>
  <c r="AE295" i="2"/>
  <c r="AC295" i="2"/>
  <c r="AE294" i="2"/>
  <c r="AC294" i="2"/>
  <c r="AE293" i="2"/>
  <c r="AC293" i="2"/>
  <c r="AE292" i="2"/>
  <c r="AC292" i="2"/>
  <c r="AE291" i="2"/>
  <c r="AC291" i="2"/>
  <c r="AE290" i="2"/>
  <c r="AC290" i="2"/>
  <c r="AE289" i="2"/>
  <c r="AC289" i="2"/>
  <c r="AE288" i="2"/>
  <c r="AC288" i="2"/>
  <c r="AE287" i="2"/>
  <c r="AC287" i="2"/>
  <c r="AE286" i="2"/>
  <c r="AC286" i="2"/>
  <c r="AE285" i="2"/>
  <c r="AC285" i="2"/>
  <c r="AE284" i="2"/>
  <c r="AC284" i="2"/>
  <c r="AE283" i="2"/>
  <c r="AC283" i="2"/>
  <c r="AE282" i="2"/>
  <c r="AC282" i="2"/>
  <c r="AE281" i="2"/>
  <c r="AC281" i="2"/>
  <c r="AE280" i="2"/>
  <c r="AC280" i="2"/>
  <c r="AE279" i="2"/>
  <c r="AC279" i="2"/>
  <c r="AE278" i="2"/>
  <c r="AC278" i="2"/>
  <c r="AE277" i="2"/>
  <c r="AC277" i="2"/>
  <c r="AE276" i="2"/>
  <c r="AC276" i="2"/>
  <c r="AE275" i="2"/>
  <c r="AC275" i="2"/>
  <c r="AE274" i="2"/>
  <c r="AC274" i="2"/>
  <c r="AE273" i="2"/>
  <c r="AC273" i="2"/>
  <c r="AE272" i="2"/>
  <c r="AC272" i="2"/>
  <c r="AE271" i="2"/>
  <c r="AC271" i="2"/>
  <c r="AE270" i="2"/>
  <c r="AC270" i="2"/>
  <c r="AE269" i="2"/>
  <c r="AC269" i="2"/>
  <c r="AE268" i="2"/>
  <c r="AC268" i="2"/>
  <c r="AE267" i="2"/>
  <c r="AC267" i="2"/>
  <c r="AE266" i="2"/>
  <c r="AC266" i="2"/>
  <c r="AE265" i="2"/>
  <c r="AC265" i="2"/>
  <c r="AE264" i="2"/>
  <c r="AC264" i="2"/>
  <c r="AE263" i="2"/>
  <c r="AC263" i="2"/>
  <c r="AE262" i="2"/>
  <c r="AC262" i="2"/>
  <c r="AE261" i="2"/>
  <c r="AC261" i="2"/>
  <c r="AE260" i="2"/>
  <c r="AC260" i="2"/>
  <c r="AE259" i="2"/>
  <c r="AC259" i="2"/>
  <c r="AE258" i="2"/>
  <c r="AC258" i="2"/>
  <c r="AE257" i="2"/>
  <c r="AC257" i="2"/>
  <c r="AE256" i="2"/>
  <c r="AC256" i="2"/>
  <c r="AE255" i="2"/>
  <c r="AC255" i="2"/>
  <c r="AE254" i="2"/>
  <c r="AC254" i="2"/>
  <c r="AE253" i="2"/>
  <c r="AC253" i="2"/>
  <c r="AE252" i="2"/>
  <c r="AC252" i="2"/>
  <c r="AE251" i="2"/>
  <c r="AC251" i="2"/>
  <c r="AE250" i="2"/>
  <c r="AC250" i="2"/>
  <c r="AE249" i="2"/>
  <c r="AC249" i="2"/>
  <c r="AE248" i="2"/>
  <c r="AC248" i="2"/>
  <c r="AE247" i="2"/>
  <c r="AC247" i="2"/>
  <c r="AE246" i="2"/>
  <c r="AC246" i="2"/>
  <c r="AE245" i="2"/>
  <c r="AC245" i="2"/>
  <c r="AE244" i="2"/>
  <c r="AC244" i="2"/>
  <c r="AE243" i="2"/>
  <c r="AC243" i="2"/>
  <c r="AE242" i="2"/>
  <c r="AC242" i="2"/>
  <c r="AE241" i="2"/>
  <c r="AC241" i="2"/>
  <c r="AE240" i="2"/>
  <c r="AC240" i="2"/>
  <c r="AE239" i="2"/>
  <c r="AC239" i="2"/>
  <c r="AE238" i="2"/>
  <c r="AC238" i="2"/>
  <c r="AE237" i="2"/>
  <c r="AC237" i="2"/>
  <c r="AE236" i="2"/>
  <c r="AC236" i="2"/>
  <c r="AE235" i="2"/>
  <c r="AC235" i="2"/>
  <c r="AE234" i="2"/>
  <c r="AC234" i="2"/>
  <c r="AE233" i="2"/>
  <c r="AC233" i="2"/>
  <c r="AE232" i="2"/>
  <c r="AD232" i="2"/>
  <c r="AC232" i="2"/>
  <c r="AE231" i="2"/>
  <c r="AC231" i="2"/>
  <c r="AE230" i="2"/>
  <c r="AC230" i="2"/>
  <c r="AE229" i="2"/>
  <c r="AC229" i="2"/>
  <c r="AE228" i="2"/>
  <c r="AC228" i="2"/>
  <c r="AE227" i="2"/>
  <c r="AC227" i="2"/>
  <c r="AE226" i="2"/>
  <c r="AC226" i="2"/>
  <c r="AE225" i="2"/>
  <c r="AC225" i="2"/>
  <c r="AE224" i="2"/>
  <c r="AC224" i="2"/>
  <c r="AE223" i="2"/>
  <c r="AC223" i="2"/>
  <c r="AE222" i="2"/>
  <c r="AC222" i="2"/>
  <c r="AE221" i="2"/>
  <c r="AC221" i="2"/>
  <c r="AE220" i="2"/>
  <c r="AC220" i="2"/>
  <c r="AE219" i="2"/>
  <c r="AC219" i="2"/>
  <c r="AE218" i="2"/>
  <c r="AC218" i="2"/>
  <c r="AE217" i="2"/>
  <c r="AC217" i="2"/>
  <c r="AE216" i="2"/>
  <c r="AC216" i="2"/>
  <c r="AE215" i="2"/>
  <c r="AC215" i="2"/>
  <c r="AE214" i="2"/>
  <c r="AC214" i="2"/>
  <c r="AE213" i="2"/>
  <c r="AC213" i="2"/>
  <c r="AE212" i="2"/>
  <c r="AC212" i="2"/>
  <c r="AE211" i="2"/>
  <c r="AC211" i="2"/>
  <c r="AE210" i="2"/>
  <c r="AC210" i="2"/>
  <c r="AE209" i="2"/>
  <c r="AC209" i="2"/>
  <c r="AE208" i="2"/>
  <c r="AC208" i="2"/>
  <c r="AE207" i="2"/>
  <c r="AC207" i="2"/>
  <c r="AE206" i="2"/>
  <c r="AC206" i="2"/>
  <c r="AE205" i="2"/>
  <c r="AC205" i="2"/>
  <c r="AE204" i="2"/>
  <c r="AC204" i="2"/>
  <c r="AE203" i="2"/>
  <c r="AC203" i="2"/>
  <c r="AE202" i="2"/>
  <c r="AC202" i="2"/>
  <c r="AE201" i="2"/>
  <c r="AC201" i="2"/>
  <c r="AE200" i="2"/>
  <c r="AC200" i="2"/>
  <c r="AE199" i="2"/>
  <c r="AD199" i="2"/>
  <c r="AC199" i="2"/>
  <c r="AE198" i="2"/>
  <c r="AC198" i="2"/>
  <c r="AE197" i="2"/>
  <c r="AC197" i="2"/>
  <c r="AE196" i="2"/>
  <c r="AC196" i="2"/>
  <c r="AE195" i="2"/>
  <c r="AC195" i="2"/>
  <c r="AE194" i="2"/>
  <c r="AC194" i="2"/>
  <c r="AE193" i="2"/>
  <c r="AC193" i="2"/>
  <c r="AE192" i="2"/>
  <c r="AC192" i="2"/>
  <c r="AE191" i="2"/>
  <c r="AC191" i="2"/>
  <c r="AE190" i="2"/>
  <c r="AC190" i="2"/>
  <c r="AE189" i="2"/>
  <c r="AC189" i="2"/>
  <c r="AE188" i="2"/>
  <c r="AC188" i="2"/>
  <c r="AE187" i="2"/>
  <c r="AC187" i="2"/>
  <c r="AE186" i="2"/>
  <c r="AC186" i="2"/>
  <c r="AE185" i="2"/>
  <c r="AC185" i="2"/>
  <c r="AE184" i="2"/>
  <c r="AC184" i="2"/>
  <c r="AE183" i="2"/>
  <c r="AC183" i="2"/>
  <c r="AE182" i="2"/>
  <c r="AC182" i="2"/>
  <c r="AE181" i="2"/>
  <c r="AC181" i="2"/>
  <c r="AE180" i="2"/>
  <c r="AC180" i="2"/>
  <c r="AE179" i="2"/>
  <c r="AC179" i="2"/>
  <c r="AE178" i="2"/>
  <c r="AC178" i="2"/>
  <c r="AE177" i="2"/>
  <c r="AC177" i="2"/>
  <c r="AE176" i="2"/>
  <c r="AC176" i="2"/>
  <c r="AE175" i="2"/>
  <c r="AC175" i="2"/>
  <c r="AE174" i="2"/>
  <c r="AC174" i="2"/>
  <c r="AE173" i="2"/>
  <c r="AC173" i="2"/>
  <c r="AE172" i="2"/>
  <c r="AC172" i="2"/>
  <c r="AE171" i="2"/>
  <c r="AC171" i="2"/>
  <c r="AE170" i="2"/>
  <c r="AC170" i="2"/>
  <c r="AE169" i="2"/>
  <c r="AC169" i="2"/>
  <c r="AE168" i="2"/>
  <c r="AC168" i="2"/>
  <c r="AE167" i="2"/>
  <c r="AC167" i="2"/>
  <c r="AE166" i="2"/>
  <c r="AC166" i="2"/>
  <c r="AE165" i="2"/>
  <c r="AC165" i="2"/>
  <c r="AE164" i="2"/>
  <c r="AC164" i="2"/>
  <c r="AE163" i="2"/>
  <c r="AC163" i="2"/>
  <c r="AE162" i="2"/>
  <c r="AC162" i="2"/>
  <c r="AE161" i="2"/>
  <c r="AC161" i="2"/>
  <c r="AE160" i="2"/>
  <c r="AC160" i="2"/>
  <c r="AE159" i="2"/>
  <c r="AC159" i="2"/>
  <c r="AE158" i="2"/>
  <c r="AC158" i="2"/>
  <c r="AE157" i="2"/>
  <c r="AC157" i="2"/>
  <c r="AE156" i="2"/>
  <c r="AC156" i="2"/>
  <c r="AE155" i="2"/>
  <c r="AC155" i="2"/>
  <c r="AE154" i="2"/>
  <c r="AC154" i="2"/>
  <c r="AE153" i="2"/>
  <c r="AC153" i="2"/>
  <c r="AE152" i="2"/>
  <c r="AC152" i="2"/>
  <c r="AE151" i="2"/>
  <c r="AC151" i="2"/>
  <c r="AE150" i="2"/>
  <c r="AC150" i="2"/>
  <c r="AE149" i="2"/>
  <c r="AC149" i="2"/>
  <c r="AE148" i="2"/>
  <c r="AC148" i="2"/>
  <c r="AE147" i="2"/>
  <c r="AC147" i="2"/>
  <c r="AE146" i="2"/>
  <c r="AC146" i="2"/>
  <c r="AE145" i="2"/>
  <c r="AC145" i="2"/>
  <c r="AE144" i="2"/>
  <c r="AC144" i="2"/>
  <c r="AE143" i="2"/>
  <c r="AC143" i="2"/>
  <c r="AE142" i="2"/>
  <c r="AC142" i="2"/>
  <c r="AE141" i="2"/>
  <c r="AC141" i="2"/>
  <c r="AE140" i="2"/>
  <c r="AC140" i="2"/>
  <c r="AE139" i="2"/>
  <c r="AC139" i="2"/>
  <c r="AE138" i="2"/>
  <c r="AD138" i="2"/>
  <c r="AC138" i="2"/>
  <c r="AE137" i="2"/>
  <c r="AC137" i="2"/>
  <c r="AE136" i="2"/>
  <c r="AC136" i="2"/>
  <c r="AE135" i="2"/>
  <c r="AC135" i="2"/>
  <c r="AE134" i="2"/>
  <c r="AC134" i="2"/>
  <c r="AE133" i="2"/>
  <c r="AC133" i="2"/>
  <c r="AE132" i="2"/>
  <c r="AC132" i="2"/>
  <c r="AE131" i="2"/>
  <c r="AC131" i="2"/>
  <c r="AE130" i="2"/>
  <c r="AC130" i="2"/>
  <c r="AE129" i="2"/>
  <c r="AC129" i="2"/>
  <c r="AE128" i="2"/>
  <c r="AC128" i="2"/>
  <c r="AE127" i="2"/>
  <c r="AC127" i="2"/>
  <c r="AE126" i="2"/>
  <c r="AC126" i="2"/>
  <c r="AE125" i="2"/>
  <c r="AC125" i="2"/>
  <c r="AE124" i="2"/>
  <c r="AC124" i="2"/>
  <c r="AE123" i="2"/>
  <c r="AC123" i="2"/>
  <c r="AE122" i="2"/>
  <c r="AC122" i="2"/>
  <c r="AE121" i="2"/>
  <c r="AC121" i="2"/>
  <c r="AE120" i="2"/>
  <c r="AC120" i="2"/>
  <c r="AE119" i="2"/>
  <c r="AC119" i="2"/>
  <c r="AE118" i="2"/>
  <c r="AC118" i="2"/>
  <c r="AE117" i="2"/>
  <c r="AC117" i="2"/>
  <c r="AE116" i="2"/>
  <c r="AC116" i="2"/>
  <c r="AE115" i="2"/>
  <c r="AC115" i="2"/>
  <c r="AE114" i="2"/>
  <c r="AC114" i="2"/>
  <c r="AE113" i="2"/>
  <c r="AC113" i="2"/>
  <c r="AE112" i="2"/>
  <c r="AC112" i="2"/>
  <c r="AE111" i="2"/>
  <c r="AC111" i="2"/>
  <c r="AE110" i="2"/>
  <c r="AC110" i="2"/>
  <c r="AE109" i="2"/>
  <c r="AC109" i="2"/>
  <c r="AE108" i="2"/>
  <c r="AC108" i="2"/>
  <c r="AE107" i="2"/>
  <c r="AC107" i="2"/>
  <c r="AE106" i="2"/>
  <c r="AC106" i="2"/>
  <c r="AE105" i="2"/>
  <c r="AC105" i="2"/>
  <c r="AE104" i="2"/>
  <c r="AC104" i="2"/>
  <c r="AE103" i="2"/>
  <c r="AC103" i="2"/>
  <c r="AE102" i="2"/>
  <c r="AC102" i="2"/>
  <c r="AE101" i="2"/>
  <c r="AC101" i="2"/>
  <c r="AE100" i="2"/>
  <c r="AC100" i="2"/>
  <c r="AE99" i="2"/>
  <c r="AC99" i="2"/>
  <c r="AE98" i="2"/>
  <c r="AC98" i="2"/>
  <c r="AE97" i="2"/>
  <c r="AC97" i="2"/>
  <c r="AE96" i="2"/>
  <c r="AC96" i="2"/>
  <c r="AE95" i="2"/>
  <c r="AC95" i="2"/>
  <c r="AE94" i="2"/>
  <c r="AC94" i="2"/>
  <c r="AE93" i="2"/>
  <c r="AC93" i="2"/>
  <c r="AE92" i="2"/>
  <c r="AC92" i="2"/>
  <c r="AE91" i="2"/>
  <c r="AC91" i="2"/>
  <c r="AE90" i="2"/>
  <c r="AC90" i="2"/>
  <c r="AE89" i="2"/>
  <c r="AC89" i="2"/>
  <c r="AE88" i="2"/>
  <c r="AC88" i="2"/>
  <c r="AE87" i="2"/>
  <c r="AC87" i="2"/>
  <c r="AE86" i="2"/>
  <c r="AC86" i="2"/>
  <c r="AE85" i="2"/>
  <c r="AC85" i="2"/>
  <c r="AE84" i="2"/>
  <c r="AC84" i="2"/>
  <c r="AE83" i="2"/>
  <c r="AC83" i="2"/>
  <c r="AE82" i="2"/>
  <c r="AC82" i="2"/>
  <c r="AE81" i="2"/>
  <c r="AC81" i="2"/>
  <c r="AE80" i="2"/>
  <c r="AC80" i="2"/>
  <c r="AE79" i="2"/>
  <c r="AC79" i="2"/>
  <c r="AE78" i="2"/>
  <c r="AC78" i="2"/>
  <c r="AE77" i="2"/>
  <c r="AC77" i="2"/>
  <c r="AE76" i="2"/>
  <c r="AC76" i="2"/>
  <c r="AE75" i="2"/>
  <c r="AC75" i="2"/>
  <c r="AE74" i="2"/>
  <c r="AC74" i="2"/>
  <c r="AE73" i="2"/>
  <c r="AC73" i="2"/>
  <c r="AE72" i="2"/>
  <c r="AC72" i="2"/>
  <c r="AE71" i="2"/>
  <c r="AC71" i="2"/>
  <c r="AE70" i="2"/>
  <c r="AC70" i="2"/>
  <c r="AE69" i="2"/>
  <c r="AC69" i="2"/>
  <c r="AE68" i="2"/>
  <c r="AC68" i="2"/>
  <c r="AE67" i="2"/>
  <c r="AC67" i="2"/>
  <c r="AE66" i="2"/>
  <c r="AC66" i="2"/>
  <c r="AE65" i="2"/>
  <c r="AC65" i="2"/>
  <c r="AE64" i="2"/>
  <c r="AC64" i="2"/>
  <c r="AE63" i="2"/>
  <c r="AC63" i="2"/>
  <c r="AE62" i="2"/>
  <c r="AC62" i="2"/>
  <c r="AE61" i="2"/>
  <c r="AC61" i="2"/>
  <c r="AE60" i="2"/>
  <c r="AC60" i="2"/>
  <c r="AE59" i="2"/>
  <c r="AC59" i="2"/>
  <c r="AE58" i="2"/>
  <c r="AC58" i="2"/>
  <c r="AE57" i="2"/>
  <c r="AC57" i="2"/>
  <c r="AE56" i="2"/>
  <c r="AC56" i="2"/>
  <c r="AE55" i="2"/>
  <c r="AC55" i="2"/>
  <c r="AE54" i="2"/>
  <c r="AC54" i="2"/>
  <c r="AE53" i="2"/>
  <c r="AC53" i="2"/>
  <c r="AE52" i="2"/>
  <c r="AC52" i="2"/>
  <c r="AE51" i="2"/>
  <c r="AC51" i="2"/>
  <c r="AE50" i="2"/>
  <c r="AC50" i="2"/>
  <c r="AE49" i="2"/>
  <c r="AC49" i="2"/>
  <c r="AE48" i="2"/>
  <c r="AC48" i="2"/>
  <c r="AE47" i="2"/>
  <c r="AC47" i="2"/>
  <c r="AE46" i="2"/>
  <c r="AC46" i="2"/>
  <c r="AE45" i="2"/>
  <c r="AC45" i="2"/>
  <c r="AE44" i="2"/>
  <c r="AC44" i="2"/>
  <c r="AE43" i="2"/>
  <c r="AC43" i="2"/>
  <c r="AE42" i="2"/>
  <c r="AC42" i="2"/>
  <c r="AE41" i="2"/>
  <c r="AC41" i="2"/>
  <c r="AE40" i="2"/>
  <c r="AC40" i="2"/>
  <c r="AE39" i="2"/>
  <c r="AC39" i="2"/>
  <c r="AE38" i="2"/>
  <c r="AC38" i="2"/>
  <c r="AC37" i="2"/>
  <c r="AD36" i="2"/>
  <c r="AC36" i="2"/>
  <c r="AE35" i="2"/>
  <c r="AC35" i="2"/>
  <c r="AE34" i="2"/>
  <c r="AC34" i="2"/>
  <c r="AE33" i="2"/>
  <c r="AC33" i="2"/>
  <c r="AE32" i="2"/>
  <c r="AC32" i="2"/>
  <c r="AE31" i="2"/>
  <c r="AC31" i="2"/>
  <c r="AE30" i="2"/>
  <c r="AC30" i="2"/>
  <c r="AE29" i="2"/>
  <c r="AC29" i="2"/>
  <c r="AE28" i="2"/>
  <c r="AC28" i="2"/>
  <c r="AE27" i="2"/>
  <c r="AC27" i="2"/>
  <c r="AE26" i="2"/>
  <c r="AC26" i="2"/>
  <c r="AE25" i="2"/>
  <c r="AC25" i="2"/>
  <c r="AE24" i="2"/>
  <c r="AC24" i="2"/>
  <c r="AE23" i="2"/>
  <c r="AC23" i="2"/>
  <c r="AE22" i="2"/>
  <c r="AC22" i="2"/>
  <c r="AE21" i="2"/>
  <c r="AC21" i="2"/>
  <c r="AE20" i="2"/>
  <c r="AC20" i="2"/>
  <c r="AE19" i="2"/>
  <c r="AC19" i="2"/>
  <c r="AE18" i="2"/>
  <c r="AC18" i="2"/>
  <c r="AE17" i="2"/>
  <c r="AC17" i="2"/>
  <c r="AE16" i="2"/>
  <c r="AC16" i="2"/>
  <c r="AE15" i="2"/>
  <c r="AC15" i="2"/>
  <c r="AE14" i="2"/>
  <c r="AC14" i="2"/>
  <c r="AE13" i="2"/>
  <c r="AC13" i="2"/>
  <c r="AE12" i="2"/>
  <c r="AD12" i="2"/>
  <c r="AC12" i="2"/>
  <c r="AE11" i="2"/>
  <c r="AD11" i="2"/>
  <c r="AC11" i="2"/>
  <c r="AE10" i="2"/>
  <c r="AC10" i="2"/>
  <c r="AE9" i="2"/>
  <c r="AC9" i="2"/>
  <c r="AE8" i="2"/>
  <c r="AC8" i="2"/>
  <c r="AE7" i="2"/>
  <c r="AC7" i="2"/>
  <c r="AE6" i="2"/>
  <c r="AC6" i="2"/>
  <c r="AE5" i="2"/>
  <c r="AC5" i="2"/>
  <c r="AE4" i="2"/>
  <c r="AC4" i="2"/>
  <c r="AE3" i="2"/>
  <c r="AC3" i="2"/>
  <c r="AE2" i="2"/>
  <c r="AC2" i="2"/>
  <c r="AJ13" i="6" l="1"/>
  <c r="AJ14" i="6"/>
  <c r="AJ29" i="6"/>
  <c r="AJ40" i="6"/>
  <c r="AJ30" i="6"/>
  <c r="AJ4" i="6"/>
  <c r="AJ27" i="6"/>
  <c r="AK4" i="6"/>
  <c r="AJ31" i="6"/>
  <c r="AK31" i="6" s="1"/>
  <c r="AJ15" i="6"/>
  <c r="AK15" i="6" s="1"/>
  <c r="AK8" i="6"/>
  <c r="AK26" i="6"/>
  <c r="AJ36" i="6"/>
  <c r="AK36" i="6" s="1"/>
  <c r="AJ46" i="6"/>
  <c r="AK46" i="6" s="1"/>
  <c r="AJ2" i="6"/>
  <c r="AK2" i="6" s="1"/>
  <c r="AJ20" i="6"/>
  <c r="AK20" i="6" s="1"/>
  <c r="AJ38" i="6"/>
  <c r="AK38" i="6" s="1"/>
  <c r="AK42" i="6"/>
  <c r="AJ9" i="6"/>
  <c r="AK9" i="6" s="1"/>
  <c r="AJ41" i="6"/>
  <c r="AK41" i="6" s="1"/>
  <c r="AJ47" i="6"/>
  <c r="AK47" i="6" s="1"/>
  <c r="AK12" i="6"/>
  <c r="AJ10" i="6"/>
  <c r="AK10" i="6" s="1"/>
  <c r="AK32" i="6"/>
  <c r="AJ39" i="6"/>
  <c r="AK39" i="6" s="1"/>
  <c r="AJ5" i="6"/>
  <c r="AK5" i="6" s="1"/>
  <c r="AJ23" i="6"/>
  <c r="AK23" i="6" s="1"/>
  <c r="AJ44" i="6"/>
  <c r="AK44" i="6" s="1"/>
  <c r="AJ30" i="12"/>
  <c r="AJ18" i="12"/>
  <c r="AJ28" i="12"/>
  <c r="AJ22" i="12"/>
  <c r="AJ7" i="12"/>
  <c r="AK7" i="12" s="1"/>
  <c r="AJ2" i="12"/>
  <c r="AK2" i="12" s="1"/>
  <c r="AJ12" i="12"/>
  <c r="AK12" i="12" s="1"/>
  <c r="AJ3" i="12"/>
  <c r="AK3" i="12" s="1"/>
  <c r="AJ28" i="7"/>
  <c r="AK66" i="7"/>
  <c r="AJ59" i="7"/>
  <c r="AJ115" i="7"/>
  <c r="AJ42" i="7"/>
  <c r="AJ3" i="7"/>
  <c r="AK3" i="7" s="1"/>
  <c r="AJ4" i="7"/>
  <c r="AK4" i="7" s="1"/>
  <c r="AJ69" i="7"/>
  <c r="AJ106" i="7"/>
  <c r="AK106" i="7" s="1"/>
  <c r="AK42" i="7"/>
  <c r="AJ51" i="7"/>
  <c r="AK51" i="7" s="1"/>
  <c r="AK79" i="7"/>
  <c r="AJ52" i="7"/>
  <c r="AK52" i="7" s="1"/>
  <c r="AJ61" i="7"/>
  <c r="AK61" i="7" s="1"/>
  <c r="AJ98" i="7"/>
  <c r="AJ18" i="7"/>
  <c r="AK18" i="7" s="1"/>
  <c r="AJ19" i="7"/>
  <c r="AK19" i="7" s="1"/>
  <c r="AK109" i="7"/>
  <c r="AJ112" i="7"/>
  <c r="AK112" i="7" s="1"/>
  <c r="AJ12" i="7"/>
  <c r="AK12" i="7" s="1"/>
  <c r="AJ40" i="7"/>
  <c r="AK40" i="7" s="1"/>
  <c r="AJ77" i="7"/>
  <c r="AJ50" i="7"/>
  <c r="AK50" i="7" s="1"/>
  <c r="AJ60" i="7"/>
  <c r="AK60" i="7" s="1"/>
  <c r="AJ97" i="7"/>
  <c r="AK97" i="7" s="1"/>
  <c r="AK69" i="7"/>
  <c r="AJ33" i="7"/>
  <c r="AK33" i="7" s="1"/>
  <c r="AJ89" i="7"/>
  <c r="AK89" i="7" s="1"/>
  <c r="AJ57" i="7"/>
  <c r="AK57" i="7" s="1"/>
  <c r="AJ6" i="7"/>
  <c r="AK6" i="7" s="1"/>
  <c r="AJ71" i="7"/>
  <c r="AK71" i="7" s="1"/>
  <c r="AJ108" i="7"/>
  <c r="AK108" i="7" s="1"/>
  <c r="AJ25" i="7"/>
  <c r="AK25" i="7" s="1"/>
  <c r="AJ53" i="7"/>
  <c r="AK53" i="7" s="1"/>
  <c r="AJ62" i="7"/>
  <c r="AK62" i="7" s="1"/>
  <c r="AJ99" i="7"/>
  <c r="AK99" i="7" s="1"/>
  <c r="AK54" i="7"/>
  <c r="AJ96" i="7"/>
  <c r="AK96" i="7" s="1"/>
  <c r="AK88" i="7"/>
  <c r="AJ70" i="7"/>
  <c r="AK70" i="7" s="1"/>
  <c r="AK7" i="7"/>
  <c r="AJ16" i="7"/>
  <c r="AK16" i="7" s="1"/>
  <c r="AK98" i="7"/>
  <c r="AJ107" i="7"/>
  <c r="AK107" i="7" s="1"/>
  <c r="AK26" i="7"/>
  <c r="AK83" i="7"/>
  <c r="AK92" i="7"/>
  <c r="AJ110" i="7"/>
  <c r="AK110" i="7" s="1"/>
  <c r="AJ47" i="7"/>
  <c r="AK47" i="7" s="1"/>
  <c r="AJ2" i="7"/>
  <c r="AK2" i="7" s="1"/>
  <c r="AJ48" i="7"/>
  <c r="AK48" i="7" s="1"/>
  <c r="AJ102" i="7"/>
  <c r="AK102" i="7" s="1"/>
  <c r="AJ39" i="7"/>
  <c r="AK39" i="7" s="1"/>
  <c r="AJ84" i="7"/>
  <c r="AK84" i="7" s="1"/>
  <c r="AK49" i="7"/>
  <c r="AK73" i="7"/>
  <c r="AK58" i="7"/>
  <c r="AJ13" i="7"/>
  <c r="AK13" i="7" s="1"/>
  <c r="AJ22" i="7"/>
  <c r="AK22" i="7" s="1"/>
  <c r="AK46" i="7"/>
  <c r="AK91" i="7"/>
  <c r="AJ32" i="7"/>
  <c r="AK32" i="7" s="1"/>
  <c r="AJ41" i="7"/>
  <c r="AK41" i="7" s="1"/>
  <c r="AJ86" i="7"/>
  <c r="AK86" i="7" s="1"/>
  <c r="AJ27" i="7"/>
  <c r="AK27" i="7" s="1"/>
  <c r="AK82" i="7"/>
  <c r="AJ5" i="7"/>
  <c r="AK5" i="7" s="1"/>
  <c r="AJ78" i="7"/>
  <c r="AK78" i="7" s="1"/>
  <c r="AK45" i="7"/>
  <c r="AK72" i="7"/>
  <c r="AK37" i="7"/>
  <c r="AK28" i="7"/>
  <c r="AJ63" i="7"/>
  <c r="AK63" i="7" s="1"/>
  <c r="AK20" i="7"/>
  <c r="AJ11" i="7"/>
  <c r="AK11" i="7" s="1"/>
  <c r="AJ31" i="7"/>
  <c r="AK31" i="7" s="1"/>
  <c r="AJ93" i="7"/>
  <c r="AK93" i="7" s="1"/>
  <c r="AK111" i="7"/>
  <c r="AJ14" i="7"/>
  <c r="AK14" i="7" s="1"/>
  <c r="AJ23" i="7"/>
  <c r="AK23" i="7" s="1"/>
  <c r="AK77" i="7"/>
  <c r="AJ105" i="7"/>
  <c r="AK105" i="7" s="1"/>
  <c r="AJ44" i="7"/>
  <c r="AK44" i="7" s="1"/>
  <c r="AK103" i="7"/>
  <c r="AJ116" i="7"/>
  <c r="AK116" i="7" s="1"/>
  <c r="AJ21" i="7"/>
  <c r="AK21" i="7" s="1"/>
  <c r="AJ29" i="7"/>
  <c r="AK29" i="7" s="1"/>
  <c r="AJ38" i="7"/>
  <c r="AK38" i="7" s="1"/>
  <c r="AJ94" i="7"/>
  <c r="AK30" i="7"/>
  <c r="AK95" i="7"/>
  <c r="AK104" i="7"/>
  <c r="AH117" i="7"/>
  <c r="AJ87" i="7"/>
  <c r="AK87" i="7" s="1"/>
  <c r="AJ113" i="7"/>
  <c r="AK113" i="7" s="1"/>
  <c r="AJ24" i="7"/>
  <c r="AK24" i="7" s="1"/>
  <c r="AJ65" i="7"/>
  <c r="AK65" i="7" s="1"/>
  <c r="AJ81" i="7"/>
  <c r="AK81" i="7" s="1"/>
  <c r="AJ80" i="7"/>
  <c r="AK80" i="7" s="1"/>
  <c r="AK115" i="7"/>
  <c r="AJ90" i="7"/>
  <c r="AK90" i="7" s="1"/>
  <c r="AK74" i="7"/>
  <c r="AJ9" i="7"/>
  <c r="AK9" i="7" s="1"/>
  <c r="AJ35" i="7"/>
  <c r="AK35" i="7" s="1"/>
  <c r="AJ75" i="7"/>
  <c r="AK75" i="7" s="1"/>
  <c r="AJ100" i="7"/>
  <c r="AK100" i="7" s="1"/>
  <c r="AJ43" i="7"/>
  <c r="AK43" i="7" s="1"/>
  <c r="AK59" i="7"/>
  <c r="AJ10" i="7"/>
  <c r="AK10" i="7" s="1"/>
  <c r="AJ36" i="7"/>
  <c r="AK36" i="7" s="1"/>
  <c r="AJ68" i="7"/>
  <c r="AK68" i="7" s="1"/>
  <c r="AJ76" i="7"/>
  <c r="AK76" i="7" s="1"/>
  <c r="AJ101" i="7"/>
  <c r="AK101" i="7" s="1"/>
  <c r="AJ136" i="8"/>
  <c r="AJ173" i="8"/>
  <c r="AJ9" i="8"/>
  <c r="AJ37" i="8"/>
  <c r="AJ93" i="8"/>
  <c r="AJ121" i="8"/>
  <c r="AJ158" i="8"/>
  <c r="AJ195" i="8"/>
  <c r="AJ223" i="8"/>
  <c r="AJ10" i="8"/>
  <c r="AJ38" i="8"/>
  <c r="AJ122" i="8"/>
  <c r="AK122" i="8" s="1"/>
  <c r="AJ159" i="8"/>
  <c r="AJ84" i="8"/>
  <c r="AK84" i="8" s="1"/>
  <c r="AJ140" i="8"/>
  <c r="AJ149" i="8"/>
  <c r="AK149" i="8" s="1"/>
  <c r="AJ177" i="8"/>
  <c r="AK177" i="8" s="1"/>
  <c r="AJ214" i="8"/>
  <c r="AK214" i="8" s="1"/>
  <c r="AJ232" i="8"/>
  <c r="AK232" i="8" s="1"/>
  <c r="AJ29" i="8"/>
  <c r="AK29" i="8" s="1"/>
  <c r="AJ119" i="8"/>
  <c r="AK119" i="8" s="1"/>
  <c r="AJ221" i="8"/>
  <c r="AJ239" i="8"/>
  <c r="AK239" i="8" s="1"/>
  <c r="AJ43" i="8"/>
  <c r="AK43" i="8" s="1"/>
  <c r="AJ71" i="8"/>
  <c r="AJ99" i="8"/>
  <c r="AK99" i="8" s="1"/>
  <c r="AJ127" i="8"/>
  <c r="AK127" i="8" s="1"/>
  <c r="AJ18" i="8"/>
  <c r="AK18" i="8" s="1"/>
  <c r="AJ102" i="8"/>
  <c r="AK102" i="8" s="1"/>
  <c r="AJ130" i="8"/>
  <c r="AK130" i="8" s="1"/>
  <c r="AJ204" i="8"/>
  <c r="AK204" i="8" s="1"/>
  <c r="AJ76" i="8"/>
  <c r="AK76" i="8" s="1"/>
  <c r="AJ114" i="8"/>
  <c r="AK114" i="8" s="1"/>
  <c r="AJ142" i="8"/>
  <c r="AK142" i="8" s="1"/>
  <c r="AJ151" i="8"/>
  <c r="AK151" i="8" s="1"/>
  <c r="AJ179" i="8"/>
  <c r="AK179" i="8" s="1"/>
  <c r="AJ188" i="8"/>
  <c r="AK188" i="8" s="1"/>
  <c r="AJ216" i="8"/>
  <c r="AK216" i="8" s="1"/>
  <c r="AJ11" i="8"/>
  <c r="AK11" i="8" s="1"/>
  <c r="AJ49" i="8"/>
  <c r="AK49" i="8" s="1"/>
  <c r="AJ170" i="8"/>
  <c r="AK170" i="8" s="1"/>
  <c r="AJ42" i="8"/>
  <c r="AK42" i="8" s="1"/>
  <c r="AJ70" i="8"/>
  <c r="AK70" i="8" s="1"/>
  <c r="AJ163" i="8"/>
  <c r="AK163" i="8" s="1"/>
  <c r="AJ228" i="8"/>
  <c r="AK228" i="8" s="1"/>
  <c r="AJ164" i="8"/>
  <c r="AK164" i="8" s="1"/>
  <c r="AJ201" i="8"/>
  <c r="AK201" i="8" s="1"/>
  <c r="AJ44" i="8"/>
  <c r="AK44" i="8" s="1"/>
  <c r="AJ72" i="8"/>
  <c r="AK72" i="8" s="1"/>
  <c r="AJ202" i="8"/>
  <c r="AK202" i="8" s="1"/>
  <c r="AJ73" i="8"/>
  <c r="AK73" i="8" s="1"/>
  <c r="AJ101" i="8"/>
  <c r="AK101" i="8" s="1"/>
  <c r="AJ166" i="8"/>
  <c r="AK166" i="8" s="1"/>
  <c r="AJ222" i="8"/>
  <c r="AK222" i="8" s="1"/>
  <c r="AJ33" i="8"/>
  <c r="AK33" i="8" s="1"/>
  <c r="AJ61" i="8"/>
  <c r="AK61" i="8" s="1"/>
  <c r="AJ89" i="8"/>
  <c r="AK89" i="8" s="1"/>
  <c r="AJ212" i="8"/>
  <c r="AK212" i="8" s="1"/>
  <c r="AJ230" i="8"/>
  <c r="AK230" i="8" s="1"/>
  <c r="AJ64" i="8"/>
  <c r="AK64" i="8" s="1"/>
  <c r="AJ92" i="8"/>
  <c r="AK92" i="8" s="1"/>
  <c r="AJ157" i="8"/>
  <c r="AK157" i="8" s="1"/>
  <c r="AJ55" i="8"/>
  <c r="AK55" i="8" s="1"/>
  <c r="AJ83" i="8"/>
  <c r="AK83" i="8" s="1"/>
  <c r="AJ111" i="8"/>
  <c r="AK111" i="8" s="1"/>
  <c r="AJ139" i="8"/>
  <c r="AK139" i="8" s="1"/>
  <c r="AJ176" i="8"/>
  <c r="AK176" i="8" s="1"/>
  <c r="AJ185" i="8"/>
  <c r="AK185" i="8" s="1"/>
  <c r="AJ213" i="8"/>
  <c r="AK213" i="8" s="1"/>
  <c r="AJ231" i="8"/>
  <c r="AK231" i="8" s="1"/>
  <c r="AJ28" i="8"/>
  <c r="AK28" i="8" s="1"/>
  <c r="AJ186" i="8"/>
  <c r="AK186" i="8" s="1"/>
  <c r="AJ205" i="8"/>
  <c r="AK205" i="8" s="1"/>
  <c r="AJ57" i="8"/>
  <c r="AK57" i="8" s="1"/>
  <c r="AJ141" i="8"/>
  <c r="AK141" i="8" s="1"/>
  <c r="AJ67" i="8"/>
  <c r="AK67" i="8" s="1"/>
  <c r="AK115" i="8"/>
  <c r="AK171" i="8"/>
  <c r="AJ41" i="8"/>
  <c r="AK41" i="8" s="1"/>
  <c r="AK23" i="8"/>
  <c r="AK236" i="8"/>
  <c r="AJ24" i="8"/>
  <c r="AK24" i="8" s="1"/>
  <c r="AJ52" i="8"/>
  <c r="AK52" i="8" s="1"/>
  <c r="AJ145" i="8"/>
  <c r="AK145" i="8" s="1"/>
  <c r="AJ154" i="8"/>
  <c r="AK154" i="8" s="1"/>
  <c r="AJ219" i="8"/>
  <c r="AK219" i="8" s="1"/>
  <c r="AJ20" i="8"/>
  <c r="AK20" i="8" s="1"/>
  <c r="AJ150" i="8"/>
  <c r="AK150" i="8" s="1"/>
  <c r="AJ178" i="8"/>
  <c r="AK178" i="8" s="1"/>
  <c r="AJ187" i="8"/>
  <c r="AK187" i="8" s="1"/>
  <c r="AK34" i="8"/>
  <c r="AK146" i="8"/>
  <c r="AJ53" i="8"/>
  <c r="AK53" i="8" s="1"/>
  <c r="AJ123" i="8"/>
  <c r="AK123" i="8" s="1"/>
  <c r="AJ160" i="8"/>
  <c r="AK160" i="8" s="1"/>
  <c r="AJ197" i="8"/>
  <c r="AK197" i="8" s="1"/>
  <c r="AJ87" i="8"/>
  <c r="AK87" i="8" s="1"/>
  <c r="AK79" i="8"/>
  <c r="AJ88" i="8"/>
  <c r="AK88" i="8" s="1"/>
  <c r="AJ107" i="8"/>
  <c r="AK107" i="8" s="1"/>
  <c r="AK158" i="8"/>
  <c r="AK10" i="8"/>
  <c r="AK173" i="8"/>
  <c r="AK131" i="8"/>
  <c r="AK168" i="8"/>
  <c r="AJ35" i="8"/>
  <c r="AK35" i="8" s="1"/>
  <c r="AJ117" i="8"/>
  <c r="AK117" i="8" s="1"/>
  <c r="AK71" i="8"/>
  <c r="AK174" i="8"/>
  <c r="AK221" i="8"/>
  <c r="AJ36" i="8"/>
  <c r="AK36" i="8" s="1"/>
  <c r="AJ94" i="8"/>
  <c r="AK94" i="8" s="1"/>
  <c r="AJ109" i="8"/>
  <c r="AK109" i="8" s="1"/>
  <c r="AJ124" i="8"/>
  <c r="AK124" i="8" s="1"/>
  <c r="AJ169" i="8"/>
  <c r="AK169" i="8" s="1"/>
  <c r="AJ207" i="8"/>
  <c r="AK207" i="8" s="1"/>
  <c r="AJ8" i="8"/>
  <c r="AK8" i="8" s="1"/>
  <c r="AK118" i="8"/>
  <c r="AK125" i="8"/>
  <c r="AJ19" i="8"/>
  <c r="AK19" i="8" s="1"/>
  <c r="AJ95" i="8"/>
  <c r="AK95" i="8" s="1"/>
  <c r="AJ133" i="8"/>
  <c r="AK133" i="8" s="1"/>
  <c r="AJ161" i="8"/>
  <c r="AK161" i="8" s="1"/>
  <c r="AK190" i="8"/>
  <c r="AJ199" i="8"/>
  <c r="AK199" i="8" s="1"/>
  <c r="AK96" i="8"/>
  <c r="AJ200" i="8"/>
  <c r="AK200" i="8" s="1"/>
  <c r="AJ5" i="8"/>
  <c r="AK5" i="8" s="1"/>
  <c r="AJ39" i="8"/>
  <c r="AK39" i="8" s="1"/>
  <c r="AJ56" i="8"/>
  <c r="AK56" i="8" s="1"/>
  <c r="AJ65" i="8"/>
  <c r="AK65" i="8" s="1"/>
  <c r="AJ97" i="8"/>
  <c r="AK97" i="8" s="1"/>
  <c r="AJ112" i="8"/>
  <c r="AK112" i="8" s="1"/>
  <c r="AJ135" i="8"/>
  <c r="AK135" i="8" s="1"/>
  <c r="AJ191" i="8"/>
  <c r="AK191" i="8" s="1"/>
  <c r="AK13" i="8"/>
  <c r="AJ22" i="8"/>
  <c r="AK22" i="8" s="1"/>
  <c r="AJ48" i="8"/>
  <c r="AK48" i="8" s="1"/>
  <c r="AJ85" i="8"/>
  <c r="AK85" i="8" s="1"/>
  <c r="AJ90" i="8"/>
  <c r="AK90" i="8" s="1"/>
  <c r="AJ98" i="8"/>
  <c r="AK98" i="8" s="1"/>
  <c r="AK121" i="8"/>
  <c r="AJ237" i="8"/>
  <c r="AK237" i="8" s="1"/>
  <c r="AK195" i="8"/>
  <c r="AJ32" i="8"/>
  <c r="AK32" i="8" s="1"/>
  <c r="AJ86" i="8"/>
  <c r="AK86" i="8" s="1"/>
  <c r="AJ120" i="8"/>
  <c r="AK120" i="8" s="1"/>
  <c r="AJ128" i="8"/>
  <c r="AK128" i="8" s="1"/>
  <c r="AJ165" i="8"/>
  <c r="AK165" i="8" s="1"/>
  <c r="AJ203" i="8"/>
  <c r="AK203" i="8" s="1"/>
  <c r="AJ172" i="8"/>
  <c r="AK172" i="8" s="1"/>
  <c r="AJ77" i="8"/>
  <c r="AK77" i="8" s="1"/>
  <c r="AJ147" i="8"/>
  <c r="AK147" i="8" s="1"/>
  <c r="AJ156" i="8"/>
  <c r="AK156" i="8" s="1"/>
  <c r="AJ194" i="8"/>
  <c r="AK194" i="8" s="1"/>
  <c r="AJ227" i="8"/>
  <c r="AK227" i="8" s="1"/>
  <c r="AK3" i="8"/>
  <c r="AK4" i="8"/>
  <c r="AK50" i="8"/>
  <c r="AK180" i="8"/>
  <c r="AJ189" i="8"/>
  <c r="AK189" i="8" s="1"/>
  <c r="AJ181" i="8"/>
  <c r="AK181" i="8" s="1"/>
  <c r="AJ26" i="8"/>
  <c r="AK26" i="8" s="1"/>
  <c r="AK155" i="8"/>
  <c r="AJ138" i="8"/>
  <c r="AK138" i="8" s="1"/>
  <c r="AJ100" i="8"/>
  <c r="AK100" i="8" s="1"/>
  <c r="AJ225" i="8"/>
  <c r="AK225" i="8" s="1"/>
  <c r="AK226" i="8"/>
  <c r="AJ217" i="8"/>
  <c r="AK217" i="8" s="1"/>
  <c r="AJ27" i="8"/>
  <c r="AK27" i="8" s="1"/>
  <c r="AJ17" i="8"/>
  <c r="AK17" i="8" s="1"/>
  <c r="AJ235" i="8"/>
  <c r="AK235" i="8" s="1"/>
  <c r="AJ2" i="8"/>
  <c r="AK2" i="8" s="1"/>
  <c r="AK37" i="8"/>
  <c r="AK69" i="8"/>
  <c r="AJ148" i="8"/>
  <c r="AK148" i="8" s="1"/>
  <c r="AJ68" i="8"/>
  <c r="AK68" i="8" s="1"/>
  <c r="AK78" i="8"/>
  <c r="AK140" i="8"/>
  <c r="AK218" i="8"/>
  <c r="AJ229" i="8"/>
  <c r="AK229" i="8" s="1"/>
  <c r="AJ45" i="8"/>
  <c r="AK45" i="8" s="1"/>
  <c r="AJ103" i="8"/>
  <c r="AK103" i="8" s="1"/>
  <c r="AJ183" i="8"/>
  <c r="AK183" i="8" s="1"/>
  <c r="AJ208" i="8"/>
  <c r="AK208" i="8" s="1"/>
  <c r="AJ211" i="8"/>
  <c r="AK211" i="8" s="1"/>
  <c r="AK38" i="8"/>
  <c r="AJ184" i="8"/>
  <c r="AK184" i="8" s="1"/>
  <c r="AK209" i="8"/>
  <c r="AJ21" i="8"/>
  <c r="AK21" i="8" s="1"/>
  <c r="AJ30" i="8"/>
  <c r="AK30" i="8" s="1"/>
  <c r="AJ54" i="8"/>
  <c r="AK54" i="8" s="1"/>
  <c r="AJ80" i="8"/>
  <c r="AK80" i="8" s="1"/>
  <c r="AJ175" i="8"/>
  <c r="AK175" i="8" s="1"/>
  <c r="AJ192" i="8"/>
  <c r="AK192" i="8" s="1"/>
  <c r="AJ220" i="8"/>
  <c r="AK220" i="8" s="1"/>
  <c r="AJ46" i="8"/>
  <c r="AK46" i="8" s="1"/>
  <c r="AJ63" i="8"/>
  <c r="AK63" i="8" s="1"/>
  <c r="AK81" i="8"/>
  <c r="AJ91" i="8"/>
  <c r="AK91" i="8" s="1"/>
  <c r="AJ105" i="8"/>
  <c r="AK105" i="8" s="1"/>
  <c r="AJ113" i="8"/>
  <c r="AK113" i="8" s="1"/>
  <c r="AJ210" i="8"/>
  <c r="AK210" i="8" s="1"/>
  <c r="AJ31" i="8"/>
  <c r="AK31" i="8" s="1"/>
  <c r="AK134" i="8"/>
  <c r="AK143" i="8"/>
  <c r="AK159" i="8"/>
  <c r="AJ193" i="8"/>
  <c r="AK193" i="8" s="1"/>
  <c r="AJ40" i="8"/>
  <c r="AK40" i="8" s="1"/>
  <c r="AJ47" i="8"/>
  <c r="AK47" i="8" s="1"/>
  <c r="AJ106" i="8"/>
  <c r="AK106" i="8" s="1"/>
  <c r="AJ126" i="8"/>
  <c r="AK126" i="8" s="1"/>
  <c r="AJ238" i="8"/>
  <c r="AK238" i="8" s="1"/>
  <c r="AK93" i="8"/>
  <c r="AK144" i="8"/>
  <c r="AJ14" i="8"/>
  <c r="AK14" i="8" s="1"/>
  <c r="AJ82" i="8"/>
  <c r="AK82" i="8" s="1"/>
  <c r="AJ74" i="8"/>
  <c r="AK74" i="8" s="1"/>
  <c r="AK136" i="8"/>
  <c r="AJ152" i="8"/>
  <c r="AK152" i="8" s="1"/>
  <c r="AJ15" i="8"/>
  <c r="AK15" i="8" s="1"/>
  <c r="AK116" i="8"/>
  <c r="AJ25" i="8"/>
  <c r="AK25" i="8" s="1"/>
  <c r="AK153" i="8"/>
  <c r="AJ233" i="8"/>
  <c r="AK233" i="8" s="1"/>
  <c r="AJ16" i="8"/>
  <c r="AK16" i="8" s="1"/>
  <c r="AJ58" i="8"/>
  <c r="AK58" i="8" s="1"/>
  <c r="AJ66" i="8"/>
  <c r="AK66" i="8" s="1"/>
  <c r="AJ75" i="8"/>
  <c r="AK75" i="8" s="1"/>
  <c r="AJ108" i="8"/>
  <c r="AK108" i="8" s="1"/>
  <c r="AJ129" i="8"/>
  <c r="AK129" i="8" s="1"/>
  <c r="AJ196" i="8"/>
  <c r="AK196" i="8" s="1"/>
  <c r="AJ215" i="8"/>
  <c r="AK215" i="8" s="1"/>
  <c r="AJ224" i="8"/>
  <c r="AK224" i="8" s="1"/>
  <c r="AJ4" i="9"/>
  <c r="AJ5" i="9"/>
  <c r="AK5" i="9" s="1"/>
  <c r="AJ3" i="9"/>
  <c r="AJ7" i="9"/>
  <c r="AK7" i="9" s="1"/>
  <c r="AJ2" i="9"/>
  <c r="AK2" i="9" s="1"/>
  <c r="AK4" i="9"/>
  <c r="AJ8" i="9"/>
  <c r="AK8" i="9" s="1"/>
  <c r="AJ6" i="9"/>
  <c r="AK6" i="9" s="1"/>
  <c r="AJ20" i="10"/>
  <c r="AJ124" i="10"/>
  <c r="AJ9" i="10"/>
  <c r="AJ75" i="10"/>
  <c r="AJ85" i="10"/>
  <c r="AJ3" i="10"/>
  <c r="AK3" i="10" s="1"/>
  <c r="AJ72" i="10"/>
  <c r="AJ90" i="10"/>
  <c r="AK90" i="10" s="1"/>
  <c r="AJ73" i="10"/>
  <c r="AJ91" i="10"/>
  <c r="AJ117" i="10"/>
  <c r="AK117" i="10" s="1"/>
  <c r="AJ28" i="10"/>
  <c r="AK28" i="10" s="1"/>
  <c r="AJ38" i="10"/>
  <c r="AK38" i="10" s="1"/>
  <c r="AJ93" i="10"/>
  <c r="AK93" i="10" s="1"/>
  <c r="AJ102" i="10"/>
  <c r="AK102" i="10" s="1"/>
  <c r="AJ15" i="10"/>
  <c r="AK15" i="10" s="1"/>
  <c r="AJ52" i="10"/>
  <c r="AK52" i="10" s="1"/>
  <c r="AJ7" i="10"/>
  <c r="AK7" i="10" s="1"/>
  <c r="AJ10" i="10"/>
  <c r="AK10" i="10" s="1"/>
  <c r="AJ120" i="10"/>
  <c r="AK120" i="10" s="1"/>
  <c r="AJ12" i="10"/>
  <c r="AK12" i="10" s="1"/>
  <c r="AJ78" i="10"/>
  <c r="AK78" i="10" s="1"/>
  <c r="AJ79" i="10"/>
  <c r="AK79" i="10" s="1"/>
  <c r="AJ35" i="10"/>
  <c r="AK35" i="10" s="1"/>
  <c r="AJ44" i="10"/>
  <c r="AK44" i="10" s="1"/>
  <c r="AJ108" i="10"/>
  <c r="AK108" i="10" s="1"/>
  <c r="AJ46" i="10"/>
  <c r="AK46" i="10" s="1"/>
  <c r="AK75" i="10"/>
  <c r="AJ110" i="10"/>
  <c r="AK110" i="10" s="1"/>
  <c r="AJ39" i="10"/>
  <c r="AK39" i="10" s="1"/>
  <c r="AK67" i="10"/>
  <c r="AJ22" i="10"/>
  <c r="AK22" i="10" s="1"/>
  <c r="AJ121" i="10"/>
  <c r="AK121" i="10" s="1"/>
  <c r="AJ59" i="10"/>
  <c r="AK59" i="10" s="1"/>
  <c r="AJ113" i="10"/>
  <c r="AK113" i="10" s="1"/>
  <c r="AJ77" i="10"/>
  <c r="AK77" i="10" s="1"/>
  <c r="AJ126" i="10"/>
  <c r="AK126" i="10" s="1"/>
  <c r="AK69" i="10"/>
  <c r="AJ86" i="10"/>
  <c r="AK86" i="10" s="1"/>
  <c r="AJ114" i="10"/>
  <c r="AK114" i="10" s="1"/>
  <c r="AJ127" i="10"/>
  <c r="AK127" i="10" s="1"/>
  <c r="AJ132" i="10"/>
  <c r="AK132" i="10" s="1"/>
  <c r="AK14" i="10"/>
  <c r="AJ45" i="10"/>
  <c r="AK45" i="10" s="1"/>
  <c r="AJ54" i="10"/>
  <c r="AK54" i="10" s="1"/>
  <c r="AK70" i="10"/>
  <c r="AK62" i="10"/>
  <c r="AK88" i="10"/>
  <c r="AJ128" i="10"/>
  <c r="AK128" i="10" s="1"/>
  <c r="AK91" i="10"/>
  <c r="AJ103" i="10"/>
  <c r="AK103" i="10" s="1"/>
  <c r="AJ129" i="10"/>
  <c r="AK129" i="10" s="1"/>
  <c r="AJ99" i="10"/>
  <c r="AK99" i="10" s="1"/>
  <c r="AK8" i="10"/>
  <c r="AJ94" i="10"/>
  <c r="AK94" i="10" s="1"/>
  <c r="AJ58" i="10"/>
  <c r="AK58" i="10" s="1"/>
  <c r="AJ65" i="10"/>
  <c r="AK65" i="10" s="1"/>
  <c r="AJ116" i="10"/>
  <c r="AK116" i="10" s="1"/>
  <c r="AJ95" i="10"/>
  <c r="AK95" i="10" s="1"/>
  <c r="AK40" i="10"/>
  <c r="AK106" i="10"/>
  <c r="AK6" i="10"/>
  <c r="AK72" i="10"/>
  <c r="AJ19" i="10"/>
  <c r="AK19" i="10" s="1"/>
  <c r="AJ41" i="10"/>
  <c r="AK41" i="10" s="1"/>
  <c r="AJ100" i="10"/>
  <c r="AK100" i="10" s="1"/>
  <c r="AJ112" i="10"/>
  <c r="AK112" i="10" s="1"/>
  <c r="AJ109" i="10"/>
  <c r="AK109" i="10" s="1"/>
  <c r="AJ51" i="10"/>
  <c r="AK51" i="10" s="1"/>
  <c r="AJ60" i="10"/>
  <c r="AK60" i="10" s="1"/>
  <c r="AJ83" i="10"/>
  <c r="AK83" i="10" s="1"/>
  <c r="AK115" i="10"/>
  <c r="AJ11" i="10"/>
  <c r="AK11" i="10" s="1"/>
  <c r="AJ18" i="10"/>
  <c r="AK18" i="10" s="1"/>
  <c r="AK124" i="10"/>
  <c r="AJ111" i="10"/>
  <c r="AK111" i="10" s="1"/>
  <c r="AJ57" i="10"/>
  <c r="AK57" i="10" s="1"/>
  <c r="AJ49" i="10"/>
  <c r="AK49" i="10" s="1"/>
  <c r="AJ50" i="10"/>
  <c r="AK50" i="10" s="1"/>
  <c r="AJ24" i="10"/>
  <c r="AK24" i="10" s="1"/>
  <c r="AK34" i="10"/>
  <c r="AK131" i="10"/>
  <c r="AJ17" i="10"/>
  <c r="AK17" i="10" s="1"/>
  <c r="AK123" i="10"/>
  <c r="AJ33" i="10"/>
  <c r="AK33" i="10" s="1"/>
  <c r="AJ42" i="10"/>
  <c r="AK42" i="10" s="1"/>
  <c r="AJ81" i="10"/>
  <c r="AK81" i="10" s="1"/>
  <c r="AJ125" i="10"/>
  <c r="AK125" i="10" s="1"/>
  <c r="AJ25" i="10"/>
  <c r="AK25" i="10" s="1"/>
  <c r="AK85" i="10"/>
  <c r="AJ89" i="10"/>
  <c r="AK89" i="10" s="1"/>
  <c r="AJ118" i="10"/>
  <c r="AK118" i="10" s="1"/>
  <c r="AJ4" i="10"/>
  <c r="AK4" i="10" s="1"/>
  <c r="AJ27" i="10"/>
  <c r="AK27" i="10" s="1"/>
  <c r="AJ36" i="10"/>
  <c r="AK36" i="10" s="1"/>
  <c r="AJ74" i="10"/>
  <c r="AK74" i="10" s="1"/>
  <c r="AK21" i="10"/>
  <c r="AJ5" i="10"/>
  <c r="AK5" i="10" s="1"/>
  <c r="AJ61" i="10"/>
  <c r="AK61" i="10" s="1"/>
  <c r="AJ119" i="10"/>
  <c r="AK119" i="10" s="1"/>
  <c r="AJ13" i="10"/>
  <c r="AK13" i="10" s="1"/>
  <c r="AJ37" i="10"/>
  <c r="AK37" i="10" s="1"/>
  <c r="AJ82" i="10"/>
  <c r="AK82" i="10" s="1"/>
  <c r="AJ87" i="10"/>
  <c r="AK87" i="10" s="1"/>
  <c r="AJ29" i="10"/>
  <c r="AK29" i="10" s="1"/>
  <c r="AJ68" i="10"/>
  <c r="AK68" i="10" s="1"/>
  <c r="AJ104" i="10"/>
  <c r="AK104" i="10" s="1"/>
  <c r="AJ76" i="10"/>
  <c r="AK76" i="10" s="1"/>
  <c r="AJ92" i="10"/>
  <c r="AK92" i="10" s="1"/>
  <c r="AH133" i="10"/>
  <c r="AJ30" i="10"/>
  <c r="AK30" i="10" s="1"/>
  <c r="AJ105" i="10"/>
  <c r="AK105" i="10" s="1"/>
  <c r="AJ47" i="10"/>
  <c r="AK47" i="10" s="1"/>
  <c r="AJ55" i="10"/>
  <c r="AK55" i="10" s="1"/>
  <c r="AJ97" i="10"/>
  <c r="AK97" i="10" s="1"/>
  <c r="AJ130" i="10"/>
  <c r="AK130" i="10" s="1"/>
  <c r="AJ31" i="10"/>
  <c r="AK31" i="10" s="1"/>
  <c r="AJ98" i="10"/>
  <c r="AK98" i="10" s="1"/>
  <c r="AJ101" i="10"/>
  <c r="AK101" i="10" s="1"/>
  <c r="AJ32" i="10"/>
  <c r="AK32" i="10" s="1"/>
  <c r="AJ48" i="10"/>
  <c r="AK48" i="10" s="1"/>
  <c r="AJ63" i="10"/>
  <c r="AK63" i="10" s="1"/>
  <c r="AJ107" i="10"/>
  <c r="AK107" i="10" s="1"/>
  <c r="AJ93" i="11"/>
  <c r="AK93" i="11" s="1"/>
  <c r="AJ101" i="11"/>
  <c r="AJ31" i="11"/>
  <c r="AJ22" i="11"/>
  <c r="AK22" i="11" s="1"/>
  <c r="AJ95" i="11"/>
  <c r="AJ110" i="11"/>
  <c r="AJ23" i="11"/>
  <c r="AJ97" i="11"/>
  <c r="AJ104" i="11"/>
  <c r="AK104" i="11" s="1"/>
  <c r="AJ5" i="11"/>
  <c r="AK5" i="11" s="1"/>
  <c r="AJ51" i="11"/>
  <c r="AK51" i="11" s="1"/>
  <c r="AJ60" i="11"/>
  <c r="AK60" i="11" s="1"/>
  <c r="AJ75" i="11"/>
  <c r="AK75" i="11" s="1"/>
  <c r="AJ15" i="11"/>
  <c r="AK15" i="11" s="1"/>
  <c r="AJ83" i="11"/>
  <c r="AK83" i="11" s="1"/>
  <c r="AJ90" i="11"/>
  <c r="AK90" i="11" s="1"/>
  <c r="AJ52" i="11"/>
  <c r="AK52" i="11" s="1"/>
  <c r="AK91" i="11"/>
  <c r="AK26" i="11"/>
  <c r="AK17" i="11"/>
  <c r="AJ8" i="11"/>
  <c r="AK8" i="11" s="1"/>
  <c r="AJ71" i="11"/>
  <c r="AK71" i="11" s="1"/>
  <c r="AJ115" i="11"/>
  <c r="AK11" i="11"/>
  <c r="AK47" i="11"/>
  <c r="AK49" i="11"/>
  <c r="AK110" i="11"/>
  <c r="AK59" i="11"/>
  <c r="AJ43" i="11"/>
  <c r="AK62" i="11"/>
  <c r="AK4" i="11"/>
  <c r="AK106" i="11"/>
  <c r="AJ79" i="11"/>
  <c r="AK79" i="11" s="1"/>
  <c r="AJ6" i="11"/>
  <c r="AK6" i="11" s="1"/>
  <c r="AJ30" i="11"/>
  <c r="AK30" i="11" s="1"/>
  <c r="AJ39" i="11"/>
  <c r="AK39" i="11" s="1"/>
  <c r="AJ44" i="11"/>
  <c r="AK44" i="11" s="1"/>
  <c r="AJ53" i="11"/>
  <c r="AK53" i="11" s="1"/>
  <c r="AJ32" i="11"/>
  <c r="AK32" i="11" s="1"/>
  <c r="AJ24" i="11"/>
  <c r="AK24" i="11" s="1"/>
  <c r="AK48" i="11"/>
  <c r="AK101" i="11"/>
  <c r="AJ40" i="11"/>
  <c r="AK40" i="11" s="1"/>
  <c r="AK21" i="11"/>
  <c r="AK92" i="11"/>
  <c r="AJ72" i="11"/>
  <c r="AK72" i="11" s="1"/>
  <c r="AK45" i="11"/>
  <c r="AJ19" i="11"/>
  <c r="AK19" i="11" s="1"/>
  <c r="AJ9" i="11"/>
  <c r="AK9" i="11" s="1"/>
  <c r="AK87" i="11"/>
  <c r="AK115" i="11"/>
  <c r="AH117" i="11"/>
  <c r="AJ56" i="11"/>
  <c r="AK56" i="11" s="1"/>
  <c r="AJ80" i="11"/>
  <c r="AK80" i="11" s="1"/>
  <c r="AJ14" i="11"/>
  <c r="AK14" i="11" s="1"/>
  <c r="AJ50" i="11"/>
  <c r="AK50" i="11" s="1"/>
  <c r="AK43" i="11"/>
  <c r="AK20" i="11"/>
  <c r="AJ38" i="11"/>
  <c r="AJ66" i="11"/>
  <c r="AK66" i="11" s="1"/>
  <c r="AK67" i="11"/>
  <c r="AK77" i="11"/>
  <c r="AK35" i="11"/>
  <c r="AJ61" i="11"/>
  <c r="AK61" i="11" s="1"/>
  <c r="AJ10" i="11"/>
  <c r="AK10" i="11" s="1"/>
  <c r="AJ111" i="11"/>
  <c r="AK111" i="11" s="1"/>
  <c r="AJ28" i="11"/>
  <c r="AK28" i="11" s="1"/>
  <c r="AJ109" i="11"/>
  <c r="AK109" i="11" s="1"/>
  <c r="AK97" i="11"/>
  <c r="AJ103" i="11"/>
  <c r="AK103" i="11" s="1"/>
  <c r="AJ76" i="11"/>
  <c r="AK76" i="11" s="1"/>
  <c r="AJ94" i="11"/>
  <c r="AK94" i="11" s="1"/>
  <c r="AK29" i="11"/>
  <c r="AJ89" i="11"/>
  <c r="AK89" i="11" s="1"/>
  <c r="AJ102" i="11"/>
  <c r="AK102" i="11" s="1"/>
  <c r="AJ54" i="11"/>
  <c r="AK54" i="11" s="1"/>
  <c r="AJ88" i="11"/>
  <c r="AK88" i="11" s="1"/>
  <c r="AK95" i="11"/>
  <c r="AJ37" i="11"/>
  <c r="AK37" i="11" s="1"/>
  <c r="AJ55" i="11"/>
  <c r="AK55" i="11" s="1"/>
  <c r="AJ68" i="11"/>
  <c r="AK68" i="11" s="1"/>
  <c r="AJ96" i="11"/>
  <c r="AK96" i="11" s="1"/>
  <c r="AK112" i="11"/>
  <c r="AK63" i="11"/>
  <c r="AJ70" i="11"/>
  <c r="AK70" i="11" s="1"/>
  <c r="AJ84" i="11"/>
  <c r="AK84" i="11" s="1"/>
  <c r="AJ105" i="11"/>
  <c r="AK105" i="11" s="1"/>
  <c r="AK85" i="11"/>
  <c r="AJ7" i="11"/>
  <c r="AK7" i="11" s="1"/>
  <c r="AJ41" i="11"/>
  <c r="AK41" i="11" s="1"/>
  <c r="AJ64" i="11"/>
  <c r="AK64" i="11" s="1"/>
  <c r="AJ113" i="11"/>
  <c r="AK113" i="11" s="1"/>
  <c r="AJ16" i="11"/>
  <c r="AK16" i="11" s="1"/>
  <c r="AJ25" i="11"/>
  <c r="AK25" i="11" s="1"/>
  <c r="AJ33" i="11"/>
  <c r="AK33" i="11" s="1"/>
  <c r="AJ99" i="11"/>
  <c r="AK99" i="11" s="1"/>
  <c r="AK2" i="11"/>
  <c r="AJ107" i="11"/>
  <c r="AK107" i="11" s="1"/>
  <c r="AJ114" i="11"/>
  <c r="AK114" i="11" s="1"/>
  <c r="AK31" i="11"/>
  <c r="AJ116" i="11"/>
  <c r="AK116" i="11" s="1"/>
  <c r="AK18" i="11"/>
  <c r="AK65" i="11"/>
  <c r="AJ86" i="11"/>
  <c r="AK86" i="11" s="1"/>
  <c r="AJ98" i="11"/>
  <c r="AK98" i="11" s="1"/>
  <c r="AJ34" i="11"/>
  <c r="AK34" i="11" s="1"/>
  <c r="AJ3" i="11"/>
  <c r="AK3" i="11" s="1"/>
  <c r="AJ46" i="11"/>
  <c r="AK46" i="11" s="1"/>
  <c r="AJ58" i="11"/>
  <c r="AK58" i="11" s="1"/>
  <c r="AJ100" i="11"/>
  <c r="AK100" i="11" s="1"/>
  <c r="AJ108" i="11"/>
  <c r="AK108" i="11" s="1"/>
  <c r="AJ20" i="12"/>
  <c r="AK20" i="12" s="1"/>
  <c r="AJ21" i="12"/>
  <c r="AK21" i="12" s="1"/>
  <c r="AK23" i="12"/>
  <c r="AK29" i="12"/>
  <c r="AJ4" i="12"/>
  <c r="AK4" i="12" s="1"/>
  <c r="AJ10" i="12"/>
  <c r="AK10" i="12" s="1"/>
  <c r="AJ17" i="12"/>
  <c r="AK17" i="12" s="1"/>
  <c r="AJ25" i="12"/>
  <c r="AK25" i="12" s="1"/>
  <c r="AJ27" i="12"/>
  <c r="AK27" i="12" s="1"/>
  <c r="AH31" i="12"/>
  <c r="AJ26" i="12"/>
  <c r="AK26" i="12" s="1"/>
  <c r="AJ5" i="12"/>
  <c r="AK5" i="12" s="1"/>
  <c r="AK18" i="12"/>
  <c r="AJ6" i="12"/>
  <c r="AK6" i="12" s="1"/>
  <c r="AJ11" i="12"/>
  <c r="AK11" i="12" s="1"/>
  <c r="AJ19" i="12"/>
  <c r="AK19" i="12" s="1"/>
  <c r="AJ23" i="13"/>
  <c r="AJ30" i="13"/>
  <c r="AJ16" i="13"/>
  <c r="AJ25" i="13"/>
  <c r="AK25" i="13" s="1"/>
  <c r="AJ32" i="13"/>
  <c r="AK10" i="13"/>
  <c r="AJ5" i="13"/>
  <c r="AJ29" i="13"/>
  <c r="AJ15" i="13"/>
  <c r="AK19" i="13"/>
  <c r="AJ27" i="13"/>
  <c r="AJ34" i="13"/>
  <c r="AK34" i="13" s="1"/>
  <c r="AJ3" i="13"/>
  <c r="AK3" i="13" s="1"/>
  <c r="AJ17" i="13"/>
  <c r="AK17" i="13" s="1"/>
  <c r="AK4" i="13"/>
  <c r="AK13" i="13"/>
  <c r="AK15" i="13"/>
  <c r="AJ22" i="13"/>
  <c r="AK22" i="13" s="1"/>
  <c r="AK24" i="13"/>
  <c r="AK35" i="13"/>
  <c r="AJ20" i="13"/>
  <c r="AK20" i="13" s="1"/>
  <c r="AK31" i="13"/>
  <c r="AK2" i="13"/>
  <c r="AK27" i="13"/>
  <c r="AK16" i="13"/>
  <c r="AK36" i="13"/>
  <c r="AJ33" i="13"/>
  <c r="AK33" i="13" s="1"/>
  <c r="AK11" i="13"/>
  <c r="AK21" i="13"/>
  <c r="AK30" i="13"/>
  <c r="AJ6" i="13"/>
  <c r="AK6" i="13" s="1"/>
  <c r="AJ7" i="13"/>
  <c r="AK7" i="13" s="1"/>
  <c r="AJ18" i="13"/>
  <c r="AK18" i="13" s="1"/>
  <c r="AJ12" i="13"/>
  <c r="AK12" i="13" s="1"/>
  <c r="AJ8" i="13"/>
  <c r="AK8" i="13" s="1"/>
  <c r="AK23" i="13"/>
  <c r="AJ38" i="13"/>
  <c r="AK38" i="13" s="1"/>
  <c r="AJ9" i="13"/>
  <c r="AK9" i="13" s="1"/>
  <c r="AJ14" i="13"/>
  <c r="AK14" i="13" s="1"/>
  <c r="AJ26" i="13"/>
  <c r="AK26" i="13" s="1"/>
  <c r="AJ21" i="14"/>
  <c r="AJ5" i="14"/>
  <c r="AJ14" i="14"/>
  <c r="AK14" i="14" s="1"/>
  <c r="AJ16" i="14"/>
  <c r="AK16" i="14" s="1"/>
  <c r="AJ7" i="14"/>
  <c r="AK7" i="14" s="1"/>
  <c r="AK5" i="14"/>
  <c r="AJ24" i="14"/>
  <c r="AK24" i="14" s="1"/>
  <c r="AK8" i="14"/>
  <c r="AJ6" i="14"/>
  <c r="AK6" i="14" s="1"/>
  <c r="AJ22" i="14"/>
  <c r="AK22" i="14" s="1"/>
  <c r="AJ17" i="14"/>
  <c r="AK17" i="14" s="1"/>
  <c r="AJ12" i="14"/>
  <c r="AK12" i="14" s="1"/>
  <c r="AJ3" i="14"/>
  <c r="AK3" i="14" s="1"/>
  <c r="AJ23" i="14"/>
  <c r="AK23" i="14" s="1"/>
  <c r="AK21" i="14"/>
  <c r="AK19" i="14"/>
  <c r="AK20" i="14"/>
  <c r="AJ13" i="14"/>
  <c r="AK13" i="14" s="1"/>
  <c r="AJ15" i="14"/>
  <c r="AK15" i="14" s="1"/>
  <c r="AJ10" i="14"/>
  <c r="AK10" i="14" s="1"/>
  <c r="AJ11" i="14"/>
  <c r="AK11" i="14" s="1"/>
  <c r="AK9" i="14"/>
  <c r="AK18" i="14"/>
  <c r="AK4" i="14"/>
  <c r="AJ2" i="14"/>
  <c r="AK2" i="14" s="1"/>
  <c r="AC39" i="13"/>
  <c r="AF39" i="13"/>
  <c r="AK32" i="13"/>
  <c r="AG39" i="13"/>
  <c r="AK28" i="13"/>
  <c r="AD39" i="13"/>
  <c r="AK37" i="13"/>
  <c r="AK5" i="13"/>
  <c r="AK29" i="13"/>
  <c r="AE39" i="13"/>
  <c r="AK24" i="12"/>
  <c r="AK30" i="12"/>
  <c r="AK8" i="12"/>
  <c r="AJ9" i="12"/>
  <c r="AK9" i="12" s="1"/>
  <c r="AJ14" i="12"/>
  <c r="AK14" i="12" s="1"/>
  <c r="AJ15" i="12"/>
  <c r="AK15" i="12" s="1"/>
  <c r="AK28" i="12"/>
  <c r="AJ16" i="12"/>
  <c r="AK16" i="12" s="1"/>
  <c r="AK22" i="12"/>
  <c r="AE31" i="12"/>
  <c r="AF31" i="12"/>
  <c r="AC31" i="12"/>
  <c r="AG31" i="12"/>
  <c r="AD31" i="12"/>
  <c r="AJ13" i="12"/>
  <c r="AK13" i="12" s="1"/>
  <c r="AK16" i="6"/>
  <c r="AK14" i="6"/>
  <c r="AK6" i="6"/>
  <c r="AK33" i="6"/>
  <c r="AK7" i="6"/>
  <c r="AJ24" i="6"/>
  <c r="AK24" i="6" s="1"/>
  <c r="AJ43" i="6"/>
  <c r="AK43" i="6" s="1"/>
  <c r="AJ45" i="6"/>
  <c r="AK45" i="6" s="1"/>
  <c r="AJ17" i="6"/>
  <c r="AK17" i="6" s="1"/>
  <c r="AK40" i="6"/>
  <c r="AJ28" i="6"/>
  <c r="AK28" i="6" s="1"/>
  <c r="AK37" i="6"/>
  <c r="AK29" i="6"/>
  <c r="AJ21" i="6"/>
  <c r="AK21" i="6" s="1"/>
  <c r="AG117" i="11"/>
  <c r="AK36" i="11"/>
  <c r="AK81" i="11"/>
  <c r="AK12" i="11"/>
  <c r="AK78" i="11"/>
  <c r="AK23" i="11"/>
  <c r="AK42" i="11"/>
  <c r="AK27" i="11"/>
  <c r="AC117" i="11"/>
  <c r="AJ74" i="11"/>
  <c r="AK74" i="11" s="1"/>
  <c r="AJ57" i="11"/>
  <c r="AK57" i="11" s="1"/>
  <c r="AJ69" i="11"/>
  <c r="AK69" i="11" s="1"/>
  <c r="AJ73" i="11"/>
  <c r="AK73" i="11" s="1"/>
  <c r="AF117" i="11"/>
  <c r="AK38" i="11"/>
  <c r="AJ13" i="11"/>
  <c r="AK13" i="11" s="1"/>
  <c r="AJ82" i="11"/>
  <c r="AK82" i="11" s="1"/>
  <c r="AD117" i="11"/>
  <c r="AE117" i="11"/>
  <c r="AK23" i="10"/>
  <c r="AG133" i="10"/>
  <c r="AK53" i="10"/>
  <c r="AK73" i="10"/>
  <c r="AC133" i="10"/>
  <c r="AK43" i="10"/>
  <c r="AK20" i="10"/>
  <c r="AK80" i="10"/>
  <c r="AK26" i="10"/>
  <c r="AD133" i="10"/>
  <c r="AJ66" i="10"/>
  <c r="AK66" i="10" s="1"/>
  <c r="AJ2" i="10"/>
  <c r="AK2" i="10" s="1"/>
  <c r="AJ56" i="10"/>
  <c r="AK56" i="10" s="1"/>
  <c r="AE133" i="10"/>
  <c r="AF133" i="10"/>
  <c r="AJ96" i="10"/>
  <c r="AK96" i="10" s="1"/>
  <c r="AK9" i="10"/>
  <c r="AK71" i="10"/>
  <c r="AJ84" i="10"/>
  <c r="AK84" i="10" s="1"/>
  <c r="AJ122" i="10"/>
  <c r="AK122" i="10" s="1"/>
  <c r="AJ64" i="10"/>
  <c r="AK64" i="10" s="1"/>
  <c r="AK16" i="10"/>
  <c r="AC9" i="9"/>
  <c r="AH9" i="9"/>
  <c r="AG9" i="9"/>
  <c r="AD9" i="9"/>
  <c r="AF9" i="9"/>
  <c r="AE9" i="9"/>
  <c r="AK3" i="9"/>
  <c r="AK59" i="8"/>
  <c r="AK198" i="8"/>
  <c r="AK206" i="8"/>
  <c r="AK104" i="8"/>
  <c r="AK6" i="8"/>
  <c r="AK9" i="8"/>
  <c r="AJ162" i="8"/>
  <c r="AK162" i="8" s="1"/>
  <c r="AJ182" i="8"/>
  <c r="AK182" i="8" s="1"/>
  <c r="AK51" i="8"/>
  <c r="AJ132" i="8"/>
  <c r="AK132" i="8" s="1"/>
  <c r="AD240" i="8"/>
  <c r="AJ12" i="8"/>
  <c r="AK12" i="8" s="1"/>
  <c r="AG240" i="8"/>
  <c r="AJ7" i="8"/>
  <c r="AK7" i="8" s="1"/>
  <c r="AJ167" i="8"/>
  <c r="AK167" i="8" s="1"/>
  <c r="AC240" i="8"/>
  <c r="AK60" i="8"/>
  <c r="AE240" i="8"/>
  <c r="AF240" i="8"/>
  <c r="AK223" i="8"/>
  <c r="AJ137" i="8"/>
  <c r="AK137" i="8" s="1"/>
  <c r="AJ110" i="8"/>
  <c r="AK110" i="8" s="1"/>
  <c r="AH240" i="8"/>
  <c r="AJ234" i="8"/>
  <c r="AK234" i="8" s="1"/>
  <c r="AJ62" i="8"/>
  <c r="AK62" i="8" s="1"/>
  <c r="AJ67" i="7"/>
  <c r="AK67" i="7" s="1"/>
  <c r="AK8" i="7"/>
  <c r="AD117" i="7"/>
  <c r="AK64" i="7"/>
  <c r="AK85" i="7"/>
  <c r="AJ56" i="7"/>
  <c r="AK56" i="7" s="1"/>
  <c r="AG117" i="7"/>
  <c r="AJ15" i="7"/>
  <c r="AK15" i="7" s="1"/>
  <c r="AK94" i="7"/>
  <c r="AJ17" i="7"/>
  <c r="AK17" i="7" s="1"/>
  <c r="AC117" i="7"/>
  <c r="AJ55" i="7"/>
  <c r="AK55" i="7" s="1"/>
  <c r="AF117" i="7"/>
  <c r="AE117" i="7"/>
  <c r="AJ34" i="7"/>
  <c r="AK34" i="7" s="1"/>
  <c r="AJ114" i="7"/>
  <c r="AK114" i="7" s="1"/>
  <c r="AF48" i="6"/>
  <c r="AK27" i="6"/>
  <c r="AK13" i="6"/>
  <c r="AG48" i="6"/>
  <c r="AJ22" i="6"/>
  <c r="AK22" i="6" s="1"/>
  <c r="AK30" i="6"/>
  <c r="AC48" i="6"/>
  <c r="AK34" i="6"/>
  <c r="AJ18" i="6"/>
  <c r="AK18" i="6" s="1"/>
  <c r="AJ11" i="6"/>
  <c r="AK11" i="6" s="1"/>
  <c r="AD48" i="6"/>
  <c r="AK19" i="6"/>
  <c r="AE48" i="6"/>
  <c r="AJ3" i="6"/>
  <c r="AK3" i="6" s="1"/>
  <c r="AH48" i="6"/>
  <c r="AJ25" i="6"/>
  <c r="AK25" i="6" s="1"/>
  <c r="AJ35" i="6"/>
  <c r="AK35" i="6" s="1"/>
  <c r="AJ716" i="2"/>
  <c r="AK716" i="2" s="1"/>
  <c r="AJ359" i="2"/>
  <c r="AJ704" i="2"/>
  <c r="AK704" i="2" s="1"/>
  <c r="AJ276" i="2"/>
  <c r="AK276" i="2" s="1"/>
  <c r="AJ534" i="2"/>
  <c r="AK534" i="2" s="1"/>
  <c r="AJ702" i="2"/>
  <c r="AK702" i="2" s="1"/>
  <c r="AJ234" i="2"/>
  <c r="AK234" i="2" s="1"/>
  <c r="AJ724" i="2"/>
  <c r="AK724" i="2" s="1"/>
  <c r="AJ547" i="2"/>
  <c r="AK547" i="2" s="1"/>
  <c r="AJ272" i="2"/>
  <c r="AK272" i="2" s="1"/>
  <c r="AJ714" i="2"/>
  <c r="AK714" i="2" s="1"/>
  <c r="AJ289" i="2"/>
  <c r="AK289" i="2" s="1"/>
  <c r="AJ401" i="2"/>
  <c r="AK401" i="2" s="1"/>
  <c r="AJ354" i="2"/>
  <c r="AK354" i="2" s="1"/>
  <c r="AJ70" i="2"/>
  <c r="AK70" i="2" s="1"/>
  <c r="AJ513" i="2"/>
  <c r="AK513" i="2" s="1"/>
  <c r="AJ546" i="2"/>
  <c r="AK546" i="2" s="1"/>
  <c r="AH743" i="2"/>
  <c r="AJ477" i="2"/>
  <c r="AK477" i="2" s="1"/>
  <c r="AG743" i="2"/>
  <c r="AJ286" i="2"/>
  <c r="AK286" i="2" s="1"/>
  <c r="AJ562" i="2"/>
  <c r="AK562" i="2" s="1"/>
  <c r="AJ107" i="2"/>
  <c r="AK107" i="2" s="1"/>
  <c r="AJ57" i="2"/>
  <c r="AK57" i="2" s="1"/>
  <c r="AJ296" i="2"/>
  <c r="AK296" i="2" s="1"/>
  <c r="AJ681" i="2"/>
  <c r="AK681" i="2" s="1"/>
  <c r="AJ327" i="2"/>
  <c r="AK327" i="2" s="1"/>
  <c r="AJ355" i="2"/>
  <c r="AK355" i="2" s="1"/>
  <c r="AJ148" i="2"/>
  <c r="AK148" i="2" s="1"/>
  <c r="AJ384" i="2"/>
  <c r="AK384" i="2" s="1"/>
  <c r="AJ400" i="2"/>
  <c r="AK400" i="2" s="1"/>
  <c r="AJ54" i="2"/>
  <c r="AK54" i="2" s="1"/>
  <c r="AJ728" i="2"/>
  <c r="AK728" i="2" s="1"/>
  <c r="AJ199" i="2"/>
  <c r="AK199" i="2" s="1"/>
  <c r="AJ654" i="2"/>
  <c r="AK654" i="2" s="1"/>
  <c r="AJ533" i="2"/>
  <c r="AK533" i="2" s="1"/>
  <c r="AJ656" i="2"/>
  <c r="AK656" i="2" s="1"/>
  <c r="AJ246" i="2"/>
  <c r="AK246" i="2" s="1"/>
  <c r="AJ314" i="2"/>
  <c r="AK314" i="2" s="1"/>
  <c r="AJ492" i="2"/>
  <c r="AK492" i="2" s="1"/>
  <c r="AJ520" i="2"/>
  <c r="AK520" i="2" s="1"/>
  <c r="AJ576" i="2"/>
  <c r="AK576" i="2" s="1"/>
  <c r="AJ582" i="2"/>
  <c r="AK582" i="2" s="1"/>
  <c r="AJ410" i="2"/>
  <c r="AK410" i="2" s="1"/>
  <c r="AJ604" i="2"/>
  <c r="AK604" i="2" s="1"/>
  <c r="AJ521" i="2"/>
  <c r="AK521" i="2" s="1"/>
  <c r="AJ413" i="2"/>
  <c r="AK413" i="2" s="1"/>
  <c r="AJ427" i="2"/>
  <c r="AK427" i="2" s="1"/>
  <c r="AJ607" i="2"/>
  <c r="AK607" i="2" s="1"/>
  <c r="AJ674" i="2"/>
  <c r="AK674" i="2" s="1"/>
  <c r="AJ566" i="2"/>
  <c r="AK566" i="2" s="1"/>
  <c r="AJ30" i="2"/>
  <c r="AK30" i="2" s="1"/>
  <c r="AJ732" i="2"/>
  <c r="AK732" i="2" s="1"/>
  <c r="AJ9" i="2"/>
  <c r="AK9" i="2" s="1"/>
  <c r="AJ449" i="2"/>
  <c r="AK449" i="2" s="1"/>
  <c r="AJ574" i="2"/>
  <c r="AK574" i="2" s="1"/>
  <c r="AJ655" i="2"/>
  <c r="AK655" i="2" s="1"/>
  <c r="AJ722" i="2"/>
  <c r="AK722" i="2" s="1"/>
  <c r="AJ333" i="2"/>
  <c r="AK333" i="2" s="1"/>
  <c r="AJ439" i="2"/>
  <c r="AK439" i="2" s="1"/>
  <c r="AJ628" i="2"/>
  <c r="AK628" i="2" s="1"/>
  <c r="AJ80" i="2"/>
  <c r="AK80" i="2" s="1"/>
  <c r="AJ700" i="2"/>
  <c r="AK700" i="2" s="1"/>
  <c r="AJ687" i="2"/>
  <c r="AK687" i="2" s="1"/>
  <c r="AJ594" i="2"/>
  <c r="AK594" i="2" s="1"/>
  <c r="AJ622" i="2"/>
  <c r="AK622" i="2" s="1"/>
  <c r="AJ249" i="2"/>
  <c r="AK249" i="2" s="1"/>
  <c r="AJ690" i="2"/>
  <c r="AK690" i="2" s="1"/>
  <c r="AJ2" i="2"/>
  <c r="AJ15" i="2"/>
  <c r="AK15" i="2" s="1"/>
  <c r="AJ237" i="2"/>
  <c r="AK237" i="2" s="1"/>
  <c r="AJ251" i="2"/>
  <c r="AK251" i="2" s="1"/>
  <c r="AJ593" i="2"/>
  <c r="AK593" i="2" s="1"/>
  <c r="AJ701" i="2"/>
  <c r="AK701" i="2" s="1"/>
  <c r="AJ688" i="2"/>
  <c r="AK688" i="2" s="1"/>
  <c r="AJ741" i="2"/>
  <c r="AK741" i="2" s="1"/>
  <c r="AJ236" i="2"/>
  <c r="AK236" i="2" s="1"/>
  <c r="AJ321" i="2"/>
  <c r="AK321" i="2" s="1"/>
  <c r="AJ390" i="2"/>
  <c r="AK390" i="2" s="1"/>
  <c r="AJ155" i="2"/>
  <c r="AK155" i="2" s="1"/>
  <c r="AJ252" i="2"/>
  <c r="AK252" i="2" s="1"/>
  <c r="AJ72" i="2"/>
  <c r="AK72" i="2" s="1"/>
  <c r="AJ391" i="2"/>
  <c r="AK391" i="2" s="1"/>
  <c r="AJ528" i="2"/>
  <c r="AK528" i="2" s="1"/>
  <c r="AJ575" i="2"/>
  <c r="AK575" i="2" s="1"/>
  <c r="AJ437" i="2"/>
  <c r="AK437" i="2" s="1"/>
  <c r="AJ231" i="2"/>
  <c r="AK231" i="2" s="1"/>
  <c r="AJ478" i="2"/>
  <c r="AK478" i="2" s="1"/>
  <c r="AJ647" i="2"/>
  <c r="AK647" i="2" s="1"/>
  <c r="AJ525" i="2"/>
  <c r="AK525" i="2" s="1"/>
  <c r="AJ567" i="2"/>
  <c r="AK567" i="2" s="1"/>
  <c r="AJ250" i="2"/>
  <c r="AK250" i="2" s="1"/>
  <c r="AJ456" i="2"/>
  <c r="AK456" i="2" s="1"/>
  <c r="AJ156" i="2"/>
  <c r="AK156" i="2" s="1"/>
  <c r="AJ511" i="2"/>
  <c r="AK511" i="2" s="1"/>
  <c r="AJ392" i="2"/>
  <c r="AK392" i="2" s="1"/>
  <c r="AJ529" i="2"/>
  <c r="AK529" i="2" s="1"/>
  <c r="AJ667" i="2"/>
  <c r="AK667" i="2" s="1"/>
  <c r="AJ450" i="2"/>
  <c r="AK450" i="2" s="1"/>
  <c r="AJ617" i="2"/>
  <c r="AK617" i="2" s="1"/>
  <c r="AJ397" i="2"/>
  <c r="AK397" i="2" s="1"/>
  <c r="AJ631" i="2"/>
  <c r="AK631" i="2" s="1"/>
  <c r="AJ438" i="2"/>
  <c r="AK438" i="2" s="1"/>
  <c r="AJ465" i="2"/>
  <c r="AK465" i="2" s="1"/>
  <c r="AJ182" i="2"/>
  <c r="AK182" i="2" s="1"/>
  <c r="AJ154" i="2"/>
  <c r="AK154" i="2" s="1"/>
  <c r="AJ168" i="2"/>
  <c r="AK168" i="2" s="1"/>
  <c r="AJ37" i="2"/>
  <c r="AK37" i="2" s="1"/>
  <c r="AJ535" i="2"/>
  <c r="AK535" i="2" s="1"/>
  <c r="AJ382" i="2"/>
  <c r="AK382" i="2" s="1"/>
  <c r="AJ376" i="2"/>
  <c r="AK376" i="2" s="1"/>
  <c r="AJ169" i="2"/>
  <c r="AK169" i="2" s="1"/>
  <c r="AJ596" i="2"/>
  <c r="AK596" i="2" s="1"/>
  <c r="AJ645" i="2"/>
  <c r="AK645" i="2" s="1"/>
  <c r="AJ490" i="2"/>
  <c r="AK490" i="2" s="1"/>
  <c r="AJ149" i="2"/>
  <c r="AK149" i="2" s="1"/>
  <c r="AJ260" i="2"/>
  <c r="AK260" i="2" s="1"/>
  <c r="AJ343" i="2"/>
  <c r="AK343" i="2" s="1"/>
  <c r="AJ411" i="2"/>
  <c r="AK411" i="2" s="1"/>
  <c r="AJ466" i="2"/>
  <c r="AK466" i="2" s="1"/>
  <c r="AJ671" i="2"/>
  <c r="AK671" i="2" s="1"/>
  <c r="AJ698" i="2"/>
  <c r="AK698" i="2" s="1"/>
  <c r="AJ518" i="2"/>
  <c r="AK518" i="2" s="1"/>
  <c r="AJ271" i="2"/>
  <c r="AK271" i="2" s="1"/>
  <c r="AJ52" i="2"/>
  <c r="AK52" i="2" s="1"/>
  <c r="AJ66" i="2"/>
  <c r="AK66" i="2" s="1"/>
  <c r="AJ136" i="2"/>
  <c r="AK136" i="2" s="1"/>
  <c r="AJ494" i="2"/>
  <c r="AK494" i="2" s="1"/>
  <c r="AJ578" i="2"/>
  <c r="AK578" i="2" s="1"/>
  <c r="AJ25" i="2"/>
  <c r="AK25" i="2" s="1"/>
  <c r="AJ150" i="2"/>
  <c r="AK150" i="2" s="1"/>
  <c r="AJ178" i="2"/>
  <c r="AK178" i="2" s="1"/>
  <c r="AJ192" i="2"/>
  <c r="AK192" i="2" s="1"/>
  <c r="AJ233" i="2"/>
  <c r="AK233" i="2" s="1"/>
  <c r="AJ261" i="2"/>
  <c r="AK261" i="2" s="1"/>
  <c r="AJ303" i="2"/>
  <c r="AK303" i="2" s="1"/>
  <c r="AJ344" i="2"/>
  <c r="AK344" i="2" s="1"/>
  <c r="AJ412" i="2"/>
  <c r="AK412" i="2" s="1"/>
  <c r="AJ426" i="2"/>
  <c r="AK426" i="2" s="1"/>
  <c r="AJ592" i="2"/>
  <c r="AK592" i="2" s="1"/>
  <c r="AJ606" i="2"/>
  <c r="AK606" i="2" s="1"/>
  <c r="AJ109" i="2"/>
  <c r="AK109" i="2" s="1"/>
  <c r="AJ123" i="2"/>
  <c r="AK123" i="2" s="1"/>
  <c r="AJ372" i="2"/>
  <c r="AK372" i="2" s="1"/>
  <c r="AJ634" i="2"/>
  <c r="AK634" i="2" s="1"/>
  <c r="AJ738" i="2"/>
  <c r="AK738" i="2" s="1"/>
  <c r="AJ531" i="2"/>
  <c r="AK531" i="2" s="1"/>
  <c r="AJ112" i="2"/>
  <c r="AK112" i="2" s="1"/>
  <c r="AJ540" i="2"/>
  <c r="AK540" i="2" s="1"/>
  <c r="AJ689" i="2"/>
  <c r="AK689" i="2" s="1"/>
  <c r="AJ113" i="2"/>
  <c r="AK113" i="2" s="1"/>
  <c r="AJ541" i="2"/>
  <c r="AK541" i="2" s="1"/>
  <c r="AJ742" i="2"/>
  <c r="AK742" i="2" s="1"/>
  <c r="AJ115" i="2"/>
  <c r="AK115" i="2" s="1"/>
  <c r="AJ212" i="2"/>
  <c r="AK212" i="2" s="1"/>
  <c r="AJ226" i="2"/>
  <c r="AK226" i="2" s="1"/>
  <c r="AJ323" i="2"/>
  <c r="AK323" i="2" s="1"/>
  <c r="AJ350" i="2"/>
  <c r="AK350" i="2" s="1"/>
  <c r="AJ364" i="2"/>
  <c r="AK364" i="2" s="1"/>
  <c r="AJ446" i="2"/>
  <c r="AK446" i="2" s="1"/>
  <c r="AJ515" i="2"/>
  <c r="AK515" i="2" s="1"/>
  <c r="AJ640" i="2"/>
  <c r="AK640" i="2" s="1"/>
  <c r="AJ717" i="2"/>
  <c r="AK717" i="2" s="1"/>
  <c r="AJ718" i="2"/>
  <c r="AK718" i="2" s="1"/>
  <c r="AJ472" i="2"/>
  <c r="AK472" i="2" s="1"/>
  <c r="AJ58" i="2"/>
  <c r="AK58" i="2" s="1"/>
  <c r="AJ542" i="2"/>
  <c r="AK542" i="2" s="1"/>
  <c r="AJ253" i="2"/>
  <c r="AK253" i="2" s="1"/>
  <c r="AJ404" i="2"/>
  <c r="AK404" i="2" s="1"/>
  <c r="AJ143" i="2"/>
  <c r="AK143" i="2" s="1"/>
  <c r="AJ157" i="2"/>
  <c r="AK157" i="2" s="1"/>
  <c r="AJ185" i="2"/>
  <c r="AK185" i="2" s="1"/>
  <c r="AJ268" i="2"/>
  <c r="AK268" i="2" s="1"/>
  <c r="AJ282" i="2"/>
  <c r="AK282" i="2" s="1"/>
  <c r="AJ419" i="2"/>
  <c r="AK419" i="2" s="1"/>
  <c r="AJ460" i="2"/>
  <c r="AK460" i="2" s="1"/>
  <c r="AJ633" i="2"/>
  <c r="AK633" i="2" s="1"/>
  <c r="AJ504" i="2"/>
  <c r="AK504" i="2" s="1"/>
  <c r="AJ636" i="2"/>
  <c r="AK636" i="2" s="1"/>
  <c r="AJ417" i="2"/>
  <c r="AK417" i="2" s="1"/>
  <c r="AJ211" i="2"/>
  <c r="AK211" i="2" s="1"/>
  <c r="AJ336" i="2"/>
  <c r="AK336" i="2" s="1"/>
  <c r="AJ363" i="2"/>
  <c r="AK363" i="2" s="1"/>
  <c r="AJ239" i="2"/>
  <c r="AK239" i="2" s="1"/>
  <c r="AJ309" i="2"/>
  <c r="AK309" i="2" s="1"/>
  <c r="AJ45" i="2"/>
  <c r="AK45" i="2" s="1"/>
  <c r="AJ101" i="2"/>
  <c r="AK101" i="2" s="1"/>
  <c r="AJ46" i="2"/>
  <c r="AK46" i="2" s="1"/>
  <c r="AJ60" i="2"/>
  <c r="AK60" i="2" s="1"/>
  <c r="AJ88" i="2"/>
  <c r="AK88" i="2" s="1"/>
  <c r="AJ393" i="2"/>
  <c r="AK393" i="2" s="1"/>
  <c r="AJ516" i="2"/>
  <c r="AK516" i="2" s="1"/>
  <c r="AJ544" i="2"/>
  <c r="AK544" i="2" s="1"/>
  <c r="AJ641" i="2"/>
  <c r="AK641" i="2" s="1"/>
  <c r="AJ693" i="2"/>
  <c r="AK693" i="2" s="1"/>
  <c r="AJ222" i="2"/>
  <c r="AK222" i="2" s="1"/>
  <c r="AJ612" i="2"/>
  <c r="AK612" i="2" s="1"/>
  <c r="AJ476" i="2"/>
  <c r="AK476" i="2" s="1"/>
  <c r="AJ186" i="2"/>
  <c r="AK186" i="2" s="1"/>
  <c r="AJ297" i="2"/>
  <c r="AK297" i="2" s="1"/>
  <c r="AJ420" i="2"/>
  <c r="AK420" i="2" s="1"/>
  <c r="AJ463" i="2"/>
  <c r="AK463" i="2" s="1"/>
  <c r="AJ553" i="2"/>
  <c r="AK553" i="2" s="1"/>
  <c r="AJ114" i="2"/>
  <c r="AK114" i="2" s="1"/>
  <c r="AJ459" i="2"/>
  <c r="AK459" i="2" s="1"/>
  <c r="AJ616" i="2"/>
  <c r="AK616" i="2" s="1"/>
  <c r="AJ243" i="2"/>
  <c r="AK243" i="2" s="1"/>
  <c r="AJ225" i="2"/>
  <c r="AK225" i="2" s="1"/>
  <c r="AJ172" i="2"/>
  <c r="AK172" i="2" s="1"/>
  <c r="AJ255" i="2"/>
  <c r="AK255" i="2" s="1"/>
  <c r="AJ283" i="2"/>
  <c r="AK283" i="2" s="1"/>
  <c r="AJ311" i="2"/>
  <c r="AK311" i="2" s="1"/>
  <c r="AJ117" i="2"/>
  <c r="AK117" i="2" s="1"/>
  <c r="AJ20" i="2"/>
  <c r="AK20" i="2" s="1"/>
  <c r="AJ256" i="2"/>
  <c r="AK256" i="2" s="1"/>
  <c r="AJ270" i="2"/>
  <c r="AK270" i="2" s="1"/>
  <c r="AJ284" i="2"/>
  <c r="AK284" i="2" s="1"/>
  <c r="AJ668" i="2"/>
  <c r="AK668" i="2" s="1"/>
  <c r="AJ720" i="2"/>
  <c r="AK720" i="2" s="1"/>
  <c r="AJ615" i="2"/>
  <c r="AK615" i="2" s="1"/>
  <c r="AJ691" i="2"/>
  <c r="AK691" i="2" s="1"/>
  <c r="AJ719" i="2"/>
  <c r="AK719" i="2" s="1"/>
  <c r="AJ273" i="2"/>
  <c r="AK273" i="2" s="1"/>
  <c r="AJ287" i="2"/>
  <c r="AK287" i="2" s="1"/>
  <c r="AJ695" i="2"/>
  <c r="AK695" i="2" s="1"/>
  <c r="AJ549" i="2"/>
  <c r="AK549" i="2" s="1"/>
  <c r="AJ221" i="2"/>
  <c r="AK221" i="2" s="1"/>
  <c r="AJ320" i="2"/>
  <c r="AK320" i="2" s="1"/>
  <c r="AJ126" i="2"/>
  <c r="AK126" i="2" s="1"/>
  <c r="AJ608" i="2"/>
  <c r="AK608" i="2" s="1"/>
  <c r="AJ196" i="2"/>
  <c r="AK196" i="2" s="1"/>
  <c r="AJ725" i="2"/>
  <c r="AK725" i="2" s="1"/>
  <c r="AJ71" i="2"/>
  <c r="AK71" i="2" s="1"/>
  <c r="AJ224" i="2"/>
  <c r="AK224" i="2" s="1"/>
  <c r="AJ403" i="2"/>
  <c r="AK403" i="2" s="1"/>
  <c r="AJ451" i="2"/>
  <c r="AK451" i="2" s="1"/>
  <c r="AJ642" i="2"/>
  <c r="AK642" i="2" s="1"/>
  <c r="AJ347" i="2"/>
  <c r="AK347" i="2" s="1"/>
  <c r="AJ361" i="2"/>
  <c r="AK361" i="2" s="1"/>
  <c r="AJ279" i="2"/>
  <c r="AK279" i="2" s="1"/>
  <c r="AJ127" i="2"/>
  <c r="AK127" i="2" s="1"/>
  <c r="AJ197" i="2"/>
  <c r="AK197" i="2" s="1"/>
  <c r="AJ683" i="2"/>
  <c r="AK683" i="2" s="1"/>
  <c r="AJ10" i="2"/>
  <c r="AK10" i="2" s="1"/>
  <c r="AJ94" i="2"/>
  <c r="AK94" i="2" s="1"/>
  <c r="AJ329" i="2"/>
  <c r="AK329" i="2" s="1"/>
  <c r="AJ78" i="2"/>
  <c r="AK78" i="2" s="1"/>
  <c r="AJ162" i="2"/>
  <c r="AK162" i="2" s="1"/>
  <c r="AJ423" i="2"/>
  <c r="AK423" i="2" s="1"/>
  <c r="AJ39" i="2"/>
  <c r="AK39" i="2" s="1"/>
  <c r="AJ81" i="2"/>
  <c r="AK81" i="2" s="1"/>
  <c r="AJ220" i="2"/>
  <c r="AK220" i="2" s="1"/>
  <c r="AJ386" i="2"/>
  <c r="AK386" i="2" s="1"/>
  <c r="AJ522" i="2"/>
  <c r="AK522" i="2" s="1"/>
  <c r="AJ577" i="2"/>
  <c r="AK577" i="2" s="1"/>
  <c r="AJ670" i="2"/>
  <c r="AK670" i="2" s="1"/>
  <c r="AJ335" i="2"/>
  <c r="AK335" i="2" s="1"/>
  <c r="AJ79" i="2"/>
  <c r="AK79" i="2" s="1"/>
  <c r="AJ443" i="2"/>
  <c r="AK443" i="2" s="1"/>
  <c r="AJ163" i="2"/>
  <c r="AK163" i="2" s="1"/>
  <c r="AJ210" i="2"/>
  <c r="AK210" i="2" s="1"/>
  <c r="AJ51" i="2"/>
  <c r="AK51" i="2" s="1"/>
  <c r="AJ457" i="2"/>
  <c r="AK457" i="2" s="1"/>
  <c r="AJ398" i="2"/>
  <c r="AK398" i="2" s="1"/>
  <c r="AJ26" i="2"/>
  <c r="AK26" i="2" s="1"/>
  <c r="AJ193" i="2"/>
  <c r="AK193" i="2" s="1"/>
  <c r="AJ248" i="2"/>
  <c r="AK248" i="2" s="1"/>
  <c r="AJ290" i="2"/>
  <c r="AK290" i="2" s="1"/>
  <c r="AJ304" i="2"/>
  <c r="AK304" i="2" s="1"/>
  <c r="AJ318" i="2"/>
  <c r="AK318" i="2" s="1"/>
  <c r="AJ632" i="2"/>
  <c r="AK632" i="2" s="1"/>
  <c r="AJ696" i="2"/>
  <c r="AK696" i="2" s="1"/>
  <c r="AJ293" i="2"/>
  <c r="AK293" i="2" s="1"/>
  <c r="AJ330" i="2"/>
  <c r="AK330" i="2" s="1"/>
  <c r="AJ444" i="2"/>
  <c r="AK444" i="2" s="1"/>
  <c r="AJ507" i="2"/>
  <c r="AK507" i="2" s="1"/>
  <c r="AJ499" i="2"/>
  <c r="AK499" i="2" s="1"/>
  <c r="AJ40" i="2"/>
  <c r="AK40" i="2" s="1"/>
  <c r="AJ110" i="2"/>
  <c r="AK110" i="2" s="1"/>
  <c r="AJ124" i="2"/>
  <c r="AK124" i="2" s="1"/>
  <c r="AJ387" i="2"/>
  <c r="AK387" i="2" s="1"/>
  <c r="AJ710" i="2"/>
  <c r="AK710" i="2" s="1"/>
  <c r="AJ50" i="2"/>
  <c r="AK50" i="2" s="1"/>
  <c r="AJ99" i="2"/>
  <c r="AK99" i="2" s="1"/>
  <c r="AJ464" i="2"/>
  <c r="AK464" i="2" s="1"/>
  <c r="AJ152" i="2"/>
  <c r="AK152" i="2" s="1"/>
  <c r="AJ194" i="2"/>
  <c r="AK194" i="2" s="1"/>
  <c r="AJ319" i="2"/>
  <c r="AK319" i="2" s="1"/>
  <c r="AJ496" i="2"/>
  <c r="AK496" i="2" s="1"/>
  <c r="AJ620" i="2"/>
  <c r="AK620" i="2" s="1"/>
  <c r="AJ646" i="2"/>
  <c r="AK646" i="2" s="1"/>
  <c r="AJ723" i="2"/>
  <c r="AK723" i="2" s="1"/>
  <c r="AJ735" i="2"/>
  <c r="AK735" i="2" s="1"/>
  <c r="AJ53" i="2"/>
  <c r="AK53" i="2" s="1"/>
  <c r="AJ134" i="2"/>
  <c r="AK134" i="2" s="1"/>
  <c r="AJ108" i="2"/>
  <c r="AK108" i="2" s="1"/>
  <c r="AJ84" i="2"/>
  <c r="AK84" i="2" s="1"/>
  <c r="AJ357" i="2"/>
  <c r="AK357" i="2" s="1"/>
  <c r="AJ505" i="2"/>
  <c r="AK505" i="2" s="1"/>
  <c r="AJ638" i="2"/>
  <c r="AK638" i="2" s="1"/>
  <c r="AJ485" i="2"/>
  <c r="AK485" i="2" s="1"/>
  <c r="AJ69" i="2"/>
  <c r="AK69" i="2" s="1"/>
  <c r="AJ125" i="2"/>
  <c r="AK125" i="2" s="1"/>
  <c r="AJ374" i="2"/>
  <c r="AK374" i="2" s="1"/>
  <c r="AJ414" i="2"/>
  <c r="AK414" i="2" s="1"/>
  <c r="AJ428" i="2"/>
  <c r="AK428" i="2" s="1"/>
  <c r="AJ579" i="2"/>
  <c r="AK579" i="2" s="1"/>
  <c r="AJ711" i="2"/>
  <c r="AK711" i="2" s="1"/>
  <c r="AJ187" i="2"/>
  <c r="AK187" i="2" s="1"/>
  <c r="AJ55" i="2"/>
  <c r="AK55" i="2" s="1"/>
  <c r="AJ135" i="2"/>
  <c r="AK135" i="2" s="1"/>
  <c r="AJ111" i="2"/>
  <c r="AK111" i="2" s="1"/>
  <c r="AJ334" i="2"/>
  <c r="AK334" i="2" s="1"/>
  <c r="AJ167" i="2"/>
  <c r="AK167" i="2" s="1"/>
  <c r="AJ506" i="2"/>
  <c r="AK506" i="2" s="1"/>
  <c r="AJ639" i="2"/>
  <c r="AK639" i="2" s="1"/>
  <c r="AJ551" i="2"/>
  <c r="AK551" i="2" s="1"/>
  <c r="AJ495" i="2"/>
  <c r="AK495" i="2" s="1"/>
  <c r="AJ586" i="2"/>
  <c r="AK586" i="2" s="1"/>
  <c r="AJ100" i="2"/>
  <c r="AK100" i="2" s="1"/>
  <c r="AJ128" i="2"/>
  <c r="AK128" i="2" s="1"/>
  <c r="AJ322" i="2"/>
  <c r="AK322" i="2" s="1"/>
  <c r="AJ431" i="2"/>
  <c r="AK431" i="2" s="1"/>
  <c r="AJ458" i="2"/>
  <c r="AK458" i="2" s="1"/>
  <c r="AJ527" i="2"/>
  <c r="AK527" i="2" s="1"/>
  <c r="AJ568" i="2"/>
  <c r="AK568" i="2" s="1"/>
  <c r="AJ662" i="2"/>
  <c r="AK662" i="2" s="1"/>
  <c r="AJ726" i="2"/>
  <c r="AK726" i="2" s="1"/>
  <c r="AJ98" i="2"/>
  <c r="AK98" i="2" s="1"/>
  <c r="AJ16" i="2"/>
  <c r="AK16" i="2" s="1"/>
  <c r="AJ294" i="2"/>
  <c r="AK294" i="2" s="1"/>
  <c r="AJ554" i="2"/>
  <c r="AK554" i="2" s="1"/>
  <c r="AJ17" i="2"/>
  <c r="AK17" i="2" s="1"/>
  <c r="AJ170" i="2"/>
  <c r="AK170" i="2" s="1"/>
  <c r="AJ198" i="2"/>
  <c r="AK198" i="2" s="1"/>
  <c r="AJ295" i="2"/>
  <c r="AK295" i="2" s="1"/>
  <c r="AJ445" i="2"/>
  <c r="AK445" i="2" s="1"/>
  <c r="AJ500" i="2"/>
  <c r="AK500" i="2" s="1"/>
  <c r="AJ306" i="2"/>
  <c r="AK306" i="2" s="1"/>
  <c r="AJ610" i="2"/>
  <c r="AK610" i="2" s="1"/>
  <c r="AJ73" i="2"/>
  <c r="AK73" i="2" s="1"/>
  <c r="AJ432" i="2"/>
  <c r="AK432" i="2" s="1"/>
  <c r="AJ5" i="2"/>
  <c r="AK5" i="2" s="1"/>
  <c r="AJ365" i="2"/>
  <c r="AK365" i="2" s="1"/>
  <c r="AJ405" i="2"/>
  <c r="AK405" i="2" s="1"/>
  <c r="AJ433" i="2"/>
  <c r="AK433" i="2" s="1"/>
  <c r="AJ625" i="2"/>
  <c r="AK625" i="2" s="1"/>
  <c r="AJ664" i="2"/>
  <c r="AK664" i="2" s="1"/>
  <c r="AJ362" i="2"/>
  <c r="AK362" i="2" s="1"/>
  <c r="AJ471" i="2"/>
  <c r="AK471" i="2" s="1"/>
  <c r="AJ644" i="2"/>
  <c r="AK644" i="2" s="1"/>
  <c r="AJ213" i="2"/>
  <c r="AK213" i="2" s="1"/>
  <c r="AJ6" i="2"/>
  <c r="AK6" i="2" s="1"/>
  <c r="AJ47" i="2"/>
  <c r="AK47" i="2" s="1"/>
  <c r="AJ103" i="2"/>
  <c r="AK103" i="2" s="1"/>
  <c r="AJ228" i="2"/>
  <c r="AK228" i="2" s="1"/>
  <c r="AJ325" i="2"/>
  <c r="AK325" i="2" s="1"/>
  <c r="AJ380" i="2"/>
  <c r="AK380" i="2" s="1"/>
  <c r="AJ406" i="2"/>
  <c r="AK406" i="2" s="1"/>
  <c r="AJ434" i="2"/>
  <c r="AK434" i="2" s="1"/>
  <c r="AJ461" i="2"/>
  <c r="AK461" i="2" s="1"/>
  <c r="AJ571" i="2"/>
  <c r="AK571" i="2" s="1"/>
  <c r="AJ626" i="2"/>
  <c r="AK626" i="2" s="1"/>
  <c r="AJ678" i="2"/>
  <c r="AK678" i="2" s="1"/>
  <c r="AJ408" i="2"/>
  <c r="AK408" i="2" s="1"/>
  <c r="AJ266" i="2"/>
  <c r="AK266" i="2" s="1"/>
  <c r="AJ87" i="2"/>
  <c r="AK87" i="2" s="1"/>
  <c r="AJ129" i="2"/>
  <c r="AK129" i="2" s="1"/>
  <c r="AJ418" i="2"/>
  <c r="AK418" i="2" s="1"/>
  <c r="AJ569" i="2"/>
  <c r="AK569" i="2" s="1"/>
  <c r="AJ650" i="2"/>
  <c r="AK650" i="2" s="1"/>
  <c r="AJ663" i="2"/>
  <c r="AK663" i="2" s="1"/>
  <c r="AJ676" i="2"/>
  <c r="AK676" i="2" s="1"/>
  <c r="AJ727" i="2"/>
  <c r="AK727" i="2" s="1"/>
  <c r="AJ43" i="2"/>
  <c r="AK43" i="2" s="1"/>
  <c r="AJ307" i="2"/>
  <c r="AK307" i="2" s="1"/>
  <c r="AJ18" i="2"/>
  <c r="AK18" i="2" s="1"/>
  <c r="AJ32" i="2"/>
  <c r="AK32" i="2" s="1"/>
  <c r="AJ171" i="2"/>
  <c r="AK171" i="2" s="1"/>
  <c r="AJ254" i="2"/>
  <c r="AK254" i="2" s="1"/>
  <c r="AJ597" i="2"/>
  <c r="AK597" i="2" s="1"/>
  <c r="AJ308" i="2"/>
  <c r="AK308" i="2" s="1"/>
  <c r="AJ74" i="2"/>
  <c r="AK74" i="2" s="1"/>
  <c r="AJ102" i="2"/>
  <c r="AK102" i="2" s="1"/>
  <c r="AJ116" i="2"/>
  <c r="AK116" i="2" s="1"/>
  <c r="AJ227" i="2"/>
  <c r="AK227" i="2" s="1"/>
  <c r="AJ351" i="2"/>
  <c r="AK351" i="2" s="1"/>
  <c r="AJ379" i="2"/>
  <c r="AK379" i="2" s="1"/>
  <c r="AJ33" i="2"/>
  <c r="AK33" i="2" s="1"/>
  <c r="AJ144" i="2"/>
  <c r="AK144" i="2" s="1"/>
  <c r="AJ158" i="2"/>
  <c r="AK158" i="2" s="1"/>
  <c r="AJ241" i="2"/>
  <c r="AK241" i="2" s="1"/>
  <c r="AJ269" i="2"/>
  <c r="AK269" i="2" s="1"/>
  <c r="AJ474" i="2"/>
  <c r="AK474" i="2" s="1"/>
  <c r="AJ502" i="2"/>
  <c r="AK502" i="2" s="1"/>
  <c r="AJ543" i="2"/>
  <c r="AK543" i="2" s="1"/>
  <c r="AJ598" i="2"/>
  <c r="AK598" i="2" s="1"/>
  <c r="AJ265" i="2"/>
  <c r="AK265" i="2" s="1"/>
  <c r="AJ89" i="2"/>
  <c r="AK89" i="2" s="1"/>
  <c r="AJ200" i="2"/>
  <c r="AK200" i="2" s="1"/>
  <c r="AJ214" i="2"/>
  <c r="AK214" i="2" s="1"/>
  <c r="AJ366" i="2"/>
  <c r="AK366" i="2" s="1"/>
  <c r="AJ394" i="2"/>
  <c r="AK394" i="2" s="1"/>
  <c r="AJ7" i="2"/>
  <c r="AK7" i="2" s="1"/>
  <c r="AJ298" i="2"/>
  <c r="AK298" i="2" s="1"/>
  <c r="AJ448" i="2"/>
  <c r="AK448" i="2" s="1"/>
  <c r="AJ503" i="2"/>
  <c r="AK503" i="2" s="1"/>
  <c r="AJ613" i="2"/>
  <c r="AK613" i="2" s="1"/>
  <c r="AJ183" i="2"/>
  <c r="AK183" i="2" s="1"/>
  <c r="AJ56" i="2"/>
  <c r="AK56" i="2" s="1"/>
  <c r="AJ585" i="2"/>
  <c r="AK585" i="2" s="1"/>
  <c r="AJ34" i="2"/>
  <c r="AK34" i="2" s="1"/>
  <c r="AJ145" i="2"/>
  <c r="AK145" i="2" s="1"/>
  <c r="AJ489" i="2"/>
  <c r="AK489" i="2" s="1"/>
  <c r="AJ517" i="2"/>
  <c r="AK517" i="2" s="1"/>
  <c r="AJ62" i="2"/>
  <c r="AK62" i="2" s="1"/>
  <c r="AJ90" i="2"/>
  <c r="AK90" i="2" s="1"/>
  <c r="AJ104" i="2"/>
  <c r="AK104" i="2" s="1"/>
  <c r="AJ118" i="2"/>
  <c r="AK118" i="2" s="1"/>
  <c r="AJ201" i="2"/>
  <c r="AK201" i="2" s="1"/>
  <c r="AJ381" i="2"/>
  <c r="AK381" i="2" s="1"/>
  <c r="AJ421" i="2"/>
  <c r="AK421" i="2" s="1"/>
  <c r="AJ435" i="2"/>
  <c r="AK435" i="2" s="1"/>
  <c r="AJ462" i="2"/>
  <c r="AK462" i="2" s="1"/>
  <c r="AJ572" i="2"/>
  <c r="AK572" i="2" s="1"/>
  <c r="AJ23" i="2"/>
  <c r="AK23" i="2" s="1"/>
  <c r="AJ28" i="2"/>
  <c r="AK28" i="2" s="1"/>
  <c r="AJ348" i="2"/>
  <c r="AK348" i="2" s="1"/>
  <c r="AJ278" i="2"/>
  <c r="AK278" i="2" s="1"/>
  <c r="AJ310" i="2"/>
  <c r="AK310" i="2" s="1"/>
  <c r="AJ19" i="2"/>
  <c r="AK19" i="2" s="1"/>
  <c r="AJ8" i="2"/>
  <c r="AK8" i="2" s="1"/>
  <c r="AJ299" i="2"/>
  <c r="AK299" i="2" s="1"/>
  <c r="AJ545" i="2"/>
  <c r="AK545" i="2" s="1"/>
  <c r="AJ559" i="2"/>
  <c r="AK559" i="2" s="1"/>
  <c r="AJ614" i="2"/>
  <c r="AK614" i="2" s="1"/>
  <c r="AJ679" i="2"/>
  <c r="AK679" i="2" s="1"/>
  <c r="AJ705" i="2"/>
  <c r="AK705" i="2" s="1"/>
  <c r="AJ140" i="2"/>
  <c r="AK140" i="2" s="1"/>
  <c r="AJ280" i="2"/>
  <c r="AK280" i="2" s="1"/>
  <c r="AJ712" i="2"/>
  <c r="AK712" i="2" s="1"/>
  <c r="AJ240" i="2"/>
  <c r="AK240" i="2" s="1"/>
  <c r="AJ61" i="2"/>
  <c r="AK61" i="2" s="1"/>
  <c r="AJ77" i="2"/>
  <c r="AK77" i="2" s="1"/>
  <c r="AJ368" i="2"/>
  <c r="AK368" i="2" s="1"/>
  <c r="AJ422" i="2"/>
  <c r="AK422" i="2" s="1"/>
  <c r="AJ141" i="2"/>
  <c r="AK141" i="2" s="1"/>
  <c r="AJ488" i="2"/>
  <c r="AK488" i="2" s="1"/>
  <c r="AJ75" i="2"/>
  <c r="AK75" i="2" s="1"/>
  <c r="AJ36" i="2"/>
  <c r="AK36" i="2" s="1"/>
  <c r="AJ147" i="2"/>
  <c r="AK147" i="2" s="1"/>
  <c r="AJ161" i="2"/>
  <c r="AK161" i="2" s="1"/>
  <c r="AJ300" i="2"/>
  <c r="AK300" i="2" s="1"/>
  <c r="AJ491" i="2"/>
  <c r="AK491" i="2" s="1"/>
  <c r="AJ519" i="2"/>
  <c r="AK519" i="2" s="1"/>
  <c r="AJ657" i="2"/>
  <c r="AK657" i="2" s="1"/>
  <c r="AJ658" i="2"/>
  <c r="AK658" i="2" s="1"/>
  <c r="AJ581" i="2"/>
  <c r="AK581" i="2" s="1"/>
  <c r="AJ624" i="2"/>
  <c r="AK624" i="2" s="1"/>
  <c r="AJ584" i="2"/>
  <c r="AK584" i="2" s="1"/>
  <c r="AJ715" i="2"/>
  <c r="AK715" i="2" s="1"/>
  <c r="AJ665" i="2"/>
  <c r="AK665" i="2" s="1"/>
  <c r="AJ627" i="2"/>
  <c r="AK627" i="2" s="1"/>
  <c r="AJ666" i="2"/>
  <c r="AK666" i="2" s="1"/>
  <c r="AJ587" i="2"/>
  <c r="AK587" i="2" s="1"/>
  <c r="AJ692" i="2"/>
  <c r="AK692" i="2" s="1"/>
  <c r="AJ680" i="2"/>
  <c r="AK680" i="2" s="1"/>
  <c r="AJ730" i="2"/>
  <c r="AK730" i="2" s="1"/>
  <c r="AJ629" i="2"/>
  <c r="AK629" i="2" s="1"/>
  <c r="AJ731" i="2"/>
  <c r="AK731" i="2" s="1"/>
  <c r="AJ589" i="2"/>
  <c r="AK589" i="2" s="1"/>
  <c r="AJ630" i="2"/>
  <c r="AK630" i="2" s="1"/>
  <c r="AJ694" i="2"/>
  <c r="AK694" i="2" s="1"/>
  <c r="AJ682" i="2"/>
  <c r="AK682" i="2" s="1"/>
  <c r="AJ563" i="2"/>
  <c r="AK563" i="2" s="1"/>
  <c r="AJ590" i="2"/>
  <c r="AK590" i="2" s="1"/>
  <c r="AJ601" i="2"/>
  <c r="AK601" i="2" s="1"/>
  <c r="AJ684" i="2"/>
  <c r="AK684" i="2" s="1"/>
  <c r="AJ175" i="2"/>
  <c r="AK175" i="2" s="1"/>
  <c r="AJ189" i="2"/>
  <c r="AK189" i="2" s="1"/>
  <c r="AJ258" i="2"/>
  <c r="AK258" i="2" s="1"/>
  <c r="AJ602" i="2"/>
  <c r="AK602" i="2" s="1"/>
  <c r="AJ739" i="2"/>
  <c r="AK739" i="2" s="1"/>
  <c r="AJ328" i="2"/>
  <c r="AK328" i="2" s="1"/>
  <c r="AJ409" i="2"/>
  <c r="AK409" i="2" s="1"/>
  <c r="AJ685" i="2"/>
  <c r="AK685" i="2" s="1"/>
  <c r="AJ729" i="2"/>
  <c r="AK729" i="2" s="1"/>
  <c r="AJ176" i="2"/>
  <c r="AK176" i="2" s="1"/>
  <c r="AJ259" i="2"/>
  <c r="AK259" i="2" s="1"/>
  <c r="AJ591" i="2"/>
  <c r="AK591" i="2" s="1"/>
  <c r="AJ603" i="2"/>
  <c r="AK603" i="2" s="1"/>
  <c r="AJ708" i="2"/>
  <c r="AK708" i="2" s="1"/>
  <c r="AJ740" i="2"/>
  <c r="AK740" i="2" s="1"/>
  <c r="AJ92" i="2"/>
  <c r="AK92" i="2" s="1"/>
  <c r="AJ473" i="2"/>
  <c r="AK473" i="2" s="1"/>
  <c r="AJ487" i="2"/>
  <c r="AK487" i="2" s="1"/>
  <c r="AJ501" i="2"/>
  <c r="AK501" i="2" s="1"/>
  <c r="AJ555" i="2"/>
  <c r="AK555" i="2" s="1"/>
  <c r="AJ130" i="2"/>
  <c r="AK130" i="2" s="1"/>
  <c r="AJ324" i="2"/>
  <c r="AK324" i="2" s="1"/>
  <c r="AJ338" i="2"/>
  <c r="AK338" i="2" s="1"/>
  <c r="AJ588" i="2"/>
  <c r="AK588" i="2" s="1"/>
  <c r="AJ635" i="2"/>
  <c r="AK635" i="2" s="1"/>
  <c r="AJ669" i="2"/>
  <c r="AK669" i="2" s="1"/>
  <c r="AJ736" i="2"/>
  <c r="AK736" i="2" s="1"/>
  <c r="AJ556" i="2"/>
  <c r="AK556" i="2" s="1"/>
  <c r="AJ599" i="2"/>
  <c r="AK599" i="2" s="1"/>
  <c r="AJ86" i="2"/>
  <c r="AK86" i="2" s="1"/>
  <c r="AJ131" i="2"/>
  <c r="AK131" i="2" s="1"/>
  <c r="AJ339" i="2"/>
  <c r="AK339" i="2" s="1"/>
  <c r="AJ352" i="2"/>
  <c r="AK352" i="2" s="1"/>
  <c r="AJ737" i="2"/>
  <c r="AK737" i="2" s="1"/>
  <c r="AJ142" i="2"/>
  <c r="AK142" i="2" s="1"/>
  <c r="AJ337" i="2"/>
  <c r="AK337" i="2" s="1"/>
  <c r="AJ378" i="2"/>
  <c r="AK378" i="2" s="1"/>
  <c r="AJ600" i="2"/>
  <c r="AK600" i="2" s="1"/>
  <c r="AJ356" i="2"/>
  <c r="AK356" i="2" s="1"/>
  <c r="AJ686" i="2"/>
  <c r="AK686" i="2" s="1"/>
  <c r="AJ371" i="2"/>
  <c r="AK371" i="2" s="1"/>
  <c r="AJ452" i="2"/>
  <c r="AK452" i="2" s="1"/>
  <c r="AJ164" i="2"/>
  <c r="AK164" i="2" s="1"/>
  <c r="AJ619" i="2"/>
  <c r="AK619" i="2" s="1"/>
  <c r="AJ709" i="2"/>
  <c r="AK709" i="2" s="1"/>
  <c r="AJ137" i="2"/>
  <c r="AK137" i="2" s="1"/>
  <c r="AJ331" i="2"/>
  <c r="AK331" i="2" s="1"/>
  <c r="AJ467" i="2"/>
  <c r="AK467" i="2" s="1"/>
  <c r="AJ573" i="2"/>
  <c r="AK573" i="2" s="1"/>
  <c r="AJ583" i="2"/>
  <c r="AK583" i="2" s="1"/>
  <c r="AJ721" i="2"/>
  <c r="AK721" i="2" s="1"/>
  <c r="AJ24" i="2"/>
  <c r="AK24" i="2" s="1"/>
  <c r="AJ232" i="2"/>
  <c r="AK232" i="2" s="1"/>
  <c r="AJ479" i="2"/>
  <c r="AK479" i="2" s="1"/>
  <c r="AJ151" i="2"/>
  <c r="AK151" i="2" s="1"/>
  <c r="AJ165" i="2"/>
  <c r="AK165" i="2" s="1"/>
  <c r="AJ440" i="2"/>
  <c r="AK440" i="2" s="1"/>
  <c r="AJ509" i="2"/>
  <c r="AK509" i="2" s="1"/>
  <c r="AJ120" i="2"/>
  <c r="AK120" i="2" s="1"/>
  <c r="AJ267" i="2"/>
  <c r="AK267" i="2" s="1"/>
  <c r="AJ605" i="2"/>
  <c r="AK605" i="2" s="1"/>
  <c r="AJ652" i="2"/>
  <c r="AK652" i="2" s="1"/>
  <c r="AJ96" i="2"/>
  <c r="AK96" i="2" s="1"/>
  <c r="AJ138" i="2"/>
  <c r="AK138" i="2" s="1"/>
  <c r="AJ332" i="2"/>
  <c r="AK332" i="2" s="1"/>
  <c r="AJ373" i="2"/>
  <c r="AK373" i="2" s="1"/>
  <c r="AJ121" i="2"/>
  <c r="AK121" i="2" s="1"/>
  <c r="AJ532" i="2"/>
  <c r="AK532" i="2" s="1"/>
  <c r="AJ305" i="2"/>
  <c r="AK305" i="2" s="1"/>
  <c r="AJ550" i="2"/>
  <c r="AK550" i="2" s="1"/>
  <c r="AJ643" i="2"/>
  <c r="AK643" i="2" s="1"/>
  <c r="AJ360" i="2"/>
  <c r="AK360" i="2" s="1"/>
  <c r="AJ191" i="2"/>
  <c r="AK191" i="2" s="1"/>
  <c r="AJ697" i="2"/>
  <c r="AK697" i="2" s="1"/>
  <c r="AJ12" i="2"/>
  <c r="AK12" i="2" s="1"/>
  <c r="AJ68" i="2"/>
  <c r="AK68" i="2" s="1"/>
  <c r="AJ95" i="2"/>
  <c r="AK95" i="2" s="1"/>
  <c r="AJ82" i="2"/>
  <c r="AK82" i="2" s="1"/>
  <c r="AJ29" i="2"/>
  <c r="AK29" i="2" s="1"/>
  <c r="AJ85" i="2"/>
  <c r="AK85" i="2" s="1"/>
  <c r="AJ416" i="2"/>
  <c r="AK416" i="2" s="1"/>
  <c r="AJ238" i="2"/>
  <c r="AK238" i="2" s="1"/>
  <c r="AJ204" i="2"/>
  <c r="AK204" i="2" s="1"/>
  <c r="AJ159" i="2"/>
  <c r="AK159" i="2" s="1"/>
  <c r="AJ173" i="2"/>
  <c r="AK173" i="2" s="1"/>
  <c r="AJ242" i="2"/>
  <c r="AK242" i="2" s="1"/>
  <c r="AJ312" i="2"/>
  <c r="AK312" i="2" s="1"/>
  <c r="AJ475" i="2"/>
  <c r="AK475" i="2" s="1"/>
  <c r="AJ648" i="2"/>
  <c r="AK648" i="2" s="1"/>
  <c r="AJ659" i="2"/>
  <c r="AK659" i="2" s="1"/>
  <c r="AJ349" i="2"/>
  <c r="AK349" i="2" s="1"/>
  <c r="AJ205" i="2"/>
  <c r="AK205" i="2" s="1"/>
  <c r="AJ560" i="2"/>
  <c r="AK560" i="2" s="1"/>
  <c r="AJ48" i="2"/>
  <c r="AK48" i="2" s="1"/>
  <c r="AJ76" i="2"/>
  <c r="AK76" i="2" s="1"/>
  <c r="AJ132" i="2"/>
  <c r="AK132" i="2" s="1"/>
  <c r="AJ215" i="2"/>
  <c r="AK215" i="2" s="1"/>
  <c r="AJ229" i="2"/>
  <c r="AK229" i="2" s="1"/>
  <c r="AJ326" i="2"/>
  <c r="AK326" i="2" s="1"/>
  <c r="AJ353" i="2"/>
  <c r="AK353" i="2" s="1"/>
  <c r="AJ367" i="2"/>
  <c r="AK367" i="2" s="1"/>
  <c r="AJ395" i="2"/>
  <c r="AK395" i="2" s="1"/>
  <c r="AJ407" i="2"/>
  <c r="AK407" i="2" s="1"/>
  <c r="AJ530" i="2"/>
  <c r="AK530" i="2" s="1"/>
  <c r="AJ637" i="2"/>
  <c r="AK637" i="2" s="1"/>
  <c r="AJ706" i="2"/>
  <c r="AK706" i="2" s="1"/>
  <c r="AJ38" i="2"/>
  <c r="AK38" i="2" s="1"/>
  <c r="AJ383" i="2"/>
  <c r="AK383" i="2" s="1"/>
  <c r="AJ493" i="2"/>
  <c r="AK493" i="2" s="1"/>
  <c r="AJ561" i="2"/>
  <c r="AK561" i="2" s="1"/>
  <c r="AJ672" i="2"/>
  <c r="AK672" i="2" s="1"/>
  <c r="AJ21" i="2"/>
  <c r="AK21" i="2" s="1"/>
  <c r="AJ35" i="2"/>
  <c r="AK35" i="2" s="1"/>
  <c r="AJ160" i="2"/>
  <c r="AK160" i="2" s="1"/>
  <c r="AJ174" i="2"/>
  <c r="AK174" i="2" s="1"/>
  <c r="AJ257" i="2"/>
  <c r="AK257" i="2" s="1"/>
  <c r="AJ285" i="2"/>
  <c r="AK285" i="2" s="1"/>
  <c r="AJ313" i="2"/>
  <c r="AK313" i="2" s="1"/>
  <c r="AJ570" i="2"/>
  <c r="AK570" i="2" s="1"/>
  <c r="AJ580" i="2"/>
  <c r="AK580" i="2" s="1"/>
  <c r="AJ649" i="2"/>
  <c r="AK649" i="2" s="1"/>
  <c r="AJ660" i="2"/>
  <c r="AK660" i="2" s="1"/>
  <c r="AJ49" i="2"/>
  <c r="AK49" i="2" s="1"/>
  <c r="AJ63" i="2"/>
  <c r="AK63" i="2" s="1"/>
  <c r="AJ105" i="2"/>
  <c r="AK105" i="2" s="1"/>
  <c r="AJ119" i="2"/>
  <c r="AK119" i="2" s="1"/>
  <c r="AJ133" i="2"/>
  <c r="AK133" i="2" s="1"/>
  <c r="AJ216" i="2"/>
  <c r="AK216" i="2" s="1"/>
  <c r="AJ230" i="2"/>
  <c r="AK230" i="2" s="1"/>
  <c r="AJ396" i="2"/>
  <c r="AK396" i="2" s="1"/>
  <c r="AJ707" i="2"/>
  <c r="AK707" i="2" s="1"/>
  <c r="AJ177" i="2"/>
  <c r="AK177" i="2" s="1"/>
  <c r="AJ106" i="2"/>
  <c r="AK106" i="2" s="1"/>
  <c r="AJ385" i="2"/>
  <c r="AK385" i="2" s="1"/>
  <c r="AJ93" i="2"/>
  <c r="AK93" i="2" s="1"/>
  <c r="AJ218" i="2"/>
  <c r="AK218" i="2" s="1"/>
  <c r="AJ621" i="2"/>
  <c r="AK621" i="2" s="1"/>
  <c r="AJ139" i="2"/>
  <c r="AK139" i="2" s="1"/>
  <c r="AJ468" i="2"/>
  <c r="AK468" i="2" s="1"/>
  <c r="AJ699" i="2"/>
  <c r="AK699" i="2" s="1"/>
  <c r="AJ22" i="2"/>
  <c r="AK22" i="2" s="1"/>
  <c r="AJ217" i="2"/>
  <c r="AK217" i="2" s="1"/>
  <c r="AJ281" i="2"/>
  <c r="AK281" i="2" s="1"/>
  <c r="AJ661" i="2"/>
  <c r="AK661" i="2" s="1"/>
  <c r="AJ13" i="2"/>
  <c r="AK13" i="2" s="1"/>
  <c r="AJ27" i="2"/>
  <c r="AK27" i="2" s="1"/>
  <c r="AJ166" i="2"/>
  <c r="AK166" i="2" s="1"/>
  <c r="AJ180" i="2"/>
  <c r="AK180" i="2" s="1"/>
  <c r="AJ263" i="2"/>
  <c r="AK263" i="2" s="1"/>
  <c r="AJ277" i="2"/>
  <c r="AK277" i="2" s="1"/>
  <c r="AJ291" i="2"/>
  <c r="AK291" i="2" s="1"/>
  <c r="AJ346" i="2"/>
  <c r="AK346" i="2" s="1"/>
  <c r="AJ441" i="2"/>
  <c r="AK441" i="2" s="1"/>
  <c r="AJ482" i="2"/>
  <c r="AK482" i="2" s="1"/>
  <c r="AJ523" i="2"/>
  <c r="AK523" i="2" s="1"/>
  <c r="AJ190" i="2"/>
  <c r="AK190" i="2" s="1"/>
  <c r="AJ64" i="2"/>
  <c r="AK64" i="2" s="1"/>
  <c r="AJ316" i="2"/>
  <c r="AK316" i="2" s="1"/>
  <c r="AJ122" i="2"/>
  <c r="AK122" i="2" s="1"/>
  <c r="AJ618" i="2"/>
  <c r="AK618" i="2" s="1"/>
  <c r="AJ673" i="2"/>
  <c r="AK673" i="2" s="1"/>
  <c r="AJ713" i="2"/>
  <c r="AK713" i="2" s="1"/>
  <c r="AJ41" i="2"/>
  <c r="AK41" i="2" s="1"/>
  <c r="AJ83" i="2"/>
  <c r="AK83" i="2" s="1"/>
  <c r="AJ208" i="2"/>
  <c r="AK208" i="2" s="1"/>
  <c r="AJ388" i="2"/>
  <c r="AK388" i="2" s="1"/>
  <c r="AJ469" i="2"/>
  <c r="AK469" i="2" s="1"/>
  <c r="AJ219" i="2"/>
  <c r="AK219" i="2" s="1"/>
  <c r="AJ302" i="2"/>
  <c r="AK302" i="2" s="1"/>
  <c r="AJ14" i="2"/>
  <c r="AK14" i="2" s="1"/>
  <c r="AJ153" i="2"/>
  <c r="AK153" i="2" s="1"/>
  <c r="AJ195" i="2"/>
  <c r="AK195" i="2" s="1"/>
  <c r="AJ264" i="2"/>
  <c r="AK264" i="2" s="1"/>
  <c r="AJ292" i="2"/>
  <c r="AK292" i="2" s="1"/>
  <c r="AJ483" i="2"/>
  <c r="AK483" i="2" s="1"/>
  <c r="AJ497" i="2"/>
  <c r="AK497" i="2" s="1"/>
  <c r="AJ430" i="2"/>
  <c r="AK430" i="2" s="1"/>
  <c r="AJ42" i="2"/>
  <c r="AK42" i="2" s="1"/>
  <c r="AJ209" i="2"/>
  <c r="AK209" i="2" s="1"/>
  <c r="AJ223" i="2"/>
  <c r="AK223" i="2" s="1"/>
  <c r="AJ375" i="2"/>
  <c r="AK375" i="2" s="1"/>
  <c r="AJ389" i="2"/>
  <c r="AK389" i="2" s="1"/>
  <c r="AJ402" i="2"/>
  <c r="AK402" i="2" s="1"/>
  <c r="AJ415" i="2"/>
  <c r="AK415" i="2" s="1"/>
  <c r="AJ565" i="2"/>
  <c r="AK565" i="2" s="1"/>
  <c r="AJ595" i="2"/>
  <c r="AK595" i="2" s="1"/>
  <c r="AJ733" i="2"/>
  <c r="AK733" i="2" s="1"/>
  <c r="AJ288" i="2"/>
  <c r="AK288" i="2" s="1"/>
  <c r="AJ65" i="2"/>
  <c r="AK65" i="2" s="1"/>
  <c r="AJ436" i="2"/>
  <c r="AK436" i="2" s="1"/>
  <c r="AJ274" i="2"/>
  <c r="AK274" i="2" s="1"/>
  <c r="AJ611" i="2"/>
  <c r="AK611" i="2" s="1"/>
  <c r="AJ558" i="2"/>
  <c r="AK558" i="2" s="1"/>
  <c r="AJ11" i="2"/>
  <c r="AK11" i="2" s="1"/>
  <c r="AJ484" i="2"/>
  <c r="AK484" i="2" s="1"/>
  <c r="AJ498" i="2"/>
  <c r="AK498" i="2" s="1"/>
  <c r="AJ538" i="2"/>
  <c r="AK538" i="2" s="1"/>
  <c r="AJ552" i="2"/>
  <c r="AK552" i="2" s="1"/>
  <c r="AJ370" i="2"/>
  <c r="AK370" i="2" s="1"/>
  <c r="AJ677" i="2"/>
  <c r="AK677" i="2" s="1"/>
  <c r="AJ623" i="2"/>
  <c r="AK623" i="2" s="1"/>
  <c r="AJ539" i="2"/>
  <c r="AK539" i="2" s="1"/>
  <c r="AJ377" i="2"/>
  <c r="AK377" i="2" s="1"/>
  <c r="AJ447" i="2"/>
  <c r="AK447" i="2" s="1"/>
  <c r="AJ557" i="2"/>
  <c r="AK557" i="2" s="1"/>
  <c r="AJ340" i="2"/>
  <c r="AK340" i="2" s="1"/>
  <c r="AJ244" i="2"/>
  <c r="AK244" i="2" s="1"/>
  <c r="AJ203" i="2"/>
  <c r="AK203" i="2" s="1"/>
  <c r="AJ369" i="2"/>
  <c r="AK369" i="2" s="1"/>
  <c r="AJ245" i="2"/>
  <c r="AK245" i="2" s="1"/>
  <c r="AJ301" i="2"/>
  <c r="AK301" i="2" s="1"/>
  <c r="AJ315" i="2"/>
  <c r="AK315" i="2" s="1"/>
  <c r="AJ342" i="2"/>
  <c r="AK342" i="2" s="1"/>
  <c r="AJ651" i="2"/>
  <c r="AK651" i="2" s="1"/>
  <c r="AJ424" i="2"/>
  <c r="AK424" i="2" s="1"/>
  <c r="AJ399" i="2"/>
  <c r="AK399" i="2" s="1"/>
  <c r="AJ425" i="2"/>
  <c r="AK425" i="2" s="1"/>
  <c r="AJ247" i="2"/>
  <c r="AK247" i="2" s="1"/>
  <c r="AJ275" i="2"/>
  <c r="AK275" i="2" s="1"/>
  <c r="AJ317" i="2"/>
  <c r="AK317" i="2" s="1"/>
  <c r="AJ480" i="2"/>
  <c r="AK480" i="2" s="1"/>
  <c r="AJ508" i="2"/>
  <c r="AK508" i="2" s="1"/>
  <c r="AJ548" i="2"/>
  <c r="AK548" i="2" s="1"/>
  <c r="AJ653" i="2"/>
  <c r="AK653" i="2" s="1"/>
  <c r="AJ675" i="2"/>
  <c r="AK675" i="2" s="1"/>
  <c r="AJ206" i="2"/>
  <c r="AK206" i="2" s="1"/>
  <c r="AJ146" i="2"/>
  <c r="AK146" i="2" s="1"/>
  <c r="AJ97" i="2"/>
  <c r="AK97" i="2" s="1"/>
  <c r="AJ734" i="2"/>
  <c r="AK734" i="2" s="1"/>
  <c r="AJ188" i="2"/>
  <c r="AK188" i="2" s="1"/>
  <c r="AJ91" i="2"/>
  <c r="AK91" i="2" s="1"/>
  <c r="AJ202" i="2"/>
  <c r="AK202" i="2" s="1"/>
  <c r="AJ341" i="2"/>
  <c r="AK341" i="2" s="1"/>
  <c r="AJ358" i="2"/>
  <c r="AK358" i="2" s="1"/>
  <c r="AJ453" i="2"/>
  <c r="AK453" i="2" s="1"/>
  <c r="AJ262" i="2"/>
  <c r="AK262" i="2" s="1"/>
  <c r="AJ345" i="2"/>
  <c r="AK345" i="2" s="1"/>
  <c r="AJ481" i="2"/>
  <c r="AK481" i="2" s="1"/>
  <c r="AJ207" i="2"/>
  <c r="AK207" i="2" s="1"/>
  <c r="AJ454" i="2"/>
  <c r="AK454" i="2" s="1"/>
  <c r="AJ235" i="2"/>
  <c r="AK235" i="2" s="1"/>
  <c r="AJ510" i="2"/>
  <c r="AK510" i="2" s="1"/>
  <c r="AJ536" i="2"/>
  <c r="AK536" i="2" s="1"/>
  <c r="AJ564" i="2"/>
  <c r="AK564" i="2" s="1"/>
  <c r="AJ181" i="2"/>
  <c r="AK181" i="2" s="1"/>
  <c r="AJ442" i="2"/>
  <c r="AK442" i="2" s="1"/>
  <c r="AJ524" i="2"/>
  <c r="AK524" i="2" s="1"/>
  <c r="AJ537" i="2"/>
  <c r="AK537" i="2" s="1"/>
  <c r="AJ429" i="2"/>
  <c r="AK429" i="2" s="1"/>
  <c r="AJ470" i="2"/>
  <c r="AK470" i="2" s="1"/>
  <c r="AJ512" i="2"/>
  <c r="AK512" i="2" s="1"/>
  <c r="AJ609" i="2"/>
  <c r="AK609" i="2" s="1"/>
  <c r="AJ3" i="2"/>
  <c r="AK3" i="2" s="1"/>
  <c r="AJ179" i="2"/>
  <c r="AK179" i="2" s="1"/>
  <c r="AJ44" i="2"/>
  <c r="AK44" i="2" s="1"/>
  <c r="AJ4" i="2"/>
  <c r="AK4" i="2" s="1"/>
  <c r="AJ31" i="2"/>
  <c r="AK31" i="2" s="1"/>
  <c r="AJ184" i="2"/>
  <c r="AK184" i="2" s="1"/>
  <c r="AJ486" i="2"/>
  <c r="AK486" i="2" s="1"/>
  <c r="AJ514" i="2"/>
  <c r="AK514" i="2" s="1"/>
  <c r="AJ67" i="2"/>
  <c r="AK67" i="2" s="1"/>
  <c r="AJ455" i="2"/>
  <c r="AK455" i="2" s="1"/>
  <c r="AJ526" i="2"/>
  <c r="AK526" i="2" s="1"/>
  <c r="AJ59" i="2"/>
  <c r="AK59" i="2" s="1"/>
  <c r="AJ703" i="2"/>
  <c r="AK703" i="2" s="1"/>
  <c r="AK359" i="2"/>
  <c r="AD743" i="2"/>
  <c r="AF743" i="2"/>
  <c r="AE743" i="2"/>
  <c r="AC743" i="2"/>
  <c r="AK39" i="13" l="1"/>
  <c r="AJ39" i="13"/>
  <c r="AJ31" i="12"/>
  <c r="AK117" i="11"/>
  <c r="AJ117" i="11"/>
  <c r="AJ133" i="10"/>
  <c r="AK9" i="9"/>
  <c r="AJ9" i="9"/>
  <c r="AJ240" i="8"/>
  <c r="AJ117" i="7"/>
  <c r="AJ48" i="6"/>
  <c r="AK48" i="6"/>
  <c r="AK2" i="2"/>
  <c r="AJ743" i="2"/>
  <c r="AK31" i="12" l="1"/>
  <c r="AK133" i="10"/>
  <c r="AK240" i="8"/>
  <c r="AK117" i="7"/>
  <c r="AK743" i="2"/>
</calcChain>
</file>

<file path=xl/sharedStrings.xml><?xml version="1.0" encoding="utf-8"?>
<sst xmlns="http://schemas.openxmlformats.org/spreadsheetml/2006/main" count="12410" uniqueCount="3041">
  <si>
    <t>DIRECCIÓN</t>
  </si>
  <si>
    <t>CANTIDAD CONTRATOS</t>
  </si>
  <si>
    <t>DIRECCIÓN ADMINISTRATIVA Y FINANCIERA (DAF)</t>
  </si>
  <si>
    <t>DIRECCIÓN DE GESTIÓN DE RECURSOS FINANCIEROS DE SALUD (DGRFS)</t>
  </si>
  <si>
    <t>DIRECCIÓN DE GESTIÓN DE TECNOLOGÍAS DE LA INFORMACIÓN Y COMUNICACIONES (DGTIC)</t>
  </si>
  <si>
    <t>DIRECCIÓN DE LIQUIDACIONES Y GARANTÍAS (DLYG)</t>
  </si>
  <si>
    <t>DIRECCIÓN DE OTRAS PRESTACIONES (DOP)</t>
  </si>
  <si>
    <t>DIRECCIÓN GENERAL (DGRAL)</t>
  </si>
  <si>
    <t>O. ASESORA DE PLANEACION Y CONTROL DE RIESGOS</t>
  </si>
  <si>
    <t>O. ASESORA JURIDICA</t>
  </si>
  <si>
    <t>O. CONTROL INTERNO</t>
  </si>
  <si>
    <t>Total general</t>
  </si>
  <si>
    <t>ITEM</t>
  </si>
  <si>
    <t>DEPENDENCIA</t>
  </si>
  <si>
    <t>No. CTO SECOP</t>
  </si>
  <si>
    <t>CONTRATISTA</t>
  </si>
  <si>
    <t>No DE IDENTIFICACION</t>
  </si>
  <si>
    <t xml:space="preserve">FECHA INICIO </t>
  </si>
  <si>
    <t>FECHA INICIO CESION</t>
  </si>
  <si>
    <t>FECHA FIN</t>
  </si>
  <si>
    <t>VALOR INICIAL CONTRATADO</t>
  </si>
  <si>
    <t>VALOR RP CESION</t>
  </si>
  <si>
    <t>VALOR MENSUALIDAD SIN IVA</t>
  </si>
  <si>
    <t>IVA
S/N</t>
  </si>
  <si>
    <t>VALOR IVA</t>
  </si>
  <si>
    <t>VALOR MENSUALIDAD CON IVA</t>
  </si>
  <si>
    <t>VALOR DIA</t>
  </si>
  <si>
    <t>No. CDP</t>
  </si>
  <si>
    <t>FECHA CDP</t>
  </si>
  <si>
    <t>VALOR CDP</t>
  </si>
  <si>
    <t xml:space="preserve">No. RP </t>
  </si>
  <si>
    <t>FECHA RP</t>
  </si>
  <si>
    <t>VALOR RP</t>
  </si>
  <si>
    <t>VALOR PAGADO ENERO</t>
  </si>
  <si>
    <t>VALOR PAGADO FEBRERO</t>
  </si>
  <si>
    <t>VALOR PAGADO MARZO</t>
  </si>
  <si>
    <t>VALOR PAGADO ABRIL</t>
  </si>
  <si>
    <t>VALOR PAGADO MAYO</t>
  </si>
  <si>
    <t>VALOR PAGADO JUNIO</t>
  </si>
  <si>
    <t>VALOR PAGADO JULIO</t>
  </si>
  <si>
    <t>VALOR PAGADO</t>
  </si>
  <si>
    <t>VALOR PROYECTADO PENDIENTE DE PAGO CORTE PAGO JULIO 2026</t>
  </si>
  <si>
    <t>VALOR PROYECTADO PENDIENTE DE PAGO CORTE AGOSTO 2026</t>
  </si>
  <si>
    <t>VALOR PROYECTADO PENDIENTE DE PAGO CORTE SEPTIEMBRE 2026</t>
  </si>
  <si>
    <t>VALOR PROYECTADO PENDIENTE DE PAGO CORTE OCTUBRE 2026</t>
  </si>
  <si>
    <t>VALOR PROYECTADO PENDIENTE DE PAGO CORTE NOVIEMBRE 2026</t>
  </si>
  <si>
    <t>VALOR PROYECTADO PENDIENTE DE PAGO CORTE DICIEMBRE 2026</t>
  </si>
  <si>
    <t>VALOR PROYECTADO PENDIENTE DE PAGO JULIO A DICIEMBRE 2026</t>
  </si>
  <si>
    <t>VALOR TOTAL PROYECTADO PAGADO A DICIEMBRE DE 2026</t>
  </si>
  <si>
    <t>EL CONTRATO PRESENTA SUSPENSIÓN?</t>
  </si>
  <si>
    <t>FECHA INICIO SUSPENSIÓN CONTRATO?</t>
  </si>
  <si>
    <t>FECHA FIN SUSPENSIÓN CONTRATO?</t>
  </si>
  <si>
    <t>DIAS SUSPENSIÓN</t>
  </si>
  <si>
    <t>EL CONTRATO PRESENTA CESION?</t>
  </si>
  <si>
    <t>RUBRO</t>
  </si>
  <si>
    <t>OBJETO ID</t>
  </si>
  <si>
    <t>ID</t>
  </si>
  <si>
    <t>Área Solicitante</t>
  </si>
  <si>
    <t>ADRES-CPS-431-2026</t>
  </si>
  <si>
    <t>DEISSY NATHALY CARDENAS LEMUS</t>
  </si>
  <si>
    <t>NO</t>
  </si>
  <si>
    <t>A-02-02-02-008-003-01</t>
  </si>
  <si>
    <t>Prestar servicios profesionales a la oficina de control interno para apoyar las actividades del plan de auditoría interna 2026 y realizar evaluaciones del sistema de control interno y a los subsistemas de gestión de riesgos de la entidad y presentar los informes requeridos. ID-001-OCI</t>
  </si>
  <si>
    <t>001-OCI</t>
  </si>
  <si>
    <t>Oficina De Control Interno</t>
  </si>
  <si>
    <t>ADRES-CPS-432-2026</t>
  </si>
  <si>
    <t>CARLOS ALBERTO NOVA MENDOZA</t>
  </si>
  <si>
    <t>Prestar servicios profesionales a la oficina de control interno, para apoyar las actividades del plan de auditoría interna 2026 y realizar las evaluaciones, seguimiento y auditoria a los componentes del sistema de control interno y  la estructuración de los informes en temas financieros requeridos.   ID-004-OCI</t>
  </si>
  <si>
    <t>004-OCI</t>
  </si>
  <si>
    <t>ADRES-CPS-433-2026</t>
  </si>
  <si>
    <t>ANA JOSEFA CARREÑO PEREZ</t>
  </si>
  <si>
    <t>Prestar los servicios profesionales a la Oficina de Control Interno, para apoyar las actividades del plan de auditoría interna 2026 y realizar las evaluaciones, seguimiento y auditoria a los componentes del Sistema de Control Interno relacionados con los temas de servicios de tecnología asociados a los aplicativos que soportan los procesos de la entidad y presentar los informes que le sean requeridos. ID-003-OCI</t>
  </si>
  <si>
    <t>003-OCI</t>
  </si>
  <si>
    <t>ADRES-CPS-692-2026</t>
  </si>
  <si>
    <t xml:space="preserve">BRYAN JAVIER DUARTE VILLAMIL </t>
  </si>
  <si>
    <t>Prestar los servicios profesionales a la oficina de Control Interno para apoyar las actividades del plan de auditoría interna 2026 y realizar las evaluaciones que se aplicaran a los procesos jurídicos y de gestión en el marco del Sistema de Control Interno de la Entidad y presentar los informes que le sean requeridos. ID-002-OCI</t>
  </si>
  <si>
    <t>002-OCI</t>
  </si>
  <si>
    <t>ADRES-CPS-693-2026</t>
  </si>
  <si>
    <t>ANDRES RICARDO BARRETO RAMIREZ</t>
  </si>
  <si>
    <t>Prestar los servicios profesionales a la oficina de control interno, para apoyar las actividades técnica, administrativa y financiera del plan de auditoría interna 2026 y realizar la evaluación, seguimiento y auditoria a los componentes del sistema de control interno y a los subsistemas de gestión implementados y la estructuración de los informes en temas financieros requeridos. ID-006-OCI</t>
  </si>
  <si>
    <t>006-OCI</t>
  </si>
  <si>
    <t>ADRES-CPS-694-2026</t>
  </si>
  <si>
    <t>JOSE LEONARDO CARRILLO CORTES</t>
  </si>
  <si>
    <t>Prestar los servicios profesionales a la Oficina de Control Interno, para apoyar las actividades del plan de auditoría interna 2026 y realizar las evaluaciones, seguimiento y auditoria a los componentes del Sistema de Control Interno relacionados con los temas de servicios de tecnología asociados a los aplicativos que soportan los procesos de la entidad y presentar los informes que le sean requeridos. ID-008-OCI</t>
  </si>
  <si>
    <t>008-OCI</t>
  </si>
  <si>
    <t>ADRES-CPS-810-2026</t>
  </si>
  <si>
    <t>ALEIDA ESPINOSA ACOSTA</t>
  </si>
  <si>
    <t>Prestar los servicios profesionales a la Oficina de Control Interno, para apoyar las actividades del plan de auditoría interna 2026 y realizar evaluaciones del Sistema de Control Interno en temas financieros, operativos, análisis de datos y presentar los informes requeridos. ID-005-OCI. ADRES-CPS-810-2026</t>
  </si>
  <si>
    <t>005-OCI</t>
  </si>
  <si>
    <t>TOTAL</t>
  </si>
  <si>
    <t>ADRES-CPS-055-2026</t>
  </si>
  <si>
    <t>ANGIE LORENA LOPEZ PINILLA</t>
  </si>
  <si>
    <t>SI</t>
  </si>
  <si>
    <t>A-02-02-02-008-002-01</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</si>
  <si>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ID-001-OAJ</t>
  </si>
  <si>
    <t>001-OAJ</t>
  </si>
  <si>
    <t>Oficina Asesora Jurídica</t>
  </si>
  <si>
    <t>ADRES-CPS-056-2026</t>
  </si>
  <si>
    <t>SANDRA EUGENIA ORTIZ SAENZ</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</si>
  <si>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ID-002-OAJ</t>
  </si>
  <si>
    <t>002-OAJ</t>
  </si>
  <si>
    <t>ADRES-CPS-057-2026</t>
  </si>
  <si>
    <t>DIEGO ALFONSO LEAL GONZALEZ</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</si>
  <si>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ID-003-OAJ</t>
  </si>
  <si>
    <t>003-OAJ</t>
  </si>
  <si>
    <t>ADRES-CPS-058-2026</t>
  </si>
  <si>
    <t>KAREN LORENA RANGEL LOBO</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</si>
  <si>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ID-004-OAJ</t>
  </si>
  <si>
    <t>004-OAJ</t>
  </si>
  <si>
    <t>ADRES-CPS-059-2026</t>
  </si>
  <si>
    <t>LINA FERNANDA RANGEL QUINTERO</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</si>
  <si>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ID-005-OAJ</t>
  </si>
  <si>
    <t>005-OAJ</t>
  </si>
  <si>
    <t>ADRES-CPS-060-2026</t>
  </si>
  <si>
    <t>LINA MARIA SABOGAL GARCIA</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</si>
  <si>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ID-006-OAJ</t>
  </si>
  <si>
    <t>006-OAJ</t>
  </si>
  <si>
    <t>ADRES-CPS-061-2026</t>
  </si>
  <si>
    <t>MARIA JOSE MURGAS ROBLES</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</si>
  <si>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ID-007-OAJ</t>
  </si>
  <si>
    <t>007-OAJ</t>
  </si>
  <si>
    <t>ADRES-CPS-062-2026</t>
  </si>
  <si>
    <t>SHADEN BENAVIDES MUHAMAD</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</si>
  <si>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ID-008-OAJ</t>
  </si>
  <si>
    <t>008-OAJ</t>
  </si>
  <si>
    <t>ADRES-CPS-063-2026</t>
  </si>
  <si>
    <t>JUAN SEBASTIAN CASTELBLANCO GARCIA</t>
  </si>
  <si>
    <t>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ID-009-OAJ</t>
  </si>
  <si>
    <t>009-OAJ</t>
  </si>
  <si>
    <t>ADRES-CPS-064-2026</t>
  </si>
  <si>
    <t>ANGIE DANIELA MARCELO SANTANA</t>
  </si>
  <si>
    <t>Prestar servicios profesionales para el trámite de las acciones constitucionales que se instauren contra la Administradora de los Recursos del Sistema General de Seguridad Social en Salud - ADRES o contra el entonces FOSYGA, y todos los asuntos derivados de éstas. ID-010-OAJ</t>
  </si>
  <si>
    <t>010-OAJ</t>
  </si>
  <si>
    <t>ADRES-CPS-065-2026</t>
  </si>
  <si>
    <t>CINDY ANDREA MARTINEZ MALDONADO</t>
  </si>
  <si>
    <t>Prestar servicios profesionales para el trámite de las acciones constitucionales que se instauren contra la Administradora de los Recursos del Sistema General de Seguridad Social en Salud - ADRES o contra el entonces FOSYGA, y todos los asuntos derivados de éstas. ID-011-OAJ</t>
  </si>
  <si>
    <t>011-OAJ</t>
  </si>
  <si>
    <t>ADRES-CPS-067-2026</t>
  </si>
  <si>
    <t>EBELINDA CAMARGO LEON</t>
  </si>
  <si>
    <t>Prestar servicios profesionales para el trámite de las acciones constitucionales que se instauren contra la Administradora de los Recursos del Sistema General de Seguridad Social en Salud - ADRES o contra el entonces FOSYGA, y todos los asuntos derivados de éstas. ID-013-OAJ</t>
  </si>
  <si>
    <t>013-OAJ</t>
  </si>
  <si>
    <t>ADRES-CPS-068-2026</t>
  </si>
  <si>
    <t>JUAN CAMILO PALACIOS GARZON</t>
  </si>
  <si>
    <t>Prestar servicios profesionales para el trámite de las acciones constitucionales que se instauren contra la Administradora de los Recursos del Sistema General de Seguridad Social en Salud - ADRES o contra el entonces FOSYGA, y todos los asuntos derivados de éstas. ID-014-OAJ</t>
  </si>
  <si>
    <t>014-OAJ</t>
  </si>
  <si>
    <t>ADRES-CPS-069-2026</t>
  </si>
  <si>
    <t>YURI TATIANA VANEGAS VELOZA</t>
  </si>
  <si>
    <t>Prestar servicios profesionales para el trámite de las acciones constitucionales que se instauren contra la Administradora de los Recursos del Sistema General de Seguridad Social en Salud - ADRES o contra el entonces FOSYGA, y todos los asuntos derivados de éstas. ID-015-OAJ</t>
  </si>
  <si>
    <t>015-OAJ</t>
  </si>
  <si>
    <t>ADRES-CPS-070-2026</t>
  </si>
  <si>
    <t>LAURA ISABEL ROBLES SUAREZ</t>
  </si>
  <si>
    <t>Prestar servicios profesionales para el trámite de las acciones constitucionales que se instauren contra la Administradora de los Recursos del Sistema General de Seguridad Social en Salud - ADRES o contra el entonces FOSYGA, y todos los asuntos derivados de éstas. ID-016-OAJ</t>
  </si>
  <si>
    <t>016-OAJ</t>
  </si>
  <si>
    <t>ADRES-CPS-071-2026</t>
  </si>
  <si>
    <t>MARIA CAMILA JIMENEZ ROJAS</t>
  </si>
  <si>
    <t>Prestar servicios profesionales para el trámite de las acciones constitucionales que se instauren contra la Administradora de los Recursos del Sistema General de Seguridad Social en Salud - ADRES o contra el entonces FOSYGA, y todos los asuntos derivados de éstas. ID-017-OAJ</t>
  </si>
  <si>
    <t>017-OAJ</t>
  </si>
  <si>
    <t>ADRES-CPS-072-2026</t>
  </si>
  <si>
    <t>MARIA FERNANDA OCHOA CASTILLO</t>
  </si>
  <si>
    <t>Cesión contrato ADRES-CPS-072-2026. OBJETO. Prestar servicios profesionales para el trámite de las acciones constitucionales que se instauren contra la Administradora de los Recursos del Sistema General de Seguridad Social en Salud - ADRES o contra el entonces FOSYGA, y todos los asuntos derivados de éstas. ID-018-OAJ</t>
  </si>
  <si>
    <t>018-OAJ</t>
  </si>
  <si>
    <t>ADRES-CPS-074-2026</t>
  </si>
  <si>
    <t>JAVIER VELANDIA MARTINEZ</t>
  </si>
  <si>
    <t>A-02-02-02-008-003-09</t>
  </si>
  <si>
    <t>Prestar servicios de apoyo a la gestión de las actividades administrativas requeridas por el grupo de Acciones constitucionales y de tutela para el cumplimiento de los objetivos, metas y requerimientos, relacionados directamente con las funciones del grupo. ID-020-OAJ</t>
  </si>
  <si>
    <t>020-OAJ</t>
  </si>
  <si>
    <t>ADRES-CPS-075-2026</t>
  </si>
  <si>
    <t>SILVIA MILEIDE CHAVES RINCON</t>
  </si>
  <si>
    <t>Prestar servicios de apoyo a la gestión de las actividades administrativas requeridas por el grupo de Acciones constitucionales y de tutela para el cumplimiento de los objetivos, metas y requerimientos, relacionados directamente con las funciones del grupo. ID-021-OAJ</t>
  </si>
  <si>
    <t>021-OAJ</t>
  </si>
  <si>
    <t>ADRES-CPS-076-2026</t>
  </si>
  <si>
    <t>ANGIE NATALY GARAVITO GUZMAN</t>
  </si>
  <si>
    <t>Prestar servicios de apoyo a la gestión para el trámite de las acciones de tutela que se instauren contra la Administradora de los Recursos del Sistema General de Seguridad Social en Salud - ADRES o contra el entonces FOSYGA, y todos los asuntos derivados de éstas. ID-022-OAJ</t>
  </si>
  <si>
    <t>022-OAJ</t>
  </si>
  <si>
    <t>ADRES-CPS-077-2026</t>
  </si>
  <si>
    <t>VICTOR JOSE HERNANDEZ TOBAR</t>
  </si>
  <si>
    <t>Prestar servicios profesionales para apoyar a la Oficina Asesora Jurídica en la revisión, procesamiento de bases de datos, y análisis de los mismos para la elaboración de reportes e informes solicitados por los diferentes Entes de Control, así como realizar la gestión contractual de la Oficina. ID-023-OAJ</t>
  </si>
  <si>
    <t>023-OAJ</t>
  </si>
  <si>
    <t>ADRES-CPS-078-2026</t>
  </si>
  <si>
    <t>ANGELICA MARIA SIMANCAS ROBLES</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</si>
  <si>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ID-024-OAJ</t>
  </si>
  <si>
    <t>024-OAJ</t>
  </si>
  <si>
    <t>ADRES-CPS-079-2026</t>
  </si>
  <si>
    <t>CLAUDIA PATRICIA PEINADO ISAZA</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</si>
  <si>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ID-025-OAJ</t>
  </si>
  <si>
    <t>025-OAJ</t>
  </si>
  <si>
    <t>ADRES-CPS-081-2026</t>
  </si>
  <si>
    <t>DIEGO LEONARDO GONZALEZ GONZALEZ</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</si>
  <si>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ID-027-OAJ</t>
  </si>
  <si>
    <t>027-OAJ</t>
  </si>
  <si>
    <t>ADRES-CPS-082-2026</t>
  </si>
  <si>
    <t>EDWIN ENRIQUE RODRIGUEZ NIÑO</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</si>
  <si>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ID-028-OAJ</t>
  </si>
  <si>
    <t>028-OAJ</t>
  </si>
  <si>
    <t>ADRES-CPS-083-2026</t>
  </si>
  <si>
    <t>ELIANA MORENO GONZALEZ</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</si>
  <si>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ID-029-OAJ</t>
  </si>
  <si>
    <t>029-OAJ</t>
  </si>
  <si>
    <t>ADRES-CPS-084-2026</t>
  </si>
  <si>
    <t>LINA MARIA MALAGON RUBIO</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</si>
  <si>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ID-030-OAJ</t>
  </si>
  <si>
    <t>030-OAJ</t>
  </si>
  <si>
    <t>ADRES-CPS-085-2026</t>
  </si>
  <si>
    <t>LUISA FERNANDA SIERRA GUARIN</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</si>
  <si>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ID-031-OAJ</t>
  </si>
  <si>
    <t>031-OAJ</t>
  </si>
  <si>
    <t>ADRES-CPS-086-2026</t>
  </si>
  <si>
    <t>MARIA CAMILA MARIA HERRERA CORREDOR</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</si>
  <si>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ID-032-OAJ</t>
  </si>
  <si>
    <t>032-OAJ</t>
  </si>
  <si>
    <t>ADRES-CPS-087-2026</t>
  </si>
  <si>
    <t>ROSS MADELEIN ORTIZ SANCHEZ</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</si>
  <si>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ID-033-OAJ</t>
  </si>
  <si>
    <t>033-OAJ</t>
  </si>
  <si>
    <t>ADRES-CPS-088-2026</t>
  </si>
  <si>
    <t>YARET DAVID CORONADO VITOLO</t>
  </si>
  <si>
    <t>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ID-034-OAJ</t>
  </si>
  <si>
    <t>034-OAJ</t>
  </si>
  <si>
    <t>ADRES-CPS-090-2026</t>
  </si>
  <si>
    <t>CRISTHIAN DAVID SALAMANCA GORRAIZ</t>
  </si>
  <si>
    <t>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ID-036-OAJ</t>
  </si>
  <si>
    <t>036-OAJ</t>
  </si>
  <si>
    <t>ADRES-CPS-091-2026</t>
  </si>
  <si>
    <t>DAVID OSORIO GIRALDO</t>
  </si>
  <si>
    <t>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ID-037-OAJ</t>
  </si>
  <si>
    <t>037-OAJ</t>
  </si>
  <si>
    <t>ADRES-CPS-092-2026</t>
  </si>
  <si>
    <t>DIEGO ALEJANDRO BACHILLER MARTINEZ</t>
  </si>
  <si>
    <t>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ID-038-OAJ</t>
  </si>
  <si>
    <t>038-OAJ</t>
  </si>
  <si>
    <t>ADRES-CPS-093-2026</t>
  </si>
  <si>
    <t>NICOLAS EMANUEL FRASSER CAJAMARCA</t>
  </si>
  <si>
    <t>Cesión contrato ADRES-CPS-093-2026: 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ID-039-OAJ</t>
  </si>
  <si>
    <t>039-OAJ</t>
  </si>
  <si>
    <t>ADRES-CPS-094-2026</t>
  </si>
  <si>
    <t>LUIS FABIAN AGUDELO CASTRO</t>
  </si>
  <si>
    <t>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ID-040-OAJ</t>
  </si>
  <si>
    <t>040-OAJ</t>
  </si>
  <si>
    <t>ADRES-CPS-095-2026</t>
  </si>
  <si>
    <t>MARCOS DAVID SANCHEZ MORENO</t>
  </si>
  <si>
    <t>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ID-041-OAJ</t>
  </si>
  <si>
    <t>041-OAJ</t>
  </si>
  <si>
    <t>ADRES-CPS-096-2026</t>
  </si>
  <si>
    <t>DIANA MARCELA PARRA CORREDOR</t>
  </si>
  <si>
    <t>Prestar servicios de apoyo a la gestión en las actividades operativas del Grupo de Cobro Coactivo de la Oficina Asesora Jurídica en el manejo de los sistemas de identificación de pagos, control de la conformación de expedientes y actualización de los mismos en las herramientas tecnológicas dispuestas por la Entidad. ID-042-OAJ</t>
  </si>
  <si>
    <t>042-OAJ</t>
  </si>
  <si>
    <t>ADRES-CPS-097-2026</t>
  </si>
  <si>
    <t>MARIA DANIELA CORTES ORTIZ</t>
  </si>
  <si>
    <t>Prestar servicios de apoyo a la gestión en las actividades operativas del Grupo de Cobro Coactivo de la Oficina Asesora Jurídica en el manejo de los sistemas de identificación de pagos, control de la conformación de expedientes y actualización de los mismos en las herramientas tecnológicas dispuestas por la Entidad. ID-043-OAJ</t>
  </si>
  <si>
    <t>043-OAJ</t>
  </si>
  <si>
    <t>ADRES-CPS-098-2026</t>
  </si>
  <si>
    <t>ANGELICA BLANCO RODRIGUEZ</t>
  </si>
  <si>
    <t>Prestar servicios profesionales al Grupo de Cobro coactivo, para el manejo y procesamiento de bases de datos, análisis de datos y ofimática, que permita ejercer control a las acreencias a favor de la Administradora de los Recursos del Sistema General de Seguridad Social en Salud – ADRES. ID-044-OAJ</t>
  </si>
  <si>
    <t>044-OAJ</t>
  </si>
  <si>
    <t>ADRES-CPS-099-2026</t>
  </si>
  <si>
    <t>ANDRES FELIPE GAMBA ORTIZ</t>
  </si>
  <si>
    <t>Prestar servicios de apoyo a la gestión de las actividades administrativas requeridas por el grupo de cobro coactivo para el cumplimiento de los objetivos, metas y requerimientos, relacionados directamente con las funciones del grupo. ID-045-OAJ</t>
  </si>
  <si>
    <t>045-OAJ</t>
  </si>
  <si>
    <t>ADRES-CPS-100-2026</t>
  </si>
  <si>
    <t>DARLIN ASTRID GUTIERREZ SANCHEZ</t>
  </si>
  <si>
    <t>Prestar servicios de apoyo a la gestión de las actividades administrativas requeridas por el grupo de cobro coactivo para el cumplimiento de los objetivos, metas y requerimientos, relacionados directamente con las funciones del grupo. ID-046-OAJ</t>
  </si>
  <si>
    <t>046-OAJ</t>
  </si>
  <si>
    <t>ADRES-CPS-101-2026</t>
  </si>
  <si>
    <t>JUAN JOSE OSORIO TAMAYO</t>
  </si>
  <si>
    <t>Prestar servicios de apoyo a la gestión de las actividades administrativas requeridas por el grupo de cobro coactivo para el cumplimiento de los objetivos, metas y requerimientos, relacionados directamente con las funciones del grupo. ID-047-OAJ</t>
  </si>
  <si>
    <t>047-OAJ</t>
  </si>
  <si>
    <t>ADRES-CPS-102-2026</t>
  </si>
  <si>
    <t>JUAN PABLO VALLE PITRE</t>
  </si>
  <si>
    <t>Prestar servicios de apoyo a la gestión de las actividades administrativas requeridas por el grupo de cobro coactivo para el cumplimiento de los objetivos, metas y requerimientos, relacionados directamente con las funciones del grupo. ID-048-OAJ</t>
  </si>
  <si>
    <t>048-OAJ</t>
  </si>
  <si>
    <t>ADRES-CPS-103-2026</t>
  </si>
  <si>
    <t>ANGIE MARCELA LEON DANELLO</t>
  </si>
  <si>
    <t>Prestar servicios de apoyo a la gestión de las actividades administrativas requeridas por el grupo de cobro coactivo para el cumplimiento de los objetivos, metas y requerimientos, relacionados directamente con las funciones del grupo. ID-049-OAJ</t>
  </si>
  <si>
    <t>049-OAJ</t>
  </si>
  <si>
    <t>ADRES-CPS-104-2026</t>
  </si>
  <si>
    <t>MICHAEL ANDREY SARMIENTO CASTILLO</t>
  </si>
  <si>
    <t>Prestar servicios de apoyo a la gestión de las actividades administrativas requeridas por el grupo de cobro coactivo para el cumplimiento de los objetivos, metas y requerimientos, relacionados directamente con las funciones del grupo. ID-050-OAJ</t>
  </si>
  <si>
    <t>050-OAJ</t>
  </si>
  <si>
    <t>ADRES-CPS-105-2026</t>
  </si>
  <si>
    <t>ALVARO ANDRES AREVALO OBYRNE</t>
  </si>
  <si>
    <t>Prestar servicios profesionales para adelantar acciones de notificación de los actos administrativos expedidos por la Entidad. ID-059-OAJ</t>
  </si>
  <si>
    <t>059-OAJ</t>
  </si>
  <si>
    <t>ADRES-CPS-106-2026</t>
  </si>
  <si>
    <t>DANIEL FERNANDO DELGADO RUIZ</t>
  </si>
  <si>
    <t>Prestar servicios profesionales para adelantar acciones de notificación de los actos administrativos expedidos por la Entidad. ID-060-OAJ</t>
  </si>
  <si>
    <t>060-OAJ</t>
  </si>
  <si>
    <t>ADRES-CPS-107-2026</t>
  </si>
  <si>
    <t>DAYRO ALEXANDER CASTILLO SIERRA</t>
  </si>
  <si>
    <t>Prestar servicios profesionales para adelantar acciones de notificación de los actos administrativos expedidos por la Entidad. ID-061-OAJ</t>
  </si>
  <si>
    <t>061-OAJ</t>
  </si>
  <si>
    <t>ADRES-CPS-108-2026</t>
  </si>
  <si>
    <t>ELIANA ZULUAGA SALAMANCA</t>
  </si>
  <si>
    <t>Prestar servicios profesionales para adelantar acciones de notificación de los actos administrativos expedidos por la Entidad. ID-062-OAJ</t>
  </si>
  <si>
    <t>062-OAJ</t>
  </si>
  <si>
    <t>ADRES-CPS-109-2026</t>
  </si>
  <si>
    <t>IVAN GUIOVANNY BERNAL CAMACHO</t>
  </si>
  <si>
    <t>Prestar servicios profesionales para adelantar acciones de notificación de los actos administrativos expedidos por la Entidad. ID-063-OAJ</t>
  </si>
  <si>
    <t>063-OAJ</t>
  </si>
  <si>
    <t>ADRES-CPS-110-2026</t>
  </si>
  <si>
    <t>JHON JAIRO MERCHAN VARGAS</t>
  </si>
  <si>
    <t>Prestar servicios profesionales para adelantar acciones de notificación de los actos administrativos expedidos por la Entidad. ID-064-OAJ</t>
  </si>
  <si>
    <t>064-OAJ</t>
  </si>
  <si>
    <t>ADRES-CPS-111-2026</t>
  </si>
  <si>
    <t>JORGE ALVEAR CAICEDO</t>
  </si>
  <si>
    <t>Prestar servicios profesionales para adelantar acciones de notificación de los actos administrativos expedidos por la Entidad. ID-065-OAJ</t>
  </si>
  <si>
    <t>065-OAJ</t>
  </si>
  <si>
    <t>ADRES-CPS-112-2026</t>
  </si>
  <si>
    <t>JOYCE JAZMIN JARAMILLO MENA</t>
  </si>
  <si>
    <t>Prestar servicios profesionales para adelantar acciones de notificación de los actos administrativos expedidos por la Entidad. ID-066-OAJ</t>
  </si>
  <si>
    <t>066-OAJ</t>
  </si>
  <si>
    <t>ADRES-CPS-113-2026</t>
  </si>
  <si>
    <t>JULIO CESAR MIRANDA CRUZ</t>
  </si>
  <si>
    <t>Prestar servicios profesionales para adelantar acciones de notificación de los actos administrativos expedidos por la Entidad. ID-067-OAJ</t>
  </si>
  <si>
    <t>067-OAJ</t>
  </si>
  <si>
    <t>ADRES-CPS-114-2026</t>
  </si>
  <si>
    <t>LEIDY MARCELA CRIOLLO FLOREZ</t>
  </si>
  <si>
    <t>Prestar servicios profesionales para adelantar acciones de notificación de los actos administrativos expedidos por la Entidad. ID-068-OAJ</t>
  </si>
  <si>
    <t>068-OAJ</t>
  </si>
  <si>
    <t>ADRES-CPS-115-2026</t>
  </si>
  <si>
    <t>DANIELA SHIRLEY TIBADUIZA RIOS</t>
  </si>
  <si>
    <t>Prestar servicios profesionales para adelantar acciones de notificación de los actos administrativos expedidos por la Entidad. ID-069-OAJ</t>
  </si>
  <si>
    <t>069-OAJ</t>
  </si>
  <si>
    <t>ADRES-CPS-116-2026</t>
  </si>
  <si>
    <t>CLAUDIA VIVIANA GUZMAN AYALA</t>
  </si>
  <si>
    <t>Prestar servicios de apoyo a la gestión de las actividades administrativas requeridas por el equipo de notificaciones de la Oficina Asesora Jurídica, para el cumplimiento de los objetivos, metas y requerimientos. ID-070-OAJ</t>
  </si>
  <si>
    <t>070-OAJ</t>
  </si>
  <si>
    <t>ADRES-CPS-117-2026</t>
  </si>
  <si>
    <t>HILBER ANDRES RENGIFO VALENCIA</t>
  </si>
  <si>
    <t>Prestar servicios de apoyo a la gestión de las actividades administrativas requeridas por el equipo de notificaciones de la Oficina Asesora Jurídica, para el cumplimiento de los objetivos, metas y requerimientos. ID-071-OAJ</t>
  </si>
  <si>
    <t>071-OAJ</t>
  </si>
  <si>
    <t>ADRES-CPS-118-2026</t>
  </si>
  <si>
    <t>NICOLAS ESTEBAN MORCOTE RODRIGUEZ</t>
  </si>
  <si>
    <t>Prestar servicios profesionales para ejercer la representación judicial en los procesos en que sea parte la Administradora de los Recursos del Sistema General de Seguridad Social en Salud – ADRES o contra el entonces FOSYGA. ID-088-OAJ</t>
  </si>
  <si>
    <t>088-OAJ</t>
  </si>
  <si>
    <t>ADRES-CPS-119-2026</t>
  </si>
  <si>
    <t>ANGIE KATERINE PINEDA RINCON</t>
  </si>
  <si>
    <t>Prestar servicios profesionales para ejercer la representación judicial en los procesos en que sea parte la Administradora de los Recursos del Sistema General de Seguridad Social en Salud – ADRES o contra el entonces FOSYGA. ID-090-OAJ - ADRES-CPS-119-2026</t>
  </si>
  <si>
    <t>090-OAJ</t>
  </si>
  <si>
    <t>ADRES-CPS-120-2026</t>
  </si>
  <si>
    <t>BELCY BAUTISTA FONSECA</t>
  </si>
  <si>
    <t>Prestar servicios profesionales para ejercer la representación judicial en los procesos en que sea parte la Administradora de los Recursos del Sistema General de Seguridad Social en Salud – ADRES o contra el entonces FOSYGA. ID-091-OAJ</t>
  </si>
  <si>
    <t>091-OAJ</t>
  </si>
  <si>
    <t>ADRES-CPS-122-2026</t>
  </si>
  <si>
    <t>DIEGO ARMANDO GONZALEZ JOYA</t>
  </si>
  <si>
    <t>Prestar servicios profesionales para ejercer la representación judicial en los procesos en que sea parte la Administradora de los Recursos del Sistema General de Seguridad Social en Salud – ADRES o contra el entonces FOSYGA. ID-093-OAJ -  ADRES-CPS-122-2026</t>
  </si>
  <si>
    <t>093-OAJ</t>
  </si>
  <si>
    <t>ADRES-CPS-123-2026</t>
  </si>
  <si>
    <t>ERIKA PAOLA TORRES AGUIRRE</t>
  </si>
  <si>
    <t>Prestar servicios profesionales para ejercer la representación judicial en los procesos en que sea parte la Administradora de los Recursos del Sistema General de Seguridad Social en Salud – ADRES o contra el entonces FOSYGA. ID-094-OAJ</t>
  </si>
  <si>
    <t>094-OAJ</t>
  </si>
  <si>
    <t>ADRES-CPS-124-2026</t>
  </si>
  <si>
    <t>HILBANA MICHEL GALLEGO MUÑOZ</t>
  </si>
  <si>
    <t>Prestar servicios profesionales para ejercer la representación judicial en los procesos en que sea parte la Administradora de los Recursos del Sistema General de Seguridad Social en Salud – ADRES o contra el entonces FOSYGA. ID-095-OAJ</t>
  </si>
  <si>
    <t>095-OAJ</t>
  </si>
  <si>
    <t>ADRES-CPS-125-2026</t>
  </si>
  <si>
    <t>JOHN EDISON VALDES PRADA</t>
  </si>
  <si>
    <t>Prestar servicios profesionales para ejercer la representación judicial en los procesos en que sea parte la Administradora de los Recursos del Sistema General de Seguridad Social en Salud – ADRES o contra el entonces FOSYGA. ID-096-OAJ</t>
  </si>
  <si>
    <t>096-OAJ</t>
  </si>
  <si>
    <t>ADRES-CPS-126-2026</t>
  </si>
  <si>
    <t>JULIAN ARTURO ACEVEDO MEDINA</t>
  </si>
  <si>
    <t>Prestar servicios profesionales para ejercer la representación judicial en los procesos en que sea parte la Administradora de los Recursos del Sistema General de Seguridad Social en Salud – ADRES o contra el entonces FOSYGA. ID-097-OAJ</t>
  </si>
  <si>
    <t>097-OAJ</t>
  </si>
  <si>
    <t>ADRES-CPS-127-2026</t>
  </si>
  <si>
    <t>LEIDY VIVIANA CUBILLOS ALARCON</t>
  </si>
  <si>
    <t>Prestar servicios profesionales para ejercer la representación judicial en los procesos en que sea parte la Administradora de los Recursos del Sistema General de Seguridad Social en Salud – ADRES o contra el entonces FOSYGA. ID-098-OAJ</t>
  </si>
  <si>
    <t>098-OAJ</t>
  </si>
  <si>
    <t>ADRES-CPS-128-2026</t>
  </si>
  <si>
    <t>LINA MARIA POSADA LOPEZ</t>
  </si>
  <si>
    <t>Prestar servicios profesionales para ejercer la representación judicial en los procesos en que sea parte la Administradora de los Recursos del Sistema General de Seguridad Social en Salud – ADRES o contra el entonces FOSYGA. ID-099-OAJ</t>
  </si>
  <si>
    <t>099-OAJ</t>
  </si>
  <si>
    <t>ADRES-CPS-129-2026</t>
  </si>
  <si>
    <t>LUIS ALEJANDRO TAPIAS QUINTERO</t>
  </si>
  <si>
    <t>Prestar servicios profesionales para ejercer la representación judicial en los procesos en que sea parte la Administradora de los Recursos del Sistema General de Seguridad Social en Salud – ADRES o contra el entonces FOSYGA. ID-100-OAJ</t>
  </si>
  <si>
    <t>100-OAJ</t>
  </si>
  <si>
    <t>ADRES-CPS-130-2026</t>
  </si>
  <si>
    <t>LUIS FELIPE GRANADOS ARIAS</t>
  </si>
  <si>
    <t>Prestar servicios profesionales para ejercer la representación judicial en los procesos en que sea parte la Administradora de los Recursos del Sistema General de Seguridad Social en Salud – ADRES o contra el entonces FOSYGA. ID-101-OAJ</t>
  </si>
  <si>
    <t>101-OAJ</t>
  </si>
  <si>
    <t>ADRES-CPS-131-2026</t>
  </si>
  <si>
    <t>LUIS ROBERTO LADINO GONZALEZ</t>
  </si>
  <si>
    <t>Prestar servicios profesionales para ejercer la representación judicial en los procesos en que sea parte la Administradora de los Recursos del Sistema General de Seguridad Social en Salud – ADRES o contra el entonces FOSYGA. ID-102-OAJ</t>
  </si>
  <si>
    <t>102-OAJ</t>
  </si>
  <si>
    <t>ADRES-CPS-132-2026</t>
  </si>
  <si>
    <t>MAGDA ALEJANDRA MORENO AVELLA</t>
  </si>
  <si>
    <t>Prestar servicios profesionales para ejercer la representación judicial en los procesos en que sea parte la Administradora de los Recursos del Sistema General de Seguridad Social en Salud – ADRES o contra el entonces FOSYGA. ID-103-OAJ ADRES-CPS-132-2026.</t>
  </si>
  <si>
    <t>103-OAJ</t>
  </si>
  <si>
    <t>ADRES-CPS-133-2026</t>
  </si>
  <si>
    <t>NICOLE JULIANA LOPEZ CASTAÑO</t>
  </si>
  <si>
    <t>Prestar servicios profesionales para ejercer la representación judicial en los procesos en que sea parte la Administradora de los Recursos del Sistema General de Seguridad Social en Salud – ADRES o contra el entonces FOSYGA. ID-104-OAJ</t>
  </si>
  <si>
    <t>104-OAJ</t>
  </si>
  <si>
    <t>ADRES-CPS-134-2026</t>
  </si>
  <si>
    <t>ORLANDO NUÑEZ BUITRAGO</t>
  </si>
  <si>
    <t>Prestar servicios profesionales para ejercer la representación judicial en los procesos en que sea parte la Administradora de los Recursos del Sistema General de Seguridad Social en Salud – ADRES o contra el entonces FOSYGA. ID-105-OAJ - ADRES-CPS-134-2026</t>
  </si>
  <si>
    <t>105-OAJ</t>
  </si>
  <si>
    <t>ADRES-CPS-135-2026</t>
  </si>
  <si>
    <t>PAOLA ANDREA RUIZ GONZALEZ</t>
  </si>
  <si>
    <t>Prestar servicios profesionales para ejercer la representación judicial en los procesos en que sea parte la Administradora de los Recursos del Sistema General de Seguridad Social en Salud – ADRES o contra el entonces FOSYGA. ID-106-OAJ</t>
  </si>
  <si>
    <t>106-OAJ</t>
  </si>
  <si>
    <t>ADRES-CPS-136-2026</t>
  </si>
  <si>
    <t>PAOLO ANDREI AWAZACKO MARTINEZ</t>
  </si>
  <si>
    <t>Prestar servicios profesionales para ejercer la representación judicial en los procesos en que sea parte la Administradora de los Recursos del Sistema General de Seguridad Social en Salud – ADRES o contra el entonces FOSYGA. ID-107-OAJ - ADRES-CPS-136-2026</t>
  </si>
  <si>
    <t>107-OAJ</t>
  </si>
  <si>
    <t>ADRES-CPS-137-2026</t>
  </si>
  <si>
    <t>RUTH MARIA BOLIVAR JARAMILLO</t>
  </si>
  <si>
    <t>Prestar servicios profesionales para ejercer la representación judicial en los procesos en que sea parte la Administradora de los Recursos del Sistema General de Seguridad Social en Salud – ADRES o contra el entonces FOSYGA. ID-108-OAJ - ADRES-CPS-137-2026.</t>
  </si>
  <si>
    <t>108-OAJ</t>
  </si>
  <si>
    <t>ADRES-CPS-138-2026</t>
  </si>
  <si>
    <t>SERGIO MAURICIO ZIPAQUIRA DIAZ</t>
  </si>
  <si>
    <t>Prestar servicios profesionales para ejercer la representación judicial en los procesos en que sea parte la Administradora de los Recursos del Sistema General de Seguridad Social en Salud – ADRES o contra el entonces FOSYGA. ID-109-OAJ - ADRES-CPS-138-2026.</t>
  </si>
  <si>
    <t>109-OAJ</t>
  </si>
  <si>
    <t>ADRES-CPS-139-2026</t>
  </si>
  <si>
    <t>STEPHANIA CAMARGO BROCHERO</t>
  </si>
  <si>
    <t>Prestar servicios profesionales para ejercer la representación judicial en los procesos en que sea parte la Administradora de los Recursos del Sistema General de Seguridad Social en Salud – ADRES o contra el entonces FOSYGA. ID-110-OAJ -ADRES-CPS-139-2026.</t>
  </si>
  <si>
    <t>110-OAJ</t>
  </si>
  <si>
    <t>ADRES-CPS-140-2026</t>
  </si>
  <si>
    <t>ANDRES MIGUEL SARMIENTO LOZANO</t>
  </si>
  <si>
    <t>Prestar servicios profesionales para ejercer la representación extrajudicial y judicial de los procesos en que sea parte la Administradora de los Recursos del Sistema General de Seguridad Social en Salud – ADRES o contra el entonces FOSYGA. ID-073-OAJ</t>
  </si>
  <si>
    <t>073-OAJ</t>
  </si>
  <si>
    <t>ADRES-CPS-141-2026</t>
  </si>
  <si>
    <t>ANGELA MARIA RODRIGUEZ BOLIVAR</t>
  </si>
  <si>
    <t>Prestar servicios profesionales para ejercer la representación extrajudicial y judicial de los procesos en que sea parte la Administradora de los Recursos del Sistema General de Seguridad Social en Salud – ADRES o contra el entonces FOSYGA. ID-074-OAJ</t>
  </si>
  <si>
    <t>074-OAJ</t>
  </si>
  <si>
    <t>ADRES-CPS-142-2026</t>
  </si>
  <si>
    <t>HANS JOACHIM WALDMANN GAMBOA</t>
  </si>
  <si>
    <t>Cesión del contrato ADRES-CPS-142-2026 cuyo objeto es: Prestar servicios profesionales para ejercer la representación extrajudicial y judicial de los procesos en que sea parte la Administradora de los Recursos del Sistema General de Seguridad Social en Salud – ADRES o contra el entonces FOSYGA. ID-075-OAJ.</t>
  </si>
  <si>
    <t>075-OAJ</t>
  </si>
  <si>
    <t>ADRES-CPS-143-2026</t>
  </si>
  <si>
    <t>ESTEFFANY PAOLA TABOADA REDONDO</t>
  </si>
  <si>
    <t>Prestar servicios profesionales para ejercer la representación extrajudicial y judicial de los procesos en que sea parte la Administradora de los Recursos del Sistema General de Seguridad Social en Salud – ADRES o contra el entonces FOSYGA. ID-076-OAJ</t>
  </si>
  <si>
    <t>076-OAJ</t>
  </si>
  <si>
    <t>ADRES-CPS-144-2026</t>
  </si>
  <si>
    <t>IBETH JOHANA ESCOBAR RUA</t>
  </si>
  <si>
    <t>Prestar servicios profesionales para ejercer la representación extrajudicial y judicial de los procesos en que sea parte la Administradora de los Recursos del Sistema General de Seguridad Social en Salud – ADRES o contra el entonces FOSYGA. ID-077-OAJ</t>
  </si>
  <si>
    <t>077-OAJ</t>
  </si>
  <si>
    <t>ADRES-CPS-145-2026</t>
  </si>
  <si>
    <t>KEVIN OSWALDO LEIVA QUIMBAYO</t>
  </si>
  <si>
    <t>Cesión del contrato ADRES-CPS-145-2026 cuyo objeto es: Prestar servicios profesionales para ejercer la representación extrajudicial y judicial de los procesos en que sea parte la Administradora de los Recursos del Sistema General de Seguridad Social en Salud – ADRES o contra el entonces FOSYGA. ID-078-OAJ - ADRES-CPS-145-2026.</t>
  </si>
  <si>
    <t>ADRES-CPS-146-2026</t>
  </si>
  <si>
    <t>KAREN ALEJANDRA PARRADO TRIANA</t>
  </si>
  <si>
    <t>Prestar servicios profesionales para ejercer la representación extrajudicial y judicial de los procesos en que sea parte la Administradora de los Recursos del Sistema General de Seguridad Social en Salud – ADRES o contra el entonces FOSYGA. ID-079-OAJ -ADRES-CPS-146-2026</t>
  </si>
  <si>
    <t>079-OAJ</t>
  </si>
  <si>
    <t>ADRES-CPS-147-2026</t>
  </si>
  <si>
    <t>KEVIN MONTAÑO VILLA</t>
  </si>
  <si>
    <t>Prestar servicios profesionales para ejercer la representación extrajudicial y judicial de los procesos en que sea parte la Administradora de los Recursos del Sistema General de Seguridad Social en Salud – ADRES o contra el entonces FOSYGA. ID-080-OAJ</t>
  </si>
  <si>
    <t>080-OAJ</t>
  </si>
  <si>
    <t>ADRES-CPS-148-2026</t>
  </si>
  <si>
    <t>LAURA ALEJANDRA CALDERON ROZO</t>
  </si>
  <si>
    <t>Prestar servicios profesionales para ejercer la representación extrajudicial y judicial de los procesos en que sea parte la Administradora de los Recursos del Sistema General de Seguridad Social en Salud – ADRES o contra el entonces FOSYGA. ID-081-OAJ - ADRES-CPS-148-2026</t>
  </si>
  <si>
    <t>081-OAJ</t>
  </si>
  <si>
    <t>ADRES-CPS-149-2026</t>
  </si>
  <si>
    <t>LUISA CAMILA ENRIQUEZ LUNA</t>
  </si>
  <si>
    <t>Prestar servicios profesionales para ejercer la representación extrajudicial y judicial de los procesos en que sea parte la Administradora de los Recursos del Sistema General de Seguridad Social en Salud – ADRES o contra el entonces FOSYGA. ID-082-OAJ</t>
  </si>
  <si>
    <t>082-OAJ</t>
  </si>
  <si>
    <t>ADRES-CPS-150-2026</t>
  </si>
  <si>
    <t>SANDRA JULIETH HERRERA ALFONSO</t>
  </si>
  <si>
    <t>Prestar servicios profesionales para ejercer la representación extrajudicial y judicial de los procesos en que sea parte la Administradora de los Recursos del Sistema General de Seguridad Social en Salud – ADRES o contra el entonces FOSYGA. ID-083-OAJ - ADRES-CPS-150-2026</t>
  </si>
  <si>
    <t>083-OAJ</t>
  </si>
  <si>
    <t>ADRES-CPS-151-2026</t>
  </si>
  <si>
    <t>SEBASTIAN MORENO AMAYA</t>
  </si>
  <si>
    <t>Prestar servicios profesionales para ejercer la representación extrajudicial y judicial de los procesos en que sea parte la Administradora de los Recursos del Sistema General de Seguridad Social en Salud – ADRES o contra el entonces FOSYGA. ID-084-OAJ</t>
  </si>
  <si>
    <t>084-OAJ</t>
  </si>
  <si>
    <t>ADRES-CPS-152-2026</t>
  </si>
  <si>
    <t>ALLISON STEFANY TRUJILLO FERRARO</t>
  </si>
  <si>
    <t>Prestar servicios profesionales para ejercer la representación extrajudicial y judicial de los procesos en que sea parte la Administradora de los Recursos del Sistema General de Seguridad Social en Salud – ADRES o contra el entonces FOSYGA. ID-085-OAJ  - ADRES-CPS-152-2026</t>
  </si>
  <si>
    <t>085-OAJ</t>
  </si>
  <si>
    <t>ADRES-CPS-153-2026</t>
  </si>
  <si>
    <t>EDWIN ALEJANDRO ACEVEDO GARCIA</t>
  </si>
  <si>
    <t>Prestar servicios profesionales a la Oficina Asesora Jurídica para la revisión y tramite de consultas y peticiones, así como el contenido de los proyectos de actos administrativos, acorde con las normas constitucionales y legales vigentes. ID-051-OAJ - ADRES-CPS-153-2026.</t>
  </si>
  <si>
    <t>051-OAJ</t>
  </si>
  <si>
    <t>ADRES-CPS-154-2026</t>
  </si>
  <si>
    <t>JULY ANDREA LESMES PALACIOS</t>
  </si>
  <si>
    <t>Prestar servicios profesionales a la Oficina Asesora Jurídica para la revisión y tramite de consultas y peticiones, así como el contenido de los proyectos de actos administrativos, acorde con las normas constitucionales y legales vigentes. ID-052-OAJ</t>
  </si>
  <si>
    <t>052-OAJ</t>
  </si>
  <si>
    <t>ADRES-CPS-155-2026</t>
  </si>
  <si>
    <t>ANDRES FELIPE BETANCUR MURILLO</t>
  </si>
  <si>
    <t>Prestar servicios profesionales a la Oficina Asesora Jurídica para la revisión y tramite de consultas y peticiones, así como el contenido de los proyectos de actos administrativos, acorde con las normas constitucionales y legales vigentes. ID-053-OAJ.</t>
  </si>
  <si>
    <t>053-OAJ</t>
  </si>
  <si>
    <t>ADRES-CPS-156-2026</t>
  </si>
  <si>
    <t>ERIKA ALEXANDRA GARCIA SOLER</t>
  </si>
  <si>
    <t>Prestar servicios profesionales a la Oficina Asesora Jurídica para la revisión y tramite de consultas y peticiones, así como el contenido de los proyectos de actos administrativos, acorde con las normas constitucionales y legales vigentes. ID-054-OAJ</t>
  </si>
  <si>
    <t>054-OAJ</t>
  </si>
  <si>
    <t>ADRES-CPS-157-2026</t>
  </si>
  <si>
    <t>JENNY MARCELA PATIÑO CORREDOR</t>
  </si>
  <si>
    <t>Prestar servicios profesionales a la Oficina Asesora Jurídica para la revisión y tramite de consultas y peticiones, así como el contenido de los proyectos de actos administrativos, acorde con las normas constitucionales y legales vigentes. ID-055-OAJ - ADRES-CPS-157-2026_x000D_
"</t>
  </si>
  <si>
    <t>055-OAJ</t>
  </si>
  <si>
    <t>ADRES-CPS-158-2026</t>
  </si>
  <si>
    <t>MARTHA LUCIA BARCO GARCIA</t>
  </si>
  <si>
    <t>Prestar servicios profesionales especializados para adelantar acciones de revisión, notificación de los actos administrativos expedidos por la Entidad y mejora constante del proceso del equipo de notificaciones. ID-058-OAJ - ADRES-CPS-158-2026</t>
  </si>
  <si>
    <t>058-OAJ</t>
  </si>
  <si>
    <t>ADRES-CPS-159-2026</t>
  </si>
  <si>
    <t>LAURA DANIELA ALVAREZ ESPINEL</t>
  </si>
  <si>
    <t>Prestar servicios de apoyo a la gestión de las actividades administrativas requeridas por el grupo prejudicial para el cumplimiento de los objetivos, metas y requerimientos, relacionados directamente con las funciones del grupo.  ID-087-OAJ - ADRES-CPS-159-2026</t>
  </si>
  <si>
    <t>087-OAJ</t>
  </si>
  <si>
    <t>ADRES-CPS-160-2026</t>
  </si>
  <si>
    <t>MAIRA ALEJANDRA ACUÑA MANCIPE</t>
  </si>
  <si>
    <t>Prestar servicios profesionales para ejercer la representación judicial en los procesos en que sea parte la Administradora de los Recursos del Sistema General de Seguridad Social en Salud – ADRES o contra el entonces FOSYGA y adelantar las gestiones en materia de embargos. ID-112-OAJ - ADRES-CPS-160-2026</t>
  </si>
  <si>
    <t>112-OAJ</t>
  </si>
  <si>
    <t>ADRES-CPS-161-2026</t>
  </si>
  <si>
    <t>YULY KATHERINE PALACIOS ROJAS</t>
  </si>
  <si>
    <t>Prestar servicios profesionales especializados para tramitar consultas y peticiones relacionados con el Grupo de Representación Judicial , así como  en el procedimiento de liquidación de sentencias condenatorias, la proyección de actos administrativos, la formulación, ejecución y seguimiento de planes y objetivos encaminados al cumplimiento de las funciones de la dependencia. ID-117-OAJ - ADRES-CPS-161-2026</t>
  </si>
  <si>
    <t>117-OAJ</t>
  </si>
  <si>
    <t>ADRES-CPS-162-2026</t>
  </si>
  <si>
    <t>SANDRA PAOLA BENITEZ LEON</t>
  </si>
  <si>
    <t>Prestar servicios profesionales para la gestión de las actividades administrativas requeridas por los diferentes grupos de la Oficina Asesora Juridica  para el cumplimiento de los objetivos, metas y requerimientos, relacionados directamente con las funciones de la dependencia. ID-119-OAJ - ADRES-CPS-162-2026</t>
  </si>
  <si>
    <t>119-OAJ</t>
  </si>
  <si>
    <t>ADRES-CPS-163-2026</t>
  </si>
  <si>
    <t>HECTOR EDUARDO PAREDES GUERRERO</t>
  </si>
  <si>
    <t>Prestar servicios profesionales para la gestión de las actividades administrativas requeridas por el grupo de representación judicial para el cumplimiento de los objetivos, metas y requerimientos, relacionados directamente con las funciones del grupo. ID-120-OAJ - ADRES-CPS-163-2026</t>
  </si>
  <si>
    <t>120-OAJ</t>
  </si>
  <si>
    <t>ADRES-CPS-164-2026</t>
  </si>
  <si>
    <t>OSCAR JAVIER GONZALEZ AZA</t>
  </si>
  <si>
    <t>Prestar servicios profesionales especializados, realizando el apoyo operativo a las gestiones relacionadas con el control político y agenda legislativa como enlace en el Congreso de la República, en el marco de las funciones de la Administradora de los Recursos del Sistema General de Seguridad Social en Salud – ADRES. ID-056-OAJ</t>
  </si>
  <si>
    <t>056-OAJ</t>
  </si>
  <si>
    <t>ADRES-CPS-165-2026</t>
  </si>
  <si>
    <t>MARIA NORVI PORTELA TORRES</t>
  </si>
  <si>
    <t>Prestar servicios especializados de acompañamiento jurídico a la Dirección General de la Administradora de los Recursos del Sistema General de Seguridad Social en Salud- ADRES, en los procesos estratégicos de la Entidad, incluido el acompañamiento en la revisión y sustentación de las fichas técnicas que se presenten al Comité de Conciliación en los asuntos jurídicos de mayor relevancia. ID-072-OAJ</t>
  </si>
  <si>
    <t>072-OAJ</t>
  </si>
  <si>
    <t>ADRES-CPS-166-2026</t>
  </si>
  <si>
    <t>RODRIGO ALBERTO CASTILLO SARMIENTO</t>
  </si>
  <si>
    <t>Prestar servicios profesionales para realizar la liquidación de las sentencias proferidas contra la Administradora de los Recursos del Sistema General de Seguridad Social en Salud – ADRES y todos aquellos cálculos financieros y económicos que requiera la Oficina Asesora Jurídica.  ID-113-OAJ</t>
  </si>
  <si>
    <t>113-OAJ</t>
  </si>
  <si>
    <t>ADRES-CPS-167-2026</t>
  </si>
  <si>
    <t>LINA TATIANA VARON PORTELA</t>
  </si>
  <si>
    <t>Prestar servicios profesionales con el fin de apoyar la elaboración de informes y conceptos de carácter médico, relacionados con la defensa judicial que se ejerce desde la Oficina Asesora Jurídica. ID-114-OAJ</t>
  </si>
  <si>
    <t>114-OAJ</t>
  </si>
  <si>
    <t>ADRES-CPS-168-2026</t>
  </si>
  <si>
    <t>LUIS GIOVANNY FIGUEROA VELOZA</t>
  </si>
  <si>
    <t>Prestar servicios profesionales especializados para ejercer la representación judicial en materia penal, en los que sea parte o interviniente la Administradora de los Recursos del Sistema General de Seguridad Social en Salud - ADRES.  ID-118-OAJ</t>
  </si>
  <si>
    <t>118-OAJ</t>
  </si>
  <si>
    <t>ADRES-CPS-169-2026</t>
  </si>
  <si>
    <t>LINA DEL CARMEN PALOMEQUE ABUHATAB</t>
  </si>
  <si>
    <t>Prestar servicios profesionales especializados a la Dirección General de la Administradora de los Recursos del Sistema General de Seguridad Social en Salud (ADRES), en temas relacionados con el acompañamiento jurídico integral en el marco de los procesos, planes y proyectos de la Dirección General. Esto incluye la revisión y apoyo en la gestión contractual, asegurando el cumplimiento normativo y la alineación con los objetivos estratégicos de la entidad.  ID-125-OAJ</t>
  </si>
  <si>
    <t>125-OAJ</t>
  </si>
  <si>
    <t>ADRES-CPS-170-2026</t>
  </si>
  <si>
    <t>DIANA MARCELA OTILIA CATALINA MONTEALEGRE</t>
  </si>
  <si>
    <t>Prestar servicios de apoyo a la gestión de las actividades administrativas asociadas al cargue de piezas procesales en la plataforma eKOGUI, seguimiento a solicitudes de conciliación ante el delegado del Ministerio Público y las demás tareas que el grupo de prejudicial requiera para el cumplimiento de los objetivos y metas.  ID-086-OAJ</t>
  </si>
  <si>
    <t>086-OAJ</t>
  </si>
  <si>
    <t>ADRES-CPS-171-2026</t>
  </si>
  <si>
    <t>ANDRES FELIPE CABALLERO CHAVES</t>
  </si>
  <si>
    <t>Prestar servicios profesionales para ejercer la representación judicial en los procesos en que sea parte la Administradora de los Recursos del Sistema General de Seguridad Social en Salud – ADRES o contra el entonces FOSYGA. ID-089-OAJ</t>
  </si>
  <si>
    <t>089-OAJ</t>
  </si>
  <si>
    <t>ADRES-CPS-172-2026</t>
  </si>
  <si>
    <t>KAREN VIVIANA ALVAREZ ORTIZ</t>
  </si>
  <si>
    <t>Prestar servicios profesionales para brindar apoyo a la Oficina Asesora Jurídica en al gestión y verificación de la información registrada en el Sistema Único de Gestión e Información Litigiosa del Estado Colombiano – eKOGUI, así como prestar apoyo en la elaboración de la provisión contable, como en la  elaboración de informes respecto del contenido de las bases de datos del Grupo de Representación judicial y del Sistema Único de Gestión e Información Litigiosa del Estado Colombiano - eKOGUI.   ID-111-OAJ</t>
  </si>
  <si>
    <t>111-OAJ</t>
  </si>
  <si>
    <t>ADRES-CPS-173-2026</t>
  </si>
  <si>
    <t>LEONEL ALBERTO SANCHEZ LEON</t>
  </si>
  <si>
    <t>Prestar servicios de apoyo a la gestión de las actividades administrativas y operativas requeridas por la Oficina Asesora Jurídica para el cumplimiento de la gestión de la secretaria técnica del Comité de Conciliación y de la Administradora de los Recursos del Sistema General de Seguridad Social en Salud – ADRES. ID-121-OAJ</t>
  </si>
  <si>
    <t>121-OAJ</t>
  </si>
  <si>
    <t>ADRES-CPS-678-2026</t>
  </si>
  <si>
    <t>SILVIA JULIANA PINZON RODRIGUEZ</t>
  </si>
  <si>
    <t>Prestar servicios profesionales especializados, realizando el seguimiento y apoyo a las gestiones relacionadas con el control político y agenda legislativa como enlace en el Congreso de la República, en el marco de las funciones de la Administradora de los Recursos del Sistema General de Seguridad Social en Salud – ADRES. ID-057-OAJ -ADRES-CPS-678-2026.</t>
  </si>
  <si>
    <t>057-OAJ</t>
  </si>
  <si>
    <t>ADRES-CPS-287-2026</t>
  </si>
  <si>
    <t>DANIEL EDUARDO CABEZAS MURILLO</t>
  </si>
  <si>
    <t>Prestar servicios profesionales especializados a la Oficina Asesora de Planeación y Control de Riesgos de la ADRES para el fortalecimiento integral y estratégico de la gestión institucional y de proyectos, orientados al diseño y consolidación de metodologías, lineamientos y herramientas que aseguren su articulación, alineación y sostenibilidad en el marco de los objetivos institucionales.  ID-016-OAP</t>
  </si>
  <si>
    <t>016-OAP</t>
  </si>
  <si>
    <t>Oficina Asesoría de Planeación y Control de Riesgos</t>
  </si>
  <si>
    <t>ADRES-CPS-288-2026</t>
  </si>
  <si>
    <t>LIBORIO BAUTISTA MONTAÑA</t>
  </si>
  <si>
    <t>Prestar servicios profesionales especializados a la Oficina Asesora de Planeación y Control de Riesgos de la ADRES para el fortalecimiento integral y estratégico de la gestión institucional y de proyectos, orientados al diseño y consolidación de metodologías, lineamientos y herramientas que aseguren su articulación, alineación y sostenibilidad en el marco de los objetivos institucionales. ID-017-OAP</t>
  </si>
  <si>
    <t>017-OAP</t>
  </si>
  <si>
    <t>ADRES-CPS-289-2026</t>
  </si>
  <si>
    <t>CESAR ALDEMAR ZAMBRANO RIVERA</t>
  </si>
  <si>
    <t>Prestar servicios profesionales a la Oficina Asesora de Planeación y Control de Riesgos para impulsar en todas sus etapas las iniciativas y proyectos asignados para las diferentes dependencias de la entidad. ID-018-OAP</t>
  </si>
  <si>
    <t>018-OAP</t>
  </si>
  <si>
    <t>ADRES-CPS-290-2026</t>
  </si>
  <si>
    <t>ALEXANDER BEJARANO AROCA</t>
  </si>
  <si>
    <t>Prestar servicios profesionales a la Oficina Asesora de Planeación y Control de Riesgos para impulsar en todas sus etapas las iniciativas y proyectos asignados para las diferentes dependencias de la entidad. ID-019-OAP</t>
  </si>
  <si>
    <t>019-OAP</t>
  </si>
  <si>
    <t>ADRES-CPS-293-2026</t>
  </si>
  <si>
    <t>JONATHAN SMIT MORERA LINARES</t>
  </si>
  <si>
    <t>Prestar servicios profesionales a la Oficina Asesora de Planeación y Control de Riesgos, para asistir la ejecución y seguimiento del plan establecido para la implementación de la gobernanza de datos en la entidad y en los demás temas inherentes al dominio de datos e información ID-021-OAP</t>
  </si>
  <si>
    <t>021-OAP</t>
  </si>
  <si>
    <t>ADRES-CPS-343-2026</t>
  </si>
  <si>
    <t xml:space="preserve">ANA MILENA HENAO BERNAL  </t>
  </si>
  <si>
    <t>Prestar servicios profesionales para apoyar el desarrollo y fortalecimiento del cumplimiento normativo y la gestión de riesgos, en el marco de la metodología de Gobierno, Riesgo y Cumplimiento (GRC), en los procesos administrativos, operativos y financieros de la ADRES. ID-004-OAP-ADRES-CPS-343-2026</t>
  </si>
  <si>
    <t>004-OAP</t>
  </si>
  <si>
    <t>ADRES-CPS-344-2026</t>
  </si>
  <si>
    <t>JACQUELINE MEDINA GUTIERREZ</t>
  </si>
  <si>
    <t>Prestar servicios profesionales para apoyar el desarrollo y fortalecimiento del cumplimiento normativo y la gestión de riesgos, en el marco de la metodología de Gobierno, Riesgo y Cumplimiento (GRC), en los procesos administrativos, operativos y financieros de la ADRES. ID-002-OAP-ADRES-CPS-344-2026</t>
  </si>
  <si>
    <t>002-OAP</t>
  </si>
  <si>
    <t>ADRES-CPS-345-2026</t>
  </si>
  <si>
    <t>JEMNYN LEMUSVETH PARDO CUELLAR</t>
  </si>
  <si>
    <t>Prestar servicios profesionales para apoyar el desarrollo y fortalecimiento del cumplimiento normativo y la gestión de riesgos, en el marco de la metodología de Gobierno, Riesgo y Cumplimiento (GRC), en los procesos administrativos, operativos y financieros de la ADRES. ID-001-OAP-ADRES-CPS-345-2026</t>
  </si>
  <si>
    <t>001-OAP</t>
  </si>
  <si>
    <t>ADRES-CPS-346-2026</t>
  </si>
  <si>
    <t>EDWIN MAURICIO GONZALEZ HERNANDEZ</t>
  </si>
  <si>
    <t>Prestar servicios profesionales para apoyar el desarrollo y fortalecimiento del cumplimiento normativo y la gestión de riesgos, en el marco de la metodología de Gobierno, Riesgo y Cumplimiento (GRC), en los procesos administrativos, operativos y financieros de la ADRES. ID-003-OAP-ADRES-CPS-346-2026</t>
  </si>
  <si>
    <t>003-OAP</t>
  </si>
  <si>
    <t>ADRES-CPS-347-2026</t>
  </si>
  <si>
    <t>HECTOR HERNANDO BECERRA BELTRAN</t>
  </si>
  <si>
    <t>Prestar servicios profesionales a la Oficina Asesora de Planeación y Control de Riesgos, apoyando la construcción y desagregación de los macroprocesos y sus elementos de gestión de acuerdo con la metodología definida en la ADRES. ID-011-OAP-ADRES-CPS-347-2026</t>
  </si>
  <si>
    <t>011-OAP</t>
  </si>
  <si>
    <t>ADRES-CPS-348-2026</t>
  </si>
  <si>
    <t>LYDIA CAROLINA SUAREZ VARGAS</t>
  </si>
  <si>
    <t>Prestar servicios profesionales a la Oficina Asesora de Planeación y Control de Riesgos, apoyando la construcción y desagregación de los macroprocesos y sus elementos de gestión de acuerdo con la metodología definida en la ADRES. ID-014-OAP-ADRES-CPS-348-2026</t>
  </si>
  <si>
    <t>014-OAP</t>
  </si>
  <si>
    <t>ADRES-CPS-349-2026</t>
  </si>
  <si>
    <t>LUISA FERNANDA GUARIN DIAZ</t>
  </si>
  <si>
    <t>Prestar servicios profesionales a la Oficina Asesora de Planeación y Control de Riesgos, apoyando la construcción y desagregación de los macroprocesos y sus elementos de gestión de acuerdo con la metodología definida en la ADRES. ID-012-OAP-ADRES-CPS-349-2026</t>
  </si>
  <si>
    <t>012-OAP</t>
  </si>
  <si>
    <t>ADRES-CPS-350-2026</t>
  </si>
  <si>
    <t>ANA YUSELY TORRES OSPINA</t>
  </si>
  <si>
    <t>Prestar servicios profesionales a la Oficina Asesora de Planeación y Control de Riesgos, apoyando la construcción y desagregación de los macroprocesos y sus elementos de gestión de acuerdo con la metodología definida en la ADRES. ID-013-OAP-ADRES-CPS-350-2026</t>
  </si>
  <si>
    <t>013-OAP</t>
  </si>
  <si>
    <t>ADRES-CPS-659-2026</t>
  </si>
  <si>
    <t>EDISON TIPACOQUE MARTINEZ</t>
  </si>
  <si>
    <t>Prestar servicios profesionales a la Oficina Asesora de Planeación y Control de Riesgos para asumir el rol que guia el negocio, en la mesa técnica de arquitectura empresarial desarrollando las actividades necesarias y responsabilidades para desempeñar dicho rol. ID-023-OAP</t>
  </si>
  <si>
    <t>023-OAP</t>
  </si>
  <si>
    <t>ADRES-CPS-660-2026</t>
  </si>
  <si>
    <t>RAFAEL ENRIQUE GARCIA CADAVID</t>
  </si>
  <si>
    <t>Prestar servicios profesionales a la Oficina Asesora de Planeación y Control de Riesgos para la gestión de la ADRES en las actividades relacionadas a la Planeación Estratégica, en la formulación de estrategias y el seguimiento a los planes de acción institucionales y planes de mejoramiento formulados por los órganos de control y la Oficina de Control Interno. ID-025-OAP</t>
  </si>
  <si>
    <t>025-OAP</t>
  </si>
  <si>
    <t>ADRES-CPS-751-2026</t>
  </si>
  <si>
    <t>DIANA CAROLINA FRANCO MEDINA</t>
  </si>
  <si>
    <t>Prestar servicios profesionales a la Oficina Asesora de Planeación y Control de Riesgos para adelantar las actividades en el desarrollo del Modelo del Sistema Integrado de Gestión Institucional (SIGI) y  (MIPG), y el Modelo Integrado de Planeación y Gestión y debida publicación de la información. ID-026-OAP</t>
  </si>
  <si>
    <t>026-OAP</t>
  </si>
  <si>
    <t>ADRES-CPS-752-2026</t>
  </si>
  <si>
    <t>DIANA CAROLINA SANCHEZ MARTINEZ</t>
  </si>
  <si>
    <t>Prestar servicios profesionales para apoyar el desarrollo y fortalecimiento del cumplimiento normativo y la gestión de riesgos, en el marco de la metodología de Gobierno, Riesgo y Cumplimiento (GRC), en los procesos administrativos, operativos y financieros de la ADRES. ID-005-OAP</t>
  </si>
  <si>
    <t>005-OAP</t>
  </si>
  <si>
    <t>ADRES-CPS-769-2026</t>
  </si>
  <si>
    <t>EMILY YULIETH BAQUERO DURAN</t>
  </si>
  <si>
    <t>Prestación de servicios profesionales para adelantar las actividades administrativas, operativas y de seguimiento requeridas por la Oficina Asesora de Planeación y Control de Riesgos . ID-027-OAP</t>
  </si>
  <si>
    <t>027-OAP</t>
  </si>
  <si>
    <t>ADRES-CPS-770-2026</t>
  </si>
  <si>
    <t>EDISON GONZALEZ PORRAS</t>
  </si>
  <si>
    <t>Prestar servicios profesionales a la Oficina Asesora de Planeación y Control de Riesgos, apoyando la dinamización de procesos de la gestión del cambio. ID-028-OAP</t>
  </si>
  <si>
    <t>028-OAP</t>
  </si>
  <si>
    <t>ADRES-CPS-771-2026</t>
  </si>
  <si>
    <t>CAROLINA BARRIOS RODRIGUEZ</t>
  </si>
  <si>
    <t>Prestar servicios profesionales a la Oficina Asesora de Planeación y Control de Riesgos en el fortalecimiento de la gestión del cambio institucional y la gestión del proceso de racionalización de trámites, servicio al ciudadano, participación ciudadana y rendición de cuentas. ID-029-OAP</t>
  </si>
  <si>
    <t>029-OAP</t>
  </si>
  <si>
    <t>ADRES-CPS-779-2026</t>
  </si>
  <si>
    <t>RODRIGO BARRERO MUÑOZ</t>
  </si>
  <si>
    <t>Cesión del contrato ADRES-CPS-779-2026 cuyo objeto es: Prestar servicios profesionales para apoyar el desarrollo y fortalecimiento del cumplimiento normativo y la gestión de riesgos, en el marco de la metodología de Gobierno, Riesgo y Cumplimiento (GRC), en los procesos administrativos, operativos y financieros de la ADRES. ID-006-OAP</t>
  </si>
  <si>
    <t>006-OAP</t>
  </si>
  <si>
    <t>ADRES-CPS-786-2026</t>
  </si>
  <si>
    <t xml:space="preserve">DENIS ANDREA GARZON CARDENAS  </t>
  </si>
  <si>
    <t>Prestar servicios profesionales a la Oficina Asesora de Planeación y Control de Riesgos en el apoyo en  la ejecución de actividades vinculadas al desarrollo de la Arquitectura Empresarial que realice la entidad. ID-024-OAP</t>
  </si>
  <si>
    <t>024-OAP</t>
  </si>
  <si>
    <t>ADRES-CPS-795-2026</t>
  </si>
  <si>
    <t>GABRIEL BERNARDO BUSTOS QUIROGA</t>
  </si>
  <si>
    <t>Prestar servicios profesionales a la Oficina Asesora de Planeación y Control de Riesgos, para apoyar las actividades de planeación, ejecución, seguimiento y gestión en la implementación de la gobernanza de datos, aplicando el uso de las mejores prácticas en la gestión de la información. ID-022-OAP</t>
  </si>
  <si>
    <t>022-OAP</t>
  </si>
  <si>
    <t>ADRES-CPS-174-2026</t>
  </si>
  <si>
    <t>MARCO ANDRES GARCIA RUEDA</t>
  </si>
  <si>
    <t>Prestar servicios de apoyo a la gestión a la Dirección General de la Administradora de los Recursos del Sistema General de Seguridad Social en Salud – ADRES, mediante el uso de software de manejo de datos y herramientas estadísticas que apoyen la gestión Institucional. ID-050-DGRAL. ADRES-CPS-174-2026</t>
  </si>
  <si>
    <t>050-DGRAL</t>
  </si>
  <si>
    <t>Dirección General</t>
  </si>
  <si>
    <t>ADRES-CPS-175-2026</t>
  </si>
  <si>
    <t>DULEY CECILIA ZUÑIGA PEDROZA</t>
  </si>
  <si>
    <t>Prestar servicios profesionales a la Dirección General de la Administradora de los Recursos del Sistema General de Seguridad Social en Salud (ADRES)  para apoyar la formulación, seguimiento y monitoreo de procesos, planes, programas y proyectos que contribuyan al mejoramiento continuo del desempeño institucional, asegurando el cumplimiento de los objetivos estratégicos y operativos de la entidad.  ID-102-DGRAL  ADRES-CPS-175-2026</t>
  </si>
  <si>
    <t>102-DGRAL</t>
  </si>
  <si>
    <t>ADRES-CPS-176-2026</t>
  </si>
  <si>
    <t>LUIS ALBERTO SIERRA TORRES</t>
  </si>
  <si>
    <t>Prestar servicios profesionales especializados a la Dirección General de la Administradora de los Recursos del Sistema General de Seguridad Social en Salud (ADRES) en temas relacionados con asesoría jurídica integral, en el marco de los procesos, planes y proyectos de la Dirección General. Esto incluye la revisión y apoyo en la gestión contractual, asegurando el cumplimiento normativo y la alineación con los objetivos estratégicos de la entidad. ID-121-DGRAL. ADRES-CPS-176-2026</t>
  </si>
  <si>
    <t>121-DGRAL</t>
  </si>
  <si>
    <t>ADRES-CPS-177-2026</t>
  </si>
  <si>
    <t>ANDREA PAOLA GARCIA RUIZ</t>
  </si>
  <si>
    <t>Prestar servicios profesionales especializados a la Dirección General de la Administradora de los Recursos del Sistema General de Seguridad Social en Salud (ADRES) para asesorar, apoyar y acompañar en el análisis de información sectorial, contribuyendo al desarrollo y ejecución del direccionamiento estratégico de la entidad, con el fin de mejorar la toma de decisiones y la gestión de los recursos en el Sistema General de Seguridad Social en Salud. ID-101-DGRAL. ADRES-CPS-177-2026</t>
  </si>
  <si>
    <t>101-DGRAL</t>
  </si>
  <si>
    <t>ADRES-CPS-178-2026</t>
  </si>
  <si>
    <t>LAURA CAMILA GERENA VARGAS</t>
  </si>
  <si>
    <t>Prestar servicios profesionales para la gestión administrativa a la Dirección General de la Administradora de los Recursos del Sistema General de Seguridad Social en Salud - ADRES, en el control, seguimiento, y monitoreo de indicadores de los procesos de innovación y analítica. ID-002-DGRAL. ADRES-CPS-178-2026</t>
  </si>
  <si>
    <t>002-DGRAL</t>
  </si>
  <si>
    <t>ADRES-CPS-179-2026</t>
  </si>
  <si>
    <t>DIANA MARITZA BOCANEGRA</t>
  </si>
  <si>
    <t>Prestar servicios profesionales a la Dirección General de la Administradora de los Recursos del Sistema General de Seguridad Social en Salud - ADRES como apoyo en los procesos de contratación, cuentas de cobro y otros, relacionados con Innovación y Analítica de Datos, asegurando la alineación de los procesos con los lineamientos establecidos por la ADRES. ID-001-DGRAL. ADRES-CPS-179-2026</t>
  </si>
  <si>
    <t>001-DGRAL</t>
  </si>
  <si>
    <t>ADRES-CPS-181-2026</t>
  </si>
  <si>
    <t>CAMILO ANDRES AVILA CARREÑO</t>
  </si>
  <si>
    <t>Prestar servicios profesionales a la Dirección General de la Administradora de los Recursos del Sistema General de Seguridad Social en Salud – ADRES, en la ejecución y el soporte técnico especializado en los procesos de analítica, utilizando software estadístico, realizando la verificación operativa de la calidad de los productos de analítica, y ejecutando actividades técnicas para la implementación y el mantenimiento de dichos productos. ID-042-DGRAL. ADRES-CPS-181-2026</t>
  </si>
  <si>
    <t>042-DGRAL</t>
  </si>
  <si>
    <t>ADRES-CPS-182-2026</t>
  </si>
  <si>
    <t>DANIELA MONTERO INDABURU</t>
  </si>
  <si>
    <t>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ID-034-DGRAL.   ADRES-CPS-182-2026</t>
  </si>
  <si>
    <t>034-DGRAL</t>
  </si>
  <si>
    <t>ADRES-CPS-183-2026</t>
  </si>
  <si>
    <t>ADRIANA ISABEL LINARES VANEGAS</t>
  </si>
  <si>
    <t>Prestar servicios profesionales a la Dirección General de la Administradora de los Recursos del Sistema General de Seguridad Social en Salud – ADRES, en la ejecución de actividades de control para el aseguramiento de los entregables de innovación y analítica, gestionando la capacidad operativa del equipo y realizando acompañamiento técnico y la verificación de la documentación y la funcionalidad de los productos para su entrega oportuna. ID-004-DGRAL. ADRES-CPS-183-2026</t>
  </si>
  <si>
    <t>004-DGRAL</t>
  </si>
  <si>
    <t>ADRES-CPS-184-2026</t>
  </si>
  <si>
    <t>GINNA PAOLA SAAVEDRA MARTINEZ</t>
  </si>
  <si>
    <t>Prestar servicios profesionales a la Dirección General de la Administradora de los Recursos del Sistema General de Seguridad Social en Salud - ADRES, orientando y apoyando en la formulación, estimación, ejecución de instrumentos conceptuales, técnicos y avanzados para la analítica de información de la entidad, así como la optimización de procesos, generación de estrategias de análisis predictivo y desarrollo de soluciones escalables que permitan mejorar la toma de decisiones basadas en datos. ID-038-DGRAL.  ADRES-CPS-184-2026</t>
  </si>
  <si>
    <t>038-DGRAL</t>
  </si>
  <si>
    <t>ADRES-CPS-185-2026</t>
  </si>
  <si>
    <t>GUSTAVO ADOLFO DIAZ CARDONA</t>
  </si>
  <si>
    <t>Prestar los servicios profesionales a la Dirección General de la Administradora de los Recursos del Sistema General de Seguridad Social en Salud - ADRES, para apoyar la proyección, implantación, y gestión de la infraestructura tecnológica requerida para el desarrollo y operación de los procesos de la Entidad. ID-049-DGRAL. ADRES-CPS-185-2026</t>
  </si>
  <si>
    <t>049-DGRAL</t>
  </si>
  <si>
    <t>ADRES-CPS-187-2026</t>
  </si>
  <si>
    <t>ERIKA MILENA SALCEDO SILVA</t>
  </si>
  <si>
    <t>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ID-035-DGRAL.  ADRES-CPS-187-2026</t>
  </si>
  <si>
    <t>035-DGRAL</t>
  </si>
  <si>
    <t>ADRES-CPS-188-2026</t>
  </si>
  <si>
    <t>ERIKA JOHANNA GARCIA PACHON</t>
  </si>
  <si>
    <t>Prestar servicios profesionales a la Dirección General de la Administradora de los Recursos del Sistema General de Seguridad Social en Salud - ADRES, en el desarrollo, la ejecución técnica y la validación de instrumentos conceptuales y analíticos, así como en la propuesta de soluciones y la generación de reportes avanzados. ID-013-DGRAL. ADRES-CPS-188-2026</t>
  </si>
  <si>
    <t>013-DGRAL</t>
  </si>
  <si>
    <t>ADRES-CPS-189-2026</t>
  </si>
  <si>
    <t>VICTOR HUGO MORALES ANGEL</t>
  </si>
  <si>
    <t>Prestar servicios profesionales a la Dirección General de la Administradora de los Recursos del Sistema General de Seguridad Social en Salud - ADRES, en el desarrollo, la ejecución técnica y la validación de instrumentos conceptuales y analíticos, así como en la propuesta de soluciones y la generación de reportes avanzados. ID-037-DGRAL. ADRES-CPS-189-2026</t>
  </si>
  <si>
    <t>037-DGRAL</t>
  </si>
  <si>
    <t>ADRES-CPS-190-2026</t>
  </si>
  <si>
    <t>GEOVANNI ALEXANDER PORTILLA CORREA</t>
  </si>
  <si>
    <t>Prestar servicios profesionales a la Dirección General de la Administradora de los Recursos del Sistema General de Seguridad Social en Salud - ADRES, en la aplicación de técnicas estadísticas, de ciencia de datos y de aprendizaje automático para estimar modelos descriptivos, predictivos y prescriptivos y que orienten en la selección de los mismos optimizando el uso de recursos computacionales y la precisión de los cálculos. ID-044-DGRAL. ADRES-CPS-190-2026</t>
  </si>
  <si>
    <t>044-DGRAL</t>
  </si>
  <si>
    <t>ADRES-CPS-191-2026</t>
  </si>
  <si>
    <t>DANIEL HERNANDO URIBE POLANIA</t>
  </si>
  <si>
    <t>Prestar servicios profesionales a la Dirección General de la Administradora de los Recursos del Sistema General de Seguridad Social en Salud - ADRES, en el apoyo para la aplicación de técnicas estadísticas, de ciencia de datos y de aprendizaje automático para estimar modelos descriptivos, predictivos y prescriptivos. ID-041-DGRAL. ADRES-CPS-191-2026.</t>
  </si>
  <si>
    <t>041-DGRAL</t>
  </si>
  <si>
    <t>ADRES-CPS-192-2026</t>
  </si>
  <si>
    <t>JUAN NICOLAS RICO AVENDAÑO</t>
  </si>
  <si>
    <t>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ID-014-DGRAL. ADRES-CPS-192-2026</t>
  </si>
  <si>
    <t>014-DGRAL</t>
  </si>
  <si>
    <t>ADRES-CPS-193-2026</t>
  </si>
  <si>
    <t>JOHANA CATHERINE AVILA ALVARADO</t>
  </si>
  <si>
    <t>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ID-015-DGRAL. ADRES-CPS-193-2026</t>
  </si>
  <si>
    <t>015-DGRAL</t>
  </si>
  <si>
    <t>ADRES-CPS-194-2026</t>
  </si>
  <si>
    <t>MELIDA KATHERINE CADENA OYUELA</t>
  </si>
  <si>
    <t>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ID-018-DGRAL. ADRES-CPS-194-2026</t>
  </si>
  <si>
    <t>018-DGRAL</t>
  </si>
  <si>
    <t>ADRES-CPS-195-2026</t>
  </si>
  <si>
    <t>MILTON JAVIER MAHECHA SILVIA</t>
  </si>
  <si>
    <t>Prestar servicios profesionales a la Dirección General de la Administradora de los Recursos del Sistema General de Seguridad Social en Salud (ADRES) para apoyar la definición, adopción e implementación de métodos, herramientas y tecnologías que optimicen la gestión y seguimiento de actividades en el marco del proyecto de Sistema Inteligente de Auditoría (SIA), así como en la revisión y validación de documentación técnica, contribuyendo a la consistencia y calidad de la información requerida para la toma de decisiones estratégicas de la Entidad. ID-127-DGRAL  ADRES-CPS-195-2026</t>
  </si>
  <si>
    <t>127-DGRAL</t>
  </si>
  <si>
    <t>ADRES-CPS-241-2026</t>
  </si>
  <si>
    <t>EMIRO FRANCISCO MUÑOZ GARCIA</t>
  </si>
  <si>
    <t>Prestar servicios profesionales a la Dirección General de la Administradora de los Recursos del Sistema General de Seguridad Social en Salud (ADRES) para apoyar el análisis y la gestión del talento humano, brindando soporte en los procesos a cargo de los diferentes áreas de la Entidad, así como en la orientación e implementación de acciones y decisiones administrativas y jurídicas, bajo las directrices de la Dirección General.  ID-119-DGRAL. ADRES-CPS-241-2026</t>
  </si>
  <si>
    <t>119-DGRAL</t>
  </si>
  <si>
    <t>ADRES-CPS-332-2026</t>
  </si>
  <si>
    <t>DAVID ESNEYDER BELLO ANGULO</t>
  </si>
  <si>
    <t>Prestar servicios profesionales a la Dirección General de la Administradora de los Recursos del Sistema General de Seguridad Social en Salud - ADRES, enfocados la minimización de los costos de la nube, la alta disponibilidad de información para procesos DataOps y MLOps para proyectos estratégicos y aseguramiento de entregables. ID-010-DGRAL. ADRES-CPS-332-2026</t>
  </si>
  <si>
    <t>010-DGRAL</t>
  </si>
  <si>
    <t>ADRES-CPS-391-2026</t>
  </si>
  <si>
    <t>CARLOS OBREGON GONZALEZ</t>
  </si>
  <si>
    <t>Prestar servicios profesionales especializados de asesoría a la Dirección General de la Administradora de los Recursos del Sistema General de Seguridad Social en Salud - ADRES, en la formulación, adopción, ejecución y control de los procesos comunicativos internos y externos relacionados con las políticas, planes y programas de la entidad que deben ser difundidos a los grupos de valor e interés mediante los diferentes canales de comunicación. ID-150-DGRAL</t>
  </si>
  <si>
    <t>150-DGRAL</t>
  </si>
  <si>
    <t>ADRES-CPS-392-2026</t>
  </si>
  <si>
    <t>SANTIAGO SANTACOLOMA SALGADO</t>
  </si>
  <si>
    <t>Prestar servicios profesionales especializados a la Dirección General para apoyar el diseño e implementación de la estrategia de comunicación externa en articulacióncon las diferentes áreas de la entidad. ID-151-DGRAL</t>
  </si>
  <si>
    <t>151-DGRAL</t>
  </si>
  <si>
    <t>ADRES-CPS-393-2026</t>
  </si>
  <si>
    <t>LEIDY TATIANA CHALA ALDANA</t>
  </si>
  <si>
    <t>Prestar servicios profesionales especializados a la Dirección General para apoyar el diseño e implementación de la estrategia de comunicación interna en articulación con las diferentes áreas de la entidad.  ID-152-DGRAL</t>
  </si>
  <si>
    <t>152-DGRAL</t>
  </si>
  <si>
    <t>ADRES-CPS-394-2026</t>
  </si>
  <si>
    <t>LINA MARIA YEPES GIRALDO</t>
  </si>
  <si>
    <t>Prestar sus servicios profesionales para apoyar a la dirección general en la implementación de la estrategia de Gestión del cambio desde el proceso de Gestión de Comunicaciones. ID-153-DGRAL</t>
  </si>
  <si>
    <t>153-DGRAL</t>
  </si>
  <si>
    <t>ADRES-CPS-395-2026</t>
  </si>
  <si>
    <t>DIANA MARYLIN MUÑOZ VELANDIA</t>
  </si>
  <si>
    <t>Prestar servicios profesionales para apoyar las estrategias de comunicación interna de la ADRES y la producción de contenidos pedagógicos y periodísticos para los diferentes canales de la entidad. ID-154-DGRAL</t>
  </si>
  <si>
    <t>154-DGRAL</t>
  </si>
  <si>
    <t>ADRES-CPS-396-2026</t>
  </si>
  <si>
    <t>LUCY LORENA LIBREROS BUITRAGO</t>
  </si>
  <si>
    <t>Prestar servicios profesionales para generar contenidos periodísticos para los diferentes canales de comunicación de la entidad, monitorear y evaluar noticias en medios y gestionar las peticiones, quejas, reclamos y solicitudes interpuestas por la ciudadanía a través de las redes sociales de la ADRES. ID-155-DGRAL</t>
  </si>
  <si>
    <t>155-DGRAL</t>
  </si>
  <si>
    <t>ADRES-CPS-397-2026</t>
  </si>
  <si>
    <t>DARLYN YISET MENJURA MORA</t>
  </si>
  <si>
    <t>Prestar servicios profesionales para apoyar las estrategias de comunicación externa e interna de la ADRES y la producción de contenidos pedagógicos y periodísticos para los diferentes canales digitales y redes sociales. ID-156-DGRAL</t>
  </si>
  <si>
    <t>156-DGRAL</t>
  </si>
  <si>
    <t>ADRES-CPS-398-2026</t>
  </si>
  <si>
    <t>PAOLA ANDREA VIRACACHA FONSECA</t>
  </si>
  <si>
    <t>Prestar servicios profesionales al Grupo de Comunicaciones de la Dirección General para brindar apoyo en la administración de los contenidos en los sitios web de la ADRES. ID-157-DGRAL</t>
  </si>
  <si>
    <t>157-DGRAL</t>
  </si>
  <si>
    <t>ADRES-CPS-399-2026</t>
  </si>
  <si>
    <t>JUAN GUILLERMO LUGO LOAIZA</t>
  </si>
  <si>
    <t>Prestar servicios profesionales para apoyar la implementación de la estrategia de comunicación gráfica y audiovisual, así como la producción y realización de contenidos audiovisuales, multimedia y gráficos de la entidad. ID-158-DGRAL</t>
  </si>
  <si>
    <t>158-DGRAL</t>
  </si>
  <si>
    <t>ADRES-CPS-400-2026</t>
  </si>
  <si>
    <t>JUAN PABLO BENAVIDES PEREIRA</t>
  </si>
  <si>
    <t>Prestar servicios de apoyo a la gestión en la producción de contenidos audiovisuales y multimedia para la difusión de mensajes de comunicación interna y otros que requiera la entidad. ID-159-DGRAL</t>
  </si>
  <si>
    <t>159-DGRAL</t>
  </si>
  <si>
    <t>ADRES-CPS-401-2026</t>
  </si>
  <si>
    <t>CAROLINA PEREZ SANCHEZ</t>
  </si>
  <si>
    <t>Cesión contrato ADRES-CPS-401-2026 cuyo objeto consiste en: Prestar servicios profesionales para apoyar en el diseño e implementación de la estrategia de comunicación gráfica y visual de los contenidos, las campañas de comunicación y la consolidación de la imagen institucional de la entidad, principalmente en la comunicación externa. ID-160-DGRAL</t>
  </si>
  <si>
    <t>160-DGRAL</t>
  </si>
  <si>
    <t>ADRES-CPS-402-2026</t>
  </si>
  <si>
    <t>OMAR IVAN TOSCANO TRUJILLO</t>
  </si>
  <si>
    <t>Prestar servicios profesionales para apoyar en el diseño e implementación de la estrategia de comunicación gráfica y visual de los contenidos, las campañas de comunicación y la consolidación de la imagen institucional de la entidad, principalmente en la comunicación interna. ID-161-DGRAL</t>
  </si>
  <si>
    <t>161-DGRAL</t>
  </si>
  <si>
    <t>ADRES-CPS-403-2026</t>
  </si>
  <si>
    <t>DAVID JOHAN SEBASTIAN ZORRO MELO</t>
  </si>
  <si>
    <t>Prestar servicios profesionarles de producción de contenidos audiovisuales y multimedia para redes sociales y proyectos especiales de gestión del cambio. ID-162-DGRAL</t>
  </si>
  <si>
    <t>162-DGRAL</t>
  </si>
  <si>
    <t>ADRES-CPS-404-2026</t>
  </si>
  <si>
    <t>GINNA DANIELA RODRIGUEZ SANCHEZ</t>
  </si>
  <si>
    <t>Prestar servicios profesionales para el diseño e implementación de la estrategia de comunicación digital y la administración, monitoreo, medición y gestión de contenidos de redes sociales de la ADRES. ID-163-DGRAL</t>
  </si>
  <si>
    <t>163-DGRAL</t>
  </si>
  <si>
    <t>ADRES-CPS-405-2026</t>
  </si>
  <si>
    <t>BRAYAN HUMBERTO RIOS MONCADA</t>
  </si>
  <si>
    <t>Prestar servicios profesionales para apoyar el diseño e implementación de la estrategia de comunicación gráfica y visual de los contenidos, las campañas de comunicación y la consolidación de la imagen institucional de la entidad, principalmente en la comunicación interna. ID-164-DGRAL</t>
  </si>
  <si>
    <t>164-DGRAL</t>
  </si>
  <si>
    <t>ADRES-CPS-406-2026</t>
  </si>
  <si>
    <t>JESSICA STEPHANIE ARGUELLO MUÑOZ</t>
  </si>
  <si>
    <t>Prestar servicios profesionales a la Dirección General de la  Administradora de los Recursos del Sistema General de Seguridad Social en Salud - ADRES,  para apoyar la actualización y gobernanza de tablas maestras asi como reglas técnicas y normativas relacionadas con medicamentos y otras tecnologías en salud, que optimice los procesos de auditoría del gasto y la toma de decisiones sobre uso de recursos del sistema. ID-140-DGRAL. ADRES-CPS-406-2026</t>
  </si>
  <si>
    <t>140-DGRAL</t>
  </si>
  <si>
    <t>ADRES-CPS-407-2026</t>
  </si>
  <si>
    <t>DANIEL FELIPE SANDOVAL PATARROYO</t>
  </si>
  <si>
    <t>Prestar servicios profesionales a la Dirección General de la Administradora de los Recursos del Sistema General de Seguridad Social en Salud, para apoyar el diseño y mantenimiento de la arquitectura y los flujos de datos que soportan los procesos de monitoreo y auditoría del gasto en tecnologías en salud, mediante la automatización de integraciones y la gestión de infraestructuras, asegurando la calidad, seguridad y trazabilidad de la información. ID-139-DGRAL. ADRES-CPS-407-2026</t>
  </si>
  <si>
    <t>139-DGRAL</t>
  </si>
  <si>
    <t>ADRES-CPS-408-2026</t>
  </si>
  <si>
    <t>JOHANNA MARCELA FLOREZ ESPINOSA</t>
  </si>
  <si>
    <t>Prestar servicios profesionales especializados a la Dirección General de la Administradora de los Recursos del Sistema General de Seguridad Social en Salud-ADRES, para orientar  los procesos de auditoría del gasto de tecnologías de seguimiento estratégico, mediante la definición de lineamientos, la revisión y validación de la analítica de datos y de los productos de difusión de información, dirigidos a actores clave del sistema, que fortalezcan la toma de decisiones alineadas con la planeación institucional. ID-141-DGRAL. ADRES-CPS-408-2026</t>
  </si>
  <si>
    <t>141-DGRAL</t>
  </si>
  <si>
    <t>ADRES-CPS-409-2026</t>
  </si>
  <si>
    <t>JUAN EDUARDO ACOSTA FONSECA</t>
  </si>
  <si>
    <t>Prestar servicios profesionales a la Dirección General de la Administradora de los Recursos del Sistema General de Seguridad Social en Salud-ADRES, para orientar y fortalecer la auditoría del gasto y la pertinencia clínica de las tecnologías en salud, mediante la definición de reglas clínicas y normativas, la identificación de riesgos de alto impacto presupuestal y la estandarización de información que soporte procesos de validación y control. ID-143-DGRAL. ADRES-CPS-409-2026</t>
  </si>
  <si>
    <t>143-DGRAL</t>
  </si>
  <si>
    <t>ADRES-CPS-410-2026</t>
  </si>
  <si>
    <t>JORGE ENRIQUE MALAMBO MARTINEZ</t>
  </si>
  <si>
    <t>Prestar servicios profesionales a la Dirección General de la Administradora de los Recursos del Sistema General de Seguridad Social en Salud-ADRES, para apoyar el  desarrollo de soluciones de analítica avanzada y visualización estratégica de datos,  en articulación con lineamientos técnicos y estratégicos institucionales, orientados a la auditoría del gasto de las tecnologías en salud y al fortalecimiento de la calidad, trazabilidad y aprovechamiento de los datos para la toma de decisiones. ID-142-DGRAL. ADRES-CPS-410-2026</t>
  </si>
  <si>
    <t>142-DGRAL</t>
  </si>
  <si>
    <t>ADRES-CPS-411-2026</t>
  </si>
  <si>
    <t>EDGAR ALFONSO GONZALEZ SALAS</t>
  </si>
  <si>
    <t>Prestar servicios profesionales especializados a la Dirección General de la Administradora de los Recursos del Sistema General de Seguridad Social en Salud ( ADRES) para brindar asesoría en el proceso de reorganización institucional y formalización laboral que se encuentra desarrollando la Entidad. ID-122-DGRAL. ADRES-CPS-411-2026</t>
  </si>
  <si>
    <t>122-DGRAL</t>
  </si>
  <si>
    <t>ADRES-CPS-412-2026</t>
  </si>
  <si>
    <t>ANA CAROLINA MESA MARTINEZ</t>
  </si>
  <si>
    <t>Prestar servicios profesionales a la Dirección General de la Administradora de los Recursos del Sistema General de Seguridad Social en Salud - ADRES, en la ejecución y soporte técnico especializado de los productos de innovación y analítica; gestión de proyectos de desarrollo de aplicaciones y su implementación en los procesos misionales de la Entidad, así como la solución de preguntas de negocio por medio de la incorporación de nuevas tecnologías. ID-005-DGRAL-ADRES-CPS-412-2026</t>
  </si>
  <si>
    <t>005-DGRAL</t>
  </si>
  <si>
    <t>ADRES-CPS-413-2026</t>
  </si>
  <si>
    <t>ANA GABRIELA SILVA RANGEL</t>
  </si>
  <si>
    <t>Prestar servicios profesionales a la Dirección General de la Administradora de los Recursos del Sistema General de Seguridad Social en Salud - ADRES, para brindar apoyo en la generación de documentación técnica en los procesos de Innovación y Analítica de Datos. ID-006-DGRAL-ADRES-CPS-413-2026</t>
  </si>
  <si>
    <t>006-DGRAL</t>
  </si>
  <si>
    <t>ADRES-CPS-414-2026</t>
  </si>
  <si>
    <t>OTONIEL HUMBERTO CASTAÑEDA RODRIGUEZ</t>
  </si>
  <si>
    <t>Prestar servicios profesionales especializados a la Dirección General de la Administradora de los Recursos del Sistema General de Seguridad Social en Salud – ADRES, gestionar el desarrollo, la implementación y el soporte operativo de soluciones tecnológicas en proyectos de software y análisis de datos, la optimización de procesos operativos mediante herramientas DevOps, la aplicación de prácticas avanzadas de ingeniería y la incorporación de innovaciones tecnológicas, asegurando la operatividad y el cumplimiento de los objetivos estratégicos de la Entidad. ID-012-DGRAL-ADRES-CPS-414-2026</t>
  </si>
  <si>
    <t>012-DGRAL</t>
  </si>
  <si>
    <t>ADRES-CPS-415-2026</t>
  </si>
  <si>
    <t>JOEL RICARDO DIEZ VILLANUEVA</t>
  </si>
  <si>
    <t>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ID-020-DGRAL-ADRES-CPS-415-2026</t>
  </si>
  <si>
    <t>020-DGRAL</t>
  </si>
  <si>
    <t>ADRES-CPS-416-2026</t>
  </si>
  <si>
    <t>DIEGO MAURICIO GUERRERO VELEZ</t>
  </si>
  <si>
    <t>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ID-021-DGRAL-ADRES-CPS-416-2026</t>
  </si>
  <si>
    <t>021-DGRAL</t>
  </si>
  <si>
    <t>ADRES-CPS-417-2026</t>
  </si>
  <si>
    <t>DIEGO GIOVANNY ENRIQUEZ GUEVARA</t>
  </si>
  <si>
    <t>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ID-052-DGRAL-ADRES-CPS-417-2026</t>
  </si>
  <si>
    <t>052-DGRAL</t>
  </si>
  <si>
    <t>ADRES-CPS-418-2026</t>
  </si>
  <si>
    <t>CONSTANZA BECERRA TAMAYO</t>
  </si>
  <si>
    <t>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ID-054-DGRAL-ADRES-CPS-418-2026</t>
  </si>
  <si>
    <t>054-DGRAL</t>
  </si>
  <si>
    <t>ADRES-CPS-419-2026</t>
  </si>
  <si>
    <t>BRYAN ALEXIS PARDO FAJARDO</t>
  </si>
  <si>
    <t>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ID-053-DGRAL-ADRES-CPS-419-2026</t>
  </si>
  <si>
    <t>053-DGRAL</t>
  </si>
  <si>
    <t>ADRES-CPS-420-2026</t>
  </si>
  <si>
    <t>JAIRO LAVADO HERNANDEZ</t>
  </si>
  <si>
    <t>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ID-055-DGRAL-ADRES-CPS-420-2026</t>
  </si>
  <si>
    <t>055-DGRAL</t>
  </si>
  <si>
    <t>ADRES-CPS-421-2026</t>
  </si>
  <si>
    <t>HANSON JAVIER GARZON RUIZ</t>
  </si>
  <si>
    <t>Prestar servicios profesionales especializados a la Dirección General de la Administradora de los Recursos del Sistema General de Seguridad Social en Salud - ADRES, en el acompañamiento de las actividades de calidad de software en cumplimiento de los estándares y buenas prácticas definidos por la entidad. ID-056-DGRAL-ADRES-CPS-421-2026</t>
  </si>
  <si>
    <t>056-DGRAL</t>
  </si>
  <si>
    <t>ADRES-CPS-422-2026</t>
  </si>
  <si>
    <t>SANDRA LILIANA ORTEGA MANTILLA</t>
  </si>
  <si>
    <t>Prestar servicios profesionales a la Dirección General de la Administradora de los Recursos del Sistema General de Seguridad Social en Salud - ADRES, en el apoyo de capacidades técnicas relacionadas con las actividades de diseño de interfaces de usuario, wireframes, prototipos, guías de estilo, experiencia de usuario coherente y satisfactoria en las plataformas definidas, alineado con los lineamientos y políticas de la entidad. ID-057-DGRAL-ADRES-CPS-422-2026</t>
  </si>
  <si>
    <t>057-DGRAL</t>
  </si>
  <si>
    <t>ADRES-CPS-423-2026</t>
  </si>
  <si>
    <t>HANS YADIEL SANCHEZ MORA</t>
  </si>
  <si>
    <t>Prestar servicios profesionales a la Dirección General de la Administradora de los Recursos del Sistema General de Seguridad Social en Salud - ADRES, para apoyar las actividades de desarrollo y puesta en funcionamiento de soluciones tecnológicas que se requieran para la operación y fortalecimiento de los procesos de la Entidad. ID-058-DGRAL-ADRES-CPS-423-2026</t>
  </si>
  <si>
    <t>058-DGRAL</t>
  </si>
  <si>
    <t>ADRES-CPS-424-2026</t>
  </si>
  <si>
    <t>JUAN CARLOS RIAÑO MORENO</t>
  </si>
  <si>
    <t>Prestar servicios profesionales a la Dirección General de la Administradora de los Recursos del Sistema General de Seguridad Social en Salud – ADRES, para brindar acompañamiento técnico relacionados con la ejecución de pruebas de calidad de software alineados con las políticas de la entidad. ID-062-DGRAL-ADRES-CPS-424-2026</t>
  </si>
  <si>
    <t>062-DGRAL</t>
  </si>
  <si>
    <t>ADRES-CPS-425-2026</t>
  </si>
  <si>
    <t>LUIS FERNANDO TORRES ROMERO</t>
  </si>
  <si>
    <t>Prestar los servicios profesionales a la Dirección General de la Administradora de los Recursos del Sistema General de Seguridad Social en Salud - ADRES, para apoyar la proyección, implantación, y gestión de la infraestructura tecnológica requerida para el desarrollo y operación de los procesos de la Entidad. ID-048-DGRAL-ADRES-CPS-425-2026</t>
  </si>
  <si>
    <t>048-DGRAL</t>
  </si>
  <si>
    <t>ADRES-CPS-426-2026</t>
  </si>
  <si>
    <t>MARIA LUISA MENDOZA OLASCOAGA</t>
  </si>
  <si>
    <t>Prestar servicios profesionales especializados a la Dirección General de la Administradora de los Recursos del Sistema General de Seguridad Social en Salud (ADRES) para el seguimiento de las actividades de los proyectos procurando su alineación con la misión institucional de la Entidad. ID-115-DGRAL. CESIÓN CTO ADRES-CPS-426-2026</t>
  </si>
  <si>
    <t>115-DGRAL</t>
  </si>
  <si>
    <t>ADRES-CPS-427-2026</t>
  </si>
  <si>
    <t>JUAN CARLOS DANIELS RODRIGUEZ</t>
  </si>
  <si>
    <t>Prestar servicios profesionales especializados a la Dirección General de la Administradora de los Recursos del Sistema General de Seguridad Social en Salud (ADRES) para apoyar la ejecución de iniciativas de alto impacto, mejorar la eficiencia operativa, el seguimiento al avance de proyectos, con el fin de mejorar la toma de decisiones y la gestión de los recursos en el Sistema General de Seguridad Social en Salud. ID-111-DGRAL. ADRES-CPS-427-2026</t>
  </si>
  <si>
    <t>111-DGRAL</t>
  </si>
  <si>
    <t>ADRES-CPS-429-2026</t>
  </si>
  <si>
    <t>JOSE FERNANDO GOMEZ PRADA</t>
  </si>
  <si>
    <t>Prestar servicios profesionales a la Dirección General de la Administradora de los Recursos del Sistema General de Seguridad Social en Salud (ADRES) para apoyar la gestión del Sistema de Auditoría Inteligente (SIA), mediante la elaboración, actualización y reporte de insumos técnicos y operativos, así como el acompañamiento en la aplicación y ajuste de criterios de auditoría orientados a la revisión, implementación y seguimiento del proyecto del Sistema de Auditoría Inteligente (SIA). ID-109-DGRAL. ADRES-CPS-429-2026</t>
  </si>
  <si>
    <t>109-DGRAL</t>
  </si>
  <si>
    <t>ADRES-CPS-448-2026</t>
  </si>
  <si>
    <t>LENY YIDMARY ERAZO BAUTISTA</t>
  </si>
  <si>
    <t>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ID-137-DGRAL. ADRES-CPS-448-2026</t>
  </si>
  <si>
    <t>137-DGRAL</t>
  </si>
  <si>
    <t>ADRES-CPS-449-2026</t>
  </si>
  <si>
    <t>ANA AUDREY BARRERO RONCANCIO</t>
  </si>
  <si>
    <t>Prestar servicios de apoyo técnico a la Dirección General de la Administradora de los Recursos del Sistema General de Seguridad Social en Salud (ADRES) para brindar apoyo en la ejecución de actividades orientadas a la consolidación, validación y organización de información relevante para el relacionamiento institucional, así como en la atención y gestión de requerimientos de usuarios institucionales, brindando asistencia técnica y apoyo operativo conforme a las directrices de la Entidad. ID-133-DGRAL. ADRES-CPS-449-2026</t>
  </si>
  <si>
    <t>133-DGRAL</t>
  </si>
  <si>
    <t>ADRES-CPS-450-2026</t>
  </si>
  <si>
    <t>PAULA TATIANA FULA NIETO</t>
  </si>
  <si>
    <t>Prestar servicios de apoyo a la gestión a la Dirección General de la Administradora de los Recursos del Sistema General de Seguridad Social en Salud ( ADRES) para apoyar la ejecución de actividades relacionadas con la consolidación, depuración y organización de información relevante para la gestión del relacionamiento  Institucional de la Entidad y  los procesos misionales y estratégicos que se requieran. ID-112-DGRAL. ADRES-CPS-450-2026</t>
  </si>
  <si>
    <t>112-DGRAL</t>
  </si>
  <si>
    <t>ADRES-CPS-451-2026</t>
  </si>
  <si>
    <t>INGRITH DAYANA JARA VELA</t>
  </si>
  <si>
    <t>Prestar servicios profesionales a la Dirección General de la Administradora de los Recursos del Sistema General de Seguridad Social en Salud (ADRES) para apoyar el monitoreo y gestión de información, actuando como punto de contacto  para orientar, atender y tramitar los requerimientos relacionados con el proceso de relacionamiento Institucional, brindando asistencia técnica, elaborando informes y desarrollando acciones operativas para la divulgación de lineamientos definidos por la Entidad, conforme a las directrices de la Dirección General y demás áreas competentes de la ADRES.   ID-113-DGRAL. ADRES-CPS-451-2026</t>
  </si>
  <si>
    <t>113-DGRAL</t>
  </si>
  <si>
    <t>ADRES-CPS-452-2026</t>
  </si>
  <si>
    <t>ETHEL CATALINA PARDO DUARTE</t>
  </si>
  <si>
    <t>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ID-135-DGRAL. ADRES-CPS-452-2026</t>
  </si>
  <si>
    <t>135-DGRAL</t>
  </si>
  <si>
    <t>ADRES-CPS-453-2026</t>
  </si>
  <si>
    <t>NUBIA BUSTOS OLAYA</t>
  </si>
  <si>
    <t>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ID-136-DGRAL. ADRES-CPS-453-2026</t>
  </si>
  <si>
    <t>136-DGRAL</t>
  </si>
  <si>
    <t>ADRES-CPS-464-2026</t>
  </si>
  <si>
    <t>MILTON AUGUSTO PUENTES VEGA</t>
  </si>
  <si>
    <t>Prestar servicios profesionales a la Dirección General de la Administradora de los Recursos del Sistema General de Seguridad Social en Salud (ADRES) para apoyar las actividades de Relacionamiento Institucional mediante la atención, análisis y gestión de requerimientos técnicos, administrativos y financieros provenientes de las Instituciones Prestadoras de Servicios de Salud (IPS); así como brindar acompañamiento especializado en la revisión y validación de lineamientos relacionados con la gestión administrativa y financiera de los procesos institucionales, asegurando su coherencia con la normatividad vigente y contribuyendo a la adecuada orientación de los usuarios. ID-138-DGRAL. ADRES-CPS-464-2026</t>
  </si>
  <si>
    <t>138-DGRAL</t>
  </si>
  <si>
    <t>ADRES-CPS-465-2026</t>
  </si>
  <si>
    <t>JUAN PABLO TERREROS ARANGUREN</t>
  </si>
  <si>
    <t>Prestar servicios profesionales especializados a la Dirección General de la Administradora de los Recursos del Sistema General de Seguridad Social en Salud ( ADRES)  para apoyar la definición  de los paquetes integrales en cáncer solidos más prevalentes, estableciendo los costos de los consumos en las actividades de intervención y procedimientos en la atención, con base en las guías practicas clínicas, definiendo su metodología  y reglas de interoperabilidad para la toma de decisiones de la Entidad. ID-124-DGRAL. ADRES-CPS-465-2026</t>
  </si>
  <si>
    <t>124-DGRAL</t>
  </si>
  <si>
    <t>ADRES-CPS-466-2026</t>
  </si>
  <si>
    <t>LILIANA SOLEDAD ZAMBRANO RAMIREZ</t>
  </si>
  <si>
    <t>Prestar servicios profesionales a la Dirección General de la Administradora de los Recursos del Sistema General de Seguridad Social en Salud (ADRES) en el apoyo técnico y la ejecución cualificada de los instrumentos conceptuales y técnicos para la analítica de información de la Entidad, incluyendo la implementación de procesos de mejora que contribuyan a la toma de decisiones basadas en datos y el seguimiento a los entregables. ID-126-DGRAL. ADRES-CPS-466-2026</t>
  </si>
  <si>
    <t>126-DGRAL</t>
  </si>
  <si>
    <t>ADRES-CPS-467-2026</t>
  </si>
  <si>
    <t>DIANA CAROLINA CHIPATECUA CARDENAS</t>
  </si>
  <si>
    <t>Prestar servicios profesionales a la Dirección General de la Administradora de los Recursos del Sistema General de Seguridad Social en Salud - ADRES, en el apoyo al aseguramiento de los entregables de innovación y analítica, realizando la conceptualización de los productos, verificación de su funcionalidad y seguimiento de su entrega oportuna. ID-007-DGRAL-ADRES-CPS-467-2026</t>
  </si>
  <si>
    <t>007-DGRAL</t>
  </si>
  <si>
    <t>ADRES-CPS-468-2026</t>
  </si>
  <si>
    <t>LIZETH ALEJANDRA LOPEZ CASTRO</t>
  </si>
  <si>
    <t>Prestar servicios profesionales a la Dirección General de la Administradora de los Recursos del Sistema General de Seguridad Social en Salud - ADRES, para la ejecución de actividades de procesos y soporte a la implementación de políticas de gobierno de datos, con el fin de contribuir a la mejora de la calidad de la información, la trazabilidad, la interoperabilidad y el cumplimiento normativo. ID-008-DGRAL-ADRES-CPS-468-2026</t>
  </si>
  <si>
    <t>008-DGRAL</t>
  </si>
  <si>
    <t>ADRES-CPS-469-2026</t>
  </si>
  <si>
    <t>DANIEL DARIO FULA ARGUELLO</t>
  </si>
  <si>
    <t>Prestar servicios profesionales a la Dirección General de la Administradora de los Recursos del Sistema General de Seguridad Social en Salud - ADRES, mediante el apoyo en la aplicación de técnicas de manejo, extracción, cargue de datos estructurados y no estructurados, así como disponibilizar APIS, Pipe Lines, entre otros, inclusive, haciendo uso de inteligencia artificial. ID-009-DGRAL-ADRES-CPS-469-2026</t>
  </si>
  <si>
    <t>009-DGRAL</t>
  </si>
  <si>
    <t>ADRES-CPS-470-2026</t>
  </si>
  <si>
    <t>CARLOS AUGUSTO LOPEZ SALDARRIAGA</t>
  </si>
  <si>
    <t>Prestar servicios profesionales especializado a la Dirección General de la Administradora de los Recursos del Sistema General de Seguridad Social en Salud - ADRES, en la determinación de productos de innovación y analítica; y su aplicación en los procesos misionales de la Entidad, así como la solución de preguntas de negocio por medio de la incorporación de nuevas tecnologías. ID-032-DGRAL-ADRES-CPS-470-2026</t>
  </si>
  <si>
    <t>032-DGRAL</t>
  </si>
  <si>
    <t>ADRES-CPS-471-2026</t>
  </si>
  <si>
    <t>MAIKOL STEVEN RAMIREZ SANCHEZ</t>
  </si>
  <si>
    <t>Prestar servicios profesionales a la Dirección General de la Administradora de los Recursos del Sistema General de Seguridad Social en Salud – ADRES, para apoyar en la formulación, estimación y aplicación de instrumentos conceptuales y técnicos orientados a la analítica y al gobierno de datos de la entidad. ID-065-DGRAL-ADRES-CPS-471-2026</t>
  </si>
  <si>
    <t>065-DGRAL</t>
  </si>
  <si>
    <t>ADRES-CPS-472-2026</t>
  </si>
  <si>
    <t>GUSTAVO SALAZAR ROMERO</t>
  </si>
  <si>
    <t>Prestar servicios profesionales a la Dirección General de la Administradora de los Recursos del Sistema General de Seguridad Social en Salud – ADRES, para apoyar en la formulación, estimación y aplicación de instrumentos conceptuales y técnicos orientados a la analítica y al gobierno de datos de la entidad. ID-066-DGRAL-ADRES-CPS-472-2026</t>
  </si>
  <si>
    <t>066-DGRAL</t>
  </si>
  <si>
    <t>ADRES-CPS-474-2026</t>
  </si>
  <si>
    <t>GUSTAVO ADOLFO RODRIGUEZ BENAVIDES</t>
  </si>
  <si>
    <t>Prestar servicios profesionales a la Dirección General de la Administradora de los Recursos del Sistema General de Seguridad Social en Salud - ADRES, en el apoyo al aseguramiento de los entregables de innovación y analítica, realizando la conceptualización de los productos, verificación de su funcionalidad y seguimiento de su entrega oportuna. ID-075-DGRAL-ADRES-CPS-474-2026</t>
  </si>
  <si>
    <t>075-DGRAL</t>
  </si>
  <si>
    <t>ADRES-CPS-475-2026</t>
  </si>
  <si>
    <t>ALONSO VERDUGO MEDINA </t>
  </si>
  <si>
    <t>Prestar servicios profesionales especializados a la Dirección General de la Administradora de los Recursos del Sistema General de Seguridad Social en Salud - ADRES, para brindar apoyo en la proyección y puesta en marcha de arquitectura empresarial para las necesidades de la entidad, así como el soporte especializado en la adopción de tecnologías emergentes. ID-077-DGRAL-ADRES-CPS-475-2026</t>
  </si>
  <si>
    <t>077-DGRAL</t>
  </si>
  <si>
    <t>ADRES-CPS-476-2026</t>
  </si>
  <si>
    <t>LUISA MARIA MENDIETA CHAPARRO</t>
  </si>
  <si>
    <t>Prestar servicios profesionales especializados a la Dirección General de la ADRES en la estructuración, revisión, suscripción y seguimiento de convenios, en especial los interinstitucionales, en el marco de la Ley de Ciencia, Tecnología e Innovación, garantizando el cumplimiento del marco normativo aplicable y la protección de los intereses institucionales. ID-033-DGRAL-ADRES-CPS-476-2026</t>
  </si>
  <si>
    <t>033-DGRAL</t>
  </si>
  <si>
    <t>ADRES-CPS-477-2026</t>
  </si>
  <si>
    <t>LADY TATIANA MEJIA LEMUS</t>
  </si>
  <si>
    <t>Prestar los servicios profesionales a la Dirección General de la Administradora de los Recursos del Sistema General de Seguridad Social en Salud - ADRES, para apoyar la proyección, implantación y gestión de los modelos de datos, estándares, políticas de calidad y lineamientos necesarios para la entidad. ID-064-DGRAL-ADRES-CPS-477-2026</t>
  </si>
  <si>
    <t>064-DGRAL</t>
  </si>
  <si>
    <t>ADRES-CPS-478-2026</t>
  </si>
  <si>
    <t>NATHALIA GISEL ORTEGA MARTINEZ</t>
  </si>
  <si>
    <t>Prestar servicios especializados a la Dirección General de la Administradora de los Recursos del Sistema General de Seguridad Social en Salud – ADRES, para apoyar la implementación del estándar HL7 de interoperabilidad, incluyendo la ejecución de actividades de instrucción técnica, la configuración e integración de servidores y servicios en la nube basados en HL7, y el soporte en la implementación de estrategias multinube que aseguren escalabilidad, interoperabilidad y optimización tecnológica. ID-069-DGRAL-ADRES-CPS-478-2026</t>
  </si>
  <si>
    <t>069-DGRAL</t>
  </si>
  <si>
    <t>ADRES-CPS-480-2026</t>
  </si>
  <si>
    <t>VALENTINA RAMIREZ GONZALEZ</t>
  </si>
  <si>
    <t>Prestar servicios profesionales a la Dirección General de la Administradora de los Recursos del Sistema General de Seguridad Social en Salud (ADRES) para apoyar la implementación, desarrollo y seguimiento de estrategias de relacionamiento con usuarios institucionales, orientadas a fortalecer la interacción efectiva con la Entidad; brindar soporte técnico en la formulación y ejecución de planes, programas y proyectos que faciliten la gestión interinstitucional y realizar análisis de requerimientos técnicos, administrativos y normativos que surjan en el marco del relacionamiento institucional, conforme a las directrices de la Dirección General. ID-128-DGRAL. ADRES-CPS-480-2026</t>
  </si>
  <si>
    <t>128-DGRAL</t>
  </si>
  <si>
    <t>ADRES-CPS-481-2026</t>
  </si>
  <si>
    <t>ALLISON CAMILA DELGADO PEREZ</t>
  </si>
  <si>
    <t>Prestar servicios profesionales de asistencia a la Administradora de los Recursos del Sistema General de Seguridad Social en Salud (ADRES) para apoyar la gestión y optimización de procesos relacionados con el manejo y administración de convenios interadministrativos, orientados a la articulación, ejecución y coordinación de actividades interinstitucionales, en concordancia con el marco normativo y los objetivos estratégicos de la Entidad.    ID-131-DGRAL. ADRES-CPS-481-2026</t>
  </si>
  <si>
    <t>131-DGRAL</t>
  </si>
  <si>
    <t>ADRES-CPS-536-2026</t>
  </si>
  <si>
    <t>DIANA MILENA CASTELLANOS QUIROGA</t>
  </si>
  <si>
    <t>Prestar servicios profesionales a la Dirección General de la Administradora de los Recursos del Sistema General de Seguridad Social en Salud (ADRES) para apoyar la gestión del  Sistema de Auditoría Inteligente (SIA), mediante la elaboración, actualización y reporte de insumos técnicos y operativos, así como el acompañamiento en la aplicación y ajuste de criterios de auditoría orientados a la revisión, implementación y seguimiento del proyecto SIA. ID-108-DGRAL. ADRES-CPS-536-2026</t>
  </si>
  <si>
    <t>108-DGRAL</t>
  </si>
  <si>
    <t>ADRES-CPS-537-2026</t>
  </si>
  <si>
    <t>JUAN SEBASTIAN TAUTIVA VALENCIA</t>
  </si>
  <si>
    <t>Prestar servicios profesionales a la Dirección General de la Administradora de los Recursos del Sistema General de Seguridad Social en Salud (ADRES), para apoyar en la definición, adopción e implementación de métodos, herramientas y tecnologías que optimicen la gestión, seguimiento y evaluación de las políticas, planes, programas y proyectos, en el marco del direccionamiento estratégico y transformación digital de la entidad. ID-104-DGRAL. ADRES-CPS-537-2026</t>
  </si>
  <si>
    <t>104-DGRAL</t>
  </si>
  <si>
    <t>ADRES-CPS-538-2026</t>
  </si>
  <si>
    <t>MARIA NANCY PARADA DIAZ</t>
  </si>
  <si>
    <t>Prestar servicios profesionales a la Dirección General de la Administradora de los Recursos del Sistema General de Seguridad Social en Salud (ADRES) para apoyar la gestión del Proyecto del Sistema de Auditoría Inteligente (SIA), mediante la elaboración, actualización y reporte de insumos técnicos, operativos y analíticos, así como el acompañamiento en el seguimiento y aplicación de criterios y procedimientos técnicos asociados a las actividades del proyecto. ID-110-DGRAL. ADRES-CPS-538-2026</t>
  </si>
  <si>
    <t>110-DGRAL</t>
  </si>
  <si>
    <t>ADRES-CPS-539-2026</t>
  </si>
  <si>
    <t>GENY CAROLINA SILVA CARRILLO</t>
  </si>
  <si>
    <t>Prestar servicios profesionales a la Dirección General de la Administradora de los Recursos del Sistema General de Seguridad Social en Salud, para apoyar el monitoreo y la auditoría del gasto de servicios y tecnologías de seguimiento estratégico, mediante el análisis de patrones de prescripción, riesgos clínicos y presupuestales, y el apoyo a la formulación e implementación de ejercicios de evaluación de esquemas de financiación, orientados al control del gasto y a la toma de decisiones institucionales. ID-149-DGRAL. ADRES-CPS-539-2026</t>
  </si>
  <si>
    <t>149-DGRAL</t>
  </si>
  <si>
    <t>ADRES-CPS-549-2026</t>
  </si>
  <si>
    <t>LILIANA ANDREA AHUMADA SUAREZ</t>
  </si>
  <si>
    <t>Prestar servicios profesionales a la Dirección General de la Administradora de los Recursos del Sistema General de Seguridad Social en Salud-ADRES, para apoyar el mantenimiento y optimización de procesos de auditoría  y validación de información, mediante reglas técnicas, análisis estadístico y monitoreo del gasto en tecnologías en salud, al fortalecimiento del control, la detección de anomalías y el soporte técnico a la toma de decisiones institucionales. ID-145-DGRAL. ADRES-CPS-549-2026</t>
  </si>
  <si>
    <t>145-DGRAL</t>
  </si>
  <si>
    <t>ADRES-CPS-629-2026</t>
  </si>
  <si>
    <t>TATIANA KATHERINE MORA VASQUEZ</t>
  </si>
  <si>
    <t>Prestar servicios profesionales a la Dirección General de la Administradora de los Recursos del Sistema General de Seguridad Social en Salud (ADRES), para apoyar la documentación de las actividades ejecutadas en los proyectos misionales y estratégicos de la entidad en cabeza de la Dirección General, incluyendo elaboración, sistematización y actualización de documentos técnicos, conceptuales, operativos y administrativos relacionados con proyecto SIA, y oficina de relacionamiento institucional . ID-132-DG. ADRES-CPS-629-2026</t>
  </si>
  <si>
    <t>132-DGRAL</t>
  </si>
  <si>
    <t>ADRES-CPS-630-2026</t>
  </si>
  <si>
    <t>MARTHA LILIANA CIFUENTES TORRES</t>
  </si>
  <si>
    <t>Prestar servicios profesionales a la Dirección General de la Administradora de los Recursos del Sistema General de Seguridad Social en Salud – ADRES, para apoyar las actividades de investigación en procesos investigativos, gestión de información científica, elaboración de insumos técnicos y participación en espacios de coordinación y seguimiento. ID-070-DGRAL</t>
  </si>
  <si>
    <t>070-DGRAL</t>
  </si>
  <si>
    <t>ADRES-CPS-631-2026</t>
  </si>
  <si>
    <t>MARCELA EUGENIA ALVEAR PORTACIO</t>
  </si>
  <si>
    <t>Prestar servicios profesionales especializados a la Dirección General de la Administradora de los Recursos del Sistema General de Seguridad Social en Salud – ADRES, en el análisis del comportamiento de las variables del gasto en salud, en el marco de las funciones de la entidad de adelantar las verificaciones para el reconocimiento y pago por los distintos conceptos, que aseguren el buen uso y control de los recursos. ID-071-DGRAL</t>
  </si>
  <si>
    <t>071-DGRAL</t>
  </si>
  <si>
    <t>ADRES-CPS-632-2026</t>
  </si>
  <si>
    <t>SANTIAGO JOSE CASTRO FERNANDEZ</t>
  </si>
  <si>
    <t>Prestar servicios profesionales a la Dirección General de la Administradora de los Recursos del Sistema General de Seguridad Social en Salud - ADRES, apoyando el aseguramiento de los entregables de innovación y desarrollando productos para cubrir diferentes necesidades que se identifiquen en las actividades misionales de ADRES e incorporando dentro de ello la gestión del cambio. ID-011-DGRAL</t>
  </si>
  <si>
    <t>011-DGRAL</t>
  </si>
  <si>
    <t>ADRES-CPS-633-2026</t>
  </si>
  <si>
    <t>JOSE MAURICIO GONZALEZ LIMAS</t>
  </si>
  <si>
    <t>Prestar servicios profesionales a la Dirección General de la Administradora de los Recursos del Sistema General de Seguridad Social en Salud - ADRES, para brindar acompañamiento en la conceptualización de los productos de innovación, verificación de su funcionalidad y seguimiento de su entrega oportuna. ID-030-DGRAL. CESION DEL CTO ADRES-CPS-633-2026.</t>
  </si>
  <si>
    <t>030-DGRAL</t>
  </si>
  <si>
    <t>ADRES-CPS-634-2026</t>
  </si>
  <si>
    <t>GINA LORENA VARON RONDON</t>
  </si>
  <si>
    <t>Prestar servicios profesionales a la Dirección General de la Administradora de los Recursos del Sistema General de Seguridad Social en Salud - ADRES, para apoyar el aseguramiento de la calidad de los entregables de Innovación y Analítica, mediante la aplicación de procesos de cultura y metodologías de innovación. ID-031-DGRAL</t>
  </si>
  <si>
    <t>031-DGRAL</t>
  </si>
  <si>
    <t>ADRES-CPS-635-2026</t>
  </si>
  <si>
    <t>JUAN CAMILO BOHORQUEZ PINZON</t>
  </si>
  <si>
    <t>Prestar servicios profesionales a la Dirección General de la Administradora de los Recursos del Sistema General de Seguridad Social en Salud - ADRES, para brindar acompañamiento en la conceptualización de los productos de innovación, verificación de su funcionalidad y seguimiento de su entrega oportuna. ID-028-DGRAL</t>
  </si>
  <si>
    <t>028-DGRAL</t>
  </si>
  <si>
    <t>ADRES-CPS-656-2026</t>
  </si>
  <si>
    <t>DEISY JEANNETTE ARRUBLA SANCHEZ</t>
  </si>
  <si>
    <t>Prestar servicios profesionales especializados a la Dirección General de la Administradora de los Recursos del Sistema General de Seguridad Social en Salud (ADRES) para apoyar la estructuración  e implementación  de las actividades orientadas al desarrollo del Observatorio para la Sostenibilidad del Gasto en  Salud, mediante la elaboración, análisis y conceptualización  de insumos  metodológicos y operativos. ID-120-DGRAL. ADRES-CPS-656-2026</t>
  </si>
  <si>
    <t>120-DGRAL</t>
  </si>
  <si>
    <t>ADRES-CPS-657-2026</t>
  </si>
  <si>
    <t>DANIEL HERNAN ROBAYO LLANES</t>
  </si>
  <si>
    <t>Prestar servicios profesionales especializados a la Dirección General de la Administradora de los Recursos del Sistema General de Seguridad Social en Salud (ADRES), para apoyar la planeación, seguimiento y articulación de las actividades estratégicas y operativas de la entidad, mediante la consolidación y análisis de información para la toma de decisiones, el monitoreo de metas e indicadores institucionales, la identificación de riesgos y oportunidades de mejora, y la coordinación de acciones entre las áreas misionales y de apoyo, contribuyendo al cumplimiento de los objetivos estratégicos y al fortalecimiento de la gestión institucional. ID-107-DGRAL. ADRES-CPS-657-2026</t>
  </si>
  <si>
    <t>107-DGRAL</t>
  </si>
  <si>
    <t>ADRES-CPS-658-2026</t>
  </si>
  <si>
    <t>LAURA TATIANA CLAVIJO MARTINEZ</t>
  </si>
  <si>
    <t>Prestar servicios profesionales  a la Dirección General de la Administradora de los Recursos del Sistema General de Seguridad Social en Salud (ADRES) para apoyar la gestión de requerimientos de los usuarios institucionales, brindando asistencia técnica y acciones operativas de divulgación de lineamientos y respuestas definidas por la Entidad, conforme a las directrices de la Dirección General y demás áreas competentes de la ADRES.   ID-114-DGRAL. ADRES-CPS-658-2026</t>
  </si>
  <si>
    <t>114-DGRAL</t>
  </si>
  <si>
    <t>ADRES-CPS-677-2026</t>
  </si>
  <si>
    <t>JONATHAN ANDREY SANCHEZ ALTURO</t>
  </si>
  <si>
    <t>Prestar servicios profesionales a la Dirección General de la Administradora de los Recursos del Sistema General de Seguridad Social en Salud - ADRES, en la ejecución técnica y el acompañamiento operativo a los procesos de migración y cargue de información a la nube, así como en la implementación de las metodologías DataOps y MLOps para proyectos estratégicos. ID-045-DGRAL. ADRES-CPS-677-2026</t>
  </si>
  <si>
    <t>045-DGRAL</t>
  </si>
  <si>
    <t>ADRES-CPS-679-2026</t>
  </si>
  <si>
    <t>VLADIMIR FABIAN RIVAS CORTES</t>
  </si>
  <si>
    <t>Prestar servicios profesionales a la Dirección General de la Administradora de los Recursos del Sistema General de Seguridad Social en Salud - ADRES, enfocados en el apoyo a los procesos de cargue de información a la nube asegurando su disponibilidad. ID-046-DGRAL. ADRES-CPS-679-2026</t>
  </si>
  <si>
    <t>046-DGRAL</t>
  </si>
  <si>
    <t>ADRES-CPS-680-2026</t>
  </si>
  <si>
    <t>GUSTAVO ALFONSO GARCIA GOMEZ</t>
  </si>
  <si>
    <t>Prestar servicios profesionales a la Dirección General de la Administradora de los Recursos del Sistema General de Seguridad Social en Salud - ADRES, en la aplicación de técnicas estadísticas, de ciencia de datos y de aprendizaje automático para estimar modelos descriptivos, predictivos y prescriptivos y que orienten en la selección de los mismos optimizando el uso de recursos computacionales y la precisión de los cálculos. ID-043-DGRAL. ADRES-CPS-680-2026</t>
  </si>
  <si>
    <t>043-DGRAL</t>
  </si>
  <si>
    <t>ADRES-CPS-681-2026</t>
  </si>
  <si>
    <t>LAURA GISELLE CEDIEL GALINDO</t>
  </si>
  <si>
    <t>Prestar servicios profesionales a la Dirección General de la Administradora de los Recursos del Sistema General de Seguridad Social en Salud (ADRES)  para apoyar la formulación, seguimiento y  monitoreo de procesos, planes, programas y proyectos que contribuyan al mejoramiento continuo del desempeño institucional, asegurando el cumplimiento de los objetivos estratégicos y operativos de la entidad. ID-117-DGRAL. ADRES-CPS-681-2026</t>
  </si>
  <si>
    <t>117-DGRAL</t>
  </si>
  <si>
    <t>ADRES-CPS-684-2026</t>
  </si>
  <si>
    <t>LARRY JHOSEP SUAREZ PINEDA</t>
  </si>
  <si>
    <t>Prestar servicios profesionales a la Dirección General de la Administradora de los Recursos del Sistema General de Seguridad Social en Salud – ADRES, apoyando la administración de servicios en entornos locales y en la nube, y procesos DataOps y MLOps para proyectos estratégicos. ID-089-DGRAL. ADRES-CPS-684-2026</t>
  </si>
  <si>
    <t>089-DGRAL</t>
  </si>
  <si>
    <t>ADRES-CPS-686-2026</t>
  </si>
  <si>
    <t>FABIAN MAURICIO HERNANDEZ CAPERA</t>
  </si>
  <si>
    <t>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ID-059-DGRAL-ADRES-CPS-686-2026</t>
  </si>
  <si>
    <t>059-DGRAL</t>
  </si>
  <si>
    <t>ADRES-CPS-687-2026</t>
  </si>
  <si>
    <t>JOHAN SEBASTIAN MUÑOZ BARRANTES</t>
  </si>
  <si>
    <t>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ID-026-DGRAL-ADRES-CPS-687-2026</t>
  </si>
  <si>
    <t>026-DGRAL</t>
  </si>
  <si>
    <t>ADRES-CPS-689-2026</t>
  </si>
  <si>
    <t>CARLOS HUMBERTO ARANGO BAUTISTA</t>
  </si>
  <si>
    <t>Prestar servicios profesionales a la Dirección General de la ADRES para el análisis clínico, técnico y económico en apoyo a los procesos de auditoría de servicios y tecnologías, el suministro de insumos técnicos para el análisis del gasto e implementar y dar soporte a herramientas de auditoría inteligente, fortaleciendo la transparencia y eficiencia en la gestión de los recursos. ID-076-DGRAL-ADRES-CPS-689-2026</t>
  </si>
  <si>
    <t>076-DGRAL</t>
  </si>
  <si>
    <t>ADRES-CPS-690-2026</t>
  </si>
  <si>
    <t>DAVID CASTRO GONZALEZ</t>
  </si>
  <si>
    <t>Prestar servicios profesionales a la Dirección General de la Administradora de los Recursos del Sistema General de Seguridad Social en Salud - ADRES, para apoyar las actividades de desarrollo y puesta en funcionamiento de soluciones tecnológicas que se requieran para la operación y fortalecimiento de los procesos de la Entidad. ID-060-DGRAL-ADRES-CPS-690-2026</t>
  </si>
  <si>
    <t>060-DGRAL</t>
  </si>
  <si>
    <t>ADRES-CPS-724-2026</t>
  </si>
  <si>
    <t>SHARON VANESSA CARDOZO MARIN</t>
  </si>
  <si>
    <t>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ID-024-DGRAL-ADRES-CPS-724-2026</t>
  </si>
  <si>
    <t>024-DGRAL</t>
  </si>
  <si>
    <t>ADRES-CPS-726-2026</t>
  </si>
  <si>
    <t>NATALIA PATRICIA SALVADOR RODRIGUEZ</t>
  </si>
  <si>
    <t>Cesión del contrato ADRES-CPS-726-2026 cuyo objeto es "Prestar servicios profesionales a la Dirección General de la Administradora de los Recursos del Sistema General de Seguridad Social en Salud - ADRES, para brindar acompañamiento en la conceptualización de los productos de innovación, verificación de su funcionalidad y seguimiento de su entrega oportuna. ID-027-DGRAL-ADRES-CPS-726-2026"</t>
  </si>
  <si>
    <t>027-DGRAL</t>
  </si>
  <si>
    <t>ADRES-CPS-727-2026</t>
  </si>
  <si>
    <t>NATALIA ACOSTA MAHECHA</t>
  </si>
  <si>
    <t>Prestar servicios profesionales a la Dirección General de la Administradora de los Recursos del Sistema General de Seguridad Social en Salud – ADRES, para brindar acompañamiento técnico relacionados con la ejecución de pruebas de calidad de software alineados con las políticas de la entidad. ID-061-DGRAL-ADRES-CPS-727-2026</t>
  </si>
  <si>
    <t>061-DGRAL</t>
  </si>
  <si>
    <t>ADRES-CPS-728-2026</t>
  </si>
  <si>
    <t xml:space="preserve">DIEGO HERNAN DAZA COMBITA </t>
  </si>
  <si>
    <t>Prestar servicios profesionales especializados para la gestión, desarrollo y puesta en marcha de soluciones tecnológicas en la ADRES, enfocándose en la conceptualización de proyectos de software, la definición de arquitecturas, la optimización de procesos (DevOps) y la aplicación de ingeniería avanzada para alcanzar objetivos estratégicos. ID-029-DGRAL-ADRES-CPS-728-2026</t>
  </si>
  <si>
    <t>029-DGRAL</t>
  </si>
  <si>
    <t>ADRES-CPS-729-2026</t>
  </si>
  <si>
    <t>RAFAEL ANTONIO RESTREPO MAFLA</t>
  </si>
  <si>
    <t>Prestar servicios profesionales a la Dirección General de la Administradora de los Recursos del Sistema General de Seguridad Social en Salud - ADRES, para brindar apoyo en la recolección, elaboración de documentación y validación de requerimientos funcionales y no funcionales de los proyectos, asegurando la coherencia entre las necesidades de los usuarios, los procesos institucionales y la arquitectura tecnológica de la ADRES. ID-094-DGRAL-ADRES-CPS-729-2026</t>
  </si>
  <si>
    <t>094-DGRAL</t>
  </si>
  <si>
    <t>ADRES-CPS-731-2026</t>
  </si>
  <si>
    <t>VICTOR HUGO RINCON LEON</t>
  </si>
  <si>
    <t>Prestar servicios profesionales a la Dirección General de la Administradora de los Recursos del Sistema General de Seguridad Social en Salud (ADRES) para apoyar en la definición, adopción e implementación de métodos, herramientas y tecnologías que optimicen la gestión, seguimiento y evaluación de las políticas, planes, programas y proyectos, en el marco del direccionamiento estratégico y transformación digital de la entidad. ID-105-DGRAL. ADRES-CPS-731-2026</t>
  </si>
  <si>
    <t>105-DGRAL</t>
  </si>
  <si>
    <t>ADRES-CPS-732-2026</t>
  </si>
  <si>
    <t>PAOLA ANDREA MUÑOZ DIAZ</t>
  </si>
  <si>
    <t>Prestar servicios profesionales a la Dirección General de la Administradora de los Recursos del Sistema General de Seguridad Social en Salud ( ADRES) para apoyar la proyección, organización y gestión de los modelos de datos y lineamientos analíticos necesarios para el desarrollo del observatorio para la Sostenibilidad del Gasto en Salud, la estructuración y análisis de información, la aplicación de estándares y políticas de calidad de datos y la elaboración de insumos técnicos y reportes operativos. ID-118-DGRAL. ADRES-CPS-732-2026</t>
  </si>
  <si>
    <t>118-DGRAL</t>
  </si>
  <si>
    <t>ADRES-CPS-734-2026</t>
  </si>
  <si>
    <t>JORGE BRANDON SILVA HERRERA</t>
  </si>
  <si>
    <t>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ID-019-DGRAL-ADRES-CPS-734-2026</t>
  </si>
  <si>
    <t>019-DGRAL</t>
  </si>
  <si>
    <t>ADRES-CPS-736-2026</t>
  </si>
  <si>
    <t>FABIAN QUINTERO ECHEVERRY</t>
  </si>
  <si>
    <t>Prestar servicios profesionales a la Dirección General de la Administradora de los Recursos del Sistema General de Seguridad Social en Salud – ADRES, para brindar acompañamiento técnico relacionados con la ejecución de pruebas de calidad de software alineados con las políticas de la entidad. ID-086-DGRAL.ADRES-CPS-736-2026</t>
  </si>
  <si>
    <t>086-DGRAL</t>
  </si>
  <si>
    <t>ADRES-CPS-737-2026</t>
  </si>
  <si>
    <t>ANDRES FELIPE CORTES AGUILAR</t>
  </si>
  <si>
    <t>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ID-025-DGRAL. ADRES-CPS-737-2026</t>
  </si>
  <si>
    <t>025-DGRAL</t>
  </si>
  <si>
    <t>ADRES-CPS-738-2026</t>
  </si>
  <si>
    <t>FREDDY ALEXANDER GRANADA PEDRAZA</t>
  </si>
  <si>
    <t>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ID-039-DGRAL. ADRES-CPS-738-2026</t>
  </si>
  <si>
    <t>039-DGRAL</t>
  </si>
  <si>
    <t>ADRES-CPS-739-2026</t>
  </si>
  <si>
    <t>FERNANDO ALONSO VELEZ REYES</t>
  </si>
  <si>
    <t>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ID-092-DGRAL. ADRES-CPS-739-2026</t>
  </si>
  <si>
    <t>092-DGRAL</t>
  </si>
  <si>
    <t>ADRES-CPS-774-2026</t>
  </si>
  <si>
    <t>MARIA CLAUDIA GAMBOA CASTAÑEDA</t>
  </si>
  <si>
    <t>Prestar servicios profesionales de Innovación y Analítica de Datos de la Dirección General de la Administradora de los Recursos del Sistema General de Seguridad Social en Salud - ADRES, enfocados en el apoyo a los procesos de cargue de información a la nube y procesos DataOps y MLOps para proyectos estratégicos. ID-067-DGRAL-ADRES-CPS-774-2026</t>
  </si>
  <si>
    <t>067-DGRAL</t>
  </si>
  <si>
    <t>ADRES-CPS-775-2026</t>
  </si>
  <si>
    <t>STEVEN CIFUENTES RUGELES</t>
  </si>
  <si>
    <t>Prestar servicios profesionales a la Dirección General de la Administradora de los Recursos del Sistema General de Seguridad Social en Salud (ADRES) para la elaboración, análisis, modelamiento, desarrollo de procesos estadísticos, analíticos y operativos, orientados a la gestión de la información del Observatorio  para la  Sostenibilidad del Gasto en  Salud y del proyecto del  Sistema de Inteligente Auditoría (SIA). ID-116-DGRAL. ADRES-CPS-775-2026</t>
  </si>
  <si>
    <t>116-DGRAL</t>
  </si>
  <si>
    <t>ADRES-CPS-776-2026</t>
  </si>
  <si>
    <t>GIANCARLO BUITRAGO GUTIERREZ</t>
  </si>
  <si>
    <t>Prestar servicios profesionales especializados a la Dirección General de la Administradora de los Recursos del Sistema General de Seguridad Social en Salud (ADRES) para apoyar la estructuración e implementación  de las actividades orientadas al desarrollo del Observatorio para la Sostenibilidad del Gasto en  Salud, mediante la elaboración, análisis y conceptualización  de insumos  metodológicos y operativos. ID-130-DGRAL. ADRES-CPS-776-2026</t>
  </si>
  <si>
    <t>130-DGRAL</t>
  </si>
  <si>
    <t>ADRES-CPS-787-2026</t>
  </si>
  <si>
    <t>MELISSA MOSQUERA MARTINEZ</t>
  </si>
  <si>
    <t>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ID-134-DGRAL. ADRES-CPS-787-2026</t>
  </si>
  <si>
    <t>134-DGRAL</t>
  </si>
  <si>
    <t>ADRES-CPS-788-2026</t>
  </si>
  <si>
    <t>PEDRO CESAR DEL CAMPO NEIRA</t>
  </si>
  <si>
    <t>Prestar servicios profesionales a la Dirección General de la Administradora de los Recursos del Sistema General de Seguridad Social en Salud - ADRES, en el apoyo para la aplicación de técnicas estadísticas, de ciencia de datos y de aprendizaje automático para estimar modelos descriptivos, predictivos y prescriptivos. ID-040-DGRAL. ADRES-CPS-788-2026</t>
  </si>
  <si>
    <t>040-DGRAL</t>
  </si>
  <si>
    <t>ADRES-CPS-789-2026</t>
  </si>
  <si>
    <t>KAREN FIERRO AYALA</t>
  </si>
  <si>
    <t>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ID-016-DGRAL. ADRES-CPS-789-2026</t>
  </si>
  <si>
    <t>016-DGRAL</t>
  </si>
  <si>
    <t>ADRES-CPS-801-2026</t>
  </si>
  <si>
    <t>ADEMIR SOLETO OLGUIN</t>
  </si>
  <si>
    <t>Prestar servicios profesionales a la Dirección General de la Administradora de los Recursos del Sistema General de Seguridad Social en Salud - ADRES, apoyando la administración  de servicios en entornos locales y en la nube, y procesos DataOps y MLOps para proyectos estratégicos. ID-047-DGRAL. ADRES-CPS-801-2026</t>
  </si>
  <si>
    <t>047-DGRAL</t>
  </si>
  <si>
    <t>ADRES-CPS-802-2026</t>
  </si>
  <si>
    <t>ADRIANA MARCELA SALAZAR GARCIA</t>
  </si>
  <si>
    <t>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ID-093-DGRAL. ADRES-CPS-802-2026</t>
  </si>
  <si>
    <t>093-DGRAL</t>
  </si>
  <si>
    <t>ADRES-CPS-803-2026</t>
  </si>
  <si>
    <t>LUZ DARI CRUZ CUERVO</t>
  </si>
  <si>
    <t>Prestar servicios profesionales a la Dirección General de la Administradora de los Recursos del Sistema General de Seguridad Social en Salud (ADRES) para apoyar en la definición, adopción e implementación de métodos, herramientas y tecnologías que optimicen la gestión, seguimiento y evaluación de las políticas, planes, programas y proyectos, en el marco del direccionamiento estratégico y la transformación digital de la entidad. ID-125-DGRAL.. ADRES-CPS-803-2026</t>
  </si>
  <si>
    <t>125-DGRAL</t>
  </si>
  <si>
    <t>ADRES-CPS-804-2026</t>
  </si>
  <si>
    <t>CRISTIAN DAVID LOPEZ GUARIN</t>
  </si>
  <si>
    <t>Prestar servicios de apoyo a la gestión para las actividades relacionados con los desarrollos de soluciones tecnológicas que se necesiten para la operación y fortalecimiento de los procesos de la Entidad. ID-022-DGRAL-ADRES-CPS-804-2026</t>
  </si>
  <si>
    <t>022-DGRAL</t>
  </si>
  <si>
    <t>ADRES-CPS-809-2026</t>
  </si>
  <si>
    <t>FRANCISCO ALBERTO RAMIREZ CARO</t>
  </si>
  <si>
    <t>??Prestar servicios profesionales para apoyar la orientación y ejecución de las estrategias de comunicaciones del rediseño institucional y de gestión del cambio de la entidad. ID-166-DGRAL</t>
  </si>
  <si>
    <t>166-DGRAL</t>
  </si>
  <si>
    <t>ADRES-CPS-811-2026</t>
  </si>
  <si>
    <t>SARA NATHALIA REINA TORRES</t>
  </si>
  <si>
    <t>Prestar servicios profesionales a la Dirección General de la Administradora de los Recursos del Sistema General de Seguridad Social en Salud (ADRES) para apoyar la formulación, estimación y ejecución de instrumentos conceptuales y técnicos para la analítica de información de la Entidad, utilizando técnicas estadísticas y analítica avanzada para la toma de decisiones. ID-144-DGRAL. ADRES-CPS-811-2026</t>
  </si>
  <si>
    <t>144-DGRAL</t>
  </si>
  <si>
    <t>ADRES-CPS-812-2026</t>
  </si>
  <si>
    <t>DANIELA BELEN CARRASCO ORELLANA</t>
  </si>
  <si>
    <t>Prestar servicios profesionales  a la Dirección General de la Administradora de los Recursos del Sistema General de Seguridad Social en Salud (ADRES) para apoyar el desarrollo de las actividades derivadas de los convenios interadministrativos suscritos por la Entidad, orientadas al fortalecimiento del relacionamiento interno y externo, así como al seguimiento, divulgación y posicionamiento de los proyectos estratégicos, garantizando la articulación técnica y operativa con las entidades aliadas y las dependencias involucradas. ID-129-DGRAL. ADRES-CPS-812-2026</t>
  </si>
  <si>
    <t>129-DGRAL</t>
  </si>
  <si>
    <t>ADRES-CPS-037-2026</t>
  </si>
  <si>
    <t>MARIA PATRICIA FIGUEREDO MACIAS</t>
  </si>
  <si>
    <t>Prestar servicios profesionales especializados a la Dirección de Otras Prestaciones de la ADRES para adelantar las acciones coordinadas, de planeación, gestión, ejecución técnica y operativa del proceso de auditoría concurrente retrospectiva y/o de campo de reclamaciones de servicios médicos, indemnizaciones y gastos derivados de accidentes de tránsito ocasionados por vehículos sin identificar o sin SOAT o con póliza SOAT a tarifa diferencial por riesgo, eventos catastróficos de origen natural, eventos terroristas y de los procesos de liquidación, reconocimiento y pago de servicios y tecnologías en salud no financiadas con la UPC ni presupuestos máximos y/o servicios complementarios y demás eventos aprobados por el Ministerio de Salud y Protección Social; así como en el procedimiento de reintegro de recursos de salud apropiados o reconocidos sin justa causa. ID-060-DOP-ADRES-CPS-037-2026</t>
  </si>
  <si>
    <t>060-DOP</t>
  </si>
  <si>
    <t>Dirección  de Otras Prestaciones</t>
  </si>
  <si>
    <t>ADRES-CPS-038-2026</t>
  </si>
  <si>
    <t>ALEXANDRA CAROLINA ROMERO GARCIA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</si>
  <si>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ID-062-DOP-ADRES-CPS-038-2026</t>
  </si>
  <si>
    <t>062-DOP</t>
  </si>
  <si>
    <t>ADRES-CPS-039-2026</t>
  </si>
  <si>
    <t xml:space="preserve">ELIZABETH COLLAZOS OSPINA </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</si>
  <si>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salud.ID-063-DOP-ADRES-CPS-039-2026</t>
  </si>
  <si>
    <t>063-DOP</t>
  </si>
  <si>
    <t>ADRES-CPS-040-2026</t>
  </si>
  <si>
    <t>ANGELICA MARIA FLOREZ CUESTAS</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</si>
  <si>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salud.ID-064-DOP-ADRES-CPS-040-2026</t>
  </si>
  <si>
    <t>064-DOP</t>
  </si>
  <si>
    <t>ADRES-CPS-041-2026</t>
  </si>
  <si>
    <t>CAMILO RINCON CUERVO</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</si>
  <si>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ID-065-DOP-ADRES-CPS-041-2026</t>
  </si>
  <si>
    <t>065-DOP</t>
  </si>
  <si>
    <t>ADRES-CPS-042-2026</t>
  </si>
  <si>
    <t>ERIKA ANDREA GUZMAN GONZALEZ</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</si>
  <si>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ID-067-DOP-ADRES-CPS-042-2026</t>
  </si>
  <si>
    <t>067-DOP</t>
  </si>
  <si>
    <t>ADRES-CPS-043-2026</t>
  </si>
  <si>
    <t>CATALINA LOPEZ BENAVIDES</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</si>
  <si>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ID-073-DOP-ADRES-CPS-043-2026</t>
  </si>
  <si>
    <t>073-DOP</t>
  </si>
  <si>
    <t>ADRES-CPS-044-2026</t>
  </si>
  <si>
    <t>LIDIA MERCEDES PALACIOS MORENO</t>
  </si>
  <si>
    <t>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ID-071-DOP-ADRES-CPS-044-2026</t>
  </si>
  <si>
    <t>071-DOP</t>
  </si>
  <si>
    <t>ADRES-CPS-045-2026</t>
  </si>
  <si>
    <t>PAULA CAMILA GUTIERREZ CUENCA</t>
  </si>
  <si>
    <t>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ID-081-DOP-ADRES-CPS-045-2026</t>
  </si>
  <si>
    <t>081-DOP</t>
  </si>
  <si>
    <t>ADRES-CPS-046-2026</t>
  </si>
  <si>
    <t>ALEJANDRO CASTAÑEDA GOMEZ</t>
  </si>
  <si>
    <t>Prestar servicios profesionales especializados a la Dirección de Otras Prestaciones de la ADRES apoyando en el proceso de auditoria integral, la definición de criterios de auditoría e implementación, seguimiento y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y la supervisión y fortalecimiento del uso de herramientas tecnológicas basadas en inteligencia artificial orientadas a optimizar los procesos de auditoria médica. ID-083-DOP-ADRES-CPS-046-2026</t>
  </si>
  <si>
    <t>083-DOP</t>
  </si>
  <si>
    <t>ADRES-CPS-047-2026</t>
  </si>
  <si>
    <t>FRANCISCO JAVIER AREVALO AREVALO</t>
  </si>
  <si>
    <t>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las reclamaciones de servicios médicos, indemnizaciones y gastos derivados de accidentes de tránsito, eventos catastróficos de origen natural, eventos terroristas y demás eventos aprobados por el Ministerio de Salud y Protección Social. ID-116-DOP-ADRES-CPS-047-2026</t>
  </si>
  <si>
    <t>116-DOP</t>
  </si>
  <si>
    <t>ADRES-CPS-050-2026</t>
  </si>
  <si>
    <t>JUAN ESTEBAN OSORIO GONZALEZ</t>
  </si>
  <si>
    <t>Prestar servicios profesionales especializados a la Dirección de Otras Prestaciones de la ADRES, mediante el apoyo técnico, jurídico y analítico en la elaboración, revisión y sustentación de conceptos, informes y análisis requeridos por los grupos internos de la Dirección, así como en los procesos judiciales adelantados por la Oficina Asesora Jurídica, que se derivan de recobros por  servicios y tecnologías en salud no financiadas con la UPC o con presupuestos máximos, así como con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Social.ID-138-DOP</t>
  </si>
  <si>
    <t>138-DOP</t>
  </si>
  <si>
    <t>ADRES-CPS-051-2026</t>
  </si>
  <si>
    <t>ADRIANA MAYERLY CARREÑO DURAN</t>
  </si>
  <si>
    <t>Prestar servicios profesionales especializados a la Dirección de Otras Prestaciones de la ADRES, apoyando a la Coordinación del Grupo de Interno de Verificación y  Auditoría de Cuentas, en el proceso de auditoria Integral, seguimiento,  valoración y revisión de los procesos de liquidación, reconocimiento y pago de servicios, en el marco de las actividades de los componente médico – jurídico – financiero relacionadas con la revisión de los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así como el proceso de reintegro de recursos apropiados o reconocidos sin justa causa.ID-105-DOP</t>
  </si>
  <si>
    <t>105-DOP</t>
  </si>
  <si>
    <t>ADRES-CPS-208-2026</t>
  </si>
  <si>
    <t>ALBERTO ARANGUREN MOSCOSO</t>
  </si>
  <si>
    <t>Prestar servicios profesionaeles especializados en los asuntos jurídicos de la Dirección de Otras Prestaciones de la ADRES, con las actividades relacionadas con el seguimiento, revisión, valoración y trámite de los procesos de reconocimiento y pago de recobros/cobros por concepto de Servicios y tecnologías en salud no financiadas con la Unidad de Pago por Capitación (UPC) o con presupuestos máximos y de Reclamaciones por servicios médicos, indemnizaciones y gastos derivados de Accidentes de tránsito ocasionados por vehículos no identificados o que carezcan del Seguro Obligatorio de Accidentes de Tránsito (SOAT), Eventos catastróficos de origen natural, Eventos terroristas, y demás eventos expresamente aprobados por el Ministerio de Salud y Protección Social, y el asociado con el Capitulo V de la Resolución 12758 del 2023, especificamente en el sistema de auditoría por alertas, garantizando la observancia de los principios de legalidad, transparencia, eficiencia y responsabilidad, el cumplimiento del marco normativo aplicable, así como en actividades de apoyo para la definición, modificación y/o actualización de los criterios de auditoría de los procesos antes señalados ID-004-DOP</t>
  </si>
  <si>
    <t>004-DOP</t>
  </si>
  <si>
    <t>ADRES-CPS-209-2026</t>
  </si>
  <si>
    <t>BRIAN JAVIER RODRIGUEZ NUÑEZ</t>
  </si>
  <si>
    <t>Prestar servicios profesionales especializados a la Dirección de Otras Prestaciones de la ADRES, en la definición, planificación, seguimiento y revisión de los conceptos técnicos relacionados con los procesos de reintegro de recursos iniciados por el Grupo de Gestión de reconocimientos y los requerimientos judiciales elevados por la Oficina Asesora Jurídica, derivados de recobros presentados por entidades recobrantes, prestadores de servicios de salud o personas naturales por concepto de servicios y tecnologías en salud no financiadas con la UPC o con presupuestos máximos, así como de reclamaciones de servicios médicos, indemnizaciones y gastos ocasionados por accidentes de tránsito con vehículos sin identificar o sin SOAT, eventos catastróficos de origen natural, eventos terroristas y demás situaciones aprobadas por el Ministerio de Salud y Protección Social, conforme a la normativa y manuales vigentes.ID-117-DOP</t>
  </si>
  <si>
    <t>117-DOP</t>
  </si>
  <si>
    <t>ADRES-CPS-210-2026</t>
  </si>
  <si>
    <t>ANGIE TATIANA CORREA PIÑEROS</t>
  </si>
  <si>
    <t>Prestar servicios profesionales a la Dirección de Otras Prestaciones de la ADRES, mediante el apoyo técnico y analítico en la elaboración, verificación y seguimiento de informes, análisis y conceptos técnicos relacionados con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incluidos aquellos con póliza a tarifa diferencial por riesgo, eventos catastróficos de origen natural, eventos terroristas y demás situaciones aprobadas por el Ministerio de Salud y Protección Social.ID-119-DOP</t>
  </si>
  <si>
    <t>119-DOP</t>
  </si>
  <si>
    <t>ADRES-CPS-211-2026</t>
  </si>
  <si>
    <t>ANDREA CAMILA PAEZ ESPITIA</t>
  </si>
  <si>
    <t>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Social.ID-122-DOP</t>
  </si>
  <si>
    <t>122-DOP</t>
  </si>
  <si>
    <t>ADRES-CPS-212-2026</t>
  </si>
  <si>
    <t>JULIE CATALINA BARON BARBOSA</t>
  </si>
  <si>
    <t>Prestar servicios profesionales especializados a la Dirección de Otras Prestaciones de la ADRES poyando las actividades relacionadas con el seguimiento y trámite de los resultados de los procesos de reconocimiento y pago de los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la ejecución de las actividades requeridas en el proceso de saneamiento definitivo de las cuentas de recobro relacionadas con los servicios y tecnologías de salud no financiados con cargo a la UPC del régimen contributivo según lo dispuesto en el artículo 237 de la Ley 1955 de 2019, y las asociadas con el Capitulo V de la Resolución 12758 del 2023 en relación con las validaciones, controles de las reclamaciones por conceptos de servicios de salud y prestaciones económicas derivadas de los eventos estalecidos en el articulo 167 de la Ley 100 de 1993, especificamente en el sistema de auditoría por alertas.ID-112-DOP</t>
  </si>
  <si>
    <t>112-DOP</t>
  </si>
  <si>
    <t>ADRES-CPS-213-2026</t>
  </si>
  <si>
    <t>JULIAN ANDRES DE ANTONIO TORRES</t>
  </si>
  <si>
    <t>Prestar servicios profesionales  a la Dirección de Otras Prestaciones de la ADRES, mediante el apoyo técnico y analítico en la elaboración, verificación y seguimiento de informes, análisis y conceptos técnicos relacionados con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incluidos aquellos con póliza a tarifa diferencial por riesgo, eventos catastróficos de origen natural, eventos terroristas y demás situaciones aprobadas por el Ministerio de Salud y Protección Social.ID-126-DOP</t>
  </si>
  <si>
    <t>126-DOP</t>
  </si>
  <si>
    <t>ADRES-CPS-215-2026</t>
  </si>
  <si>
    <t>ELIZABETH BARROSO SILVA</t>
  </si>
  <si>
    <t>Prestar servicios profesionales especializados para fortalecer los procesos de maduración de la prueba de concepto, automatización de procesos y entrenamiento de inteligencia artificial en los criterios de auditoría, así como en la gestión integral del Sistema Inteligente de Auditoría de los procesos a cargo  de la Dirección de Otras Prestaciones de la ADRES o quien haga sus veces, de conformidad  con la normatividad vigente. ID-140-DOP</t>
  </si>
  <si>
    <t>140-DOP</t>
  </si>
  <si>
    <t>ADRES-CPS-216-2026</t>
  </si>
  <si>
    <t>MAURICIO OTALORA RODRIGUEZ</t>
  </si>
  <si>
    <t>Prestar servicios profesionales especializados a la Dirección de Otras Prestaciones en el seguimiento, proyección, validación  y control de los procesos derivados del trámite de revisión y verificación de las cuentas que presenten las entidades recobrantes, los prestadores de servicios de salud y las personas naturales, así como el proceso de reintegro de recursos apropiados o reconocidos sin justa causa.ID-023-DOP</t>
  </si>
  <si>
    <t>023-DOP</t>
  </si>
  <si>
    <t>ADRES-CPS-217-2026</t>
  </si>
  <si>
    <t>DANIELA FERNANDA RIVERA URREA</t>
  </si>
  <si>
    <t>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reclamaciones.ID-024-DOP</t>
  </si>
  <si>
    <t>024-DOP</t>
  </si>
  <si>
    <t>ADRES-CPS-219-2026</t>
  </si>
  <si>
    <t>LIGIA ASTRID GONZALEZ SUAZA</t>
  </si>
  <si>
    <t>Prestar apoyo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reclamaciones.ID-085-DOP</t>
  </si>
  <si>
    <t>085-DOP</t>
  </si>
  <si>
    <t>ADRES-CPS-220-2026</t>
  </si>
  <si>
    <t>DIANA CAROLINA ZAPATA CASTILLO</t>
  </si>
  <si>
    <t>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reclamaciones.ID-086-DOP</t>
  </si>
  <si>
    <t>086-DOP</t>
  </si>
  <si>
    <t>ADRES-CPS-221-2026</t>
  </si>
  <si>
    <t>LIZANYURY BLANCO GAITAN</t>
  </si>
  <si>
    <t>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ID-087-DOP</t>
  </si>
  <si>
    <t>087-DOP</t>
  </si>
  <si>
    <t>ADRES-CPS-222-2026</t>
  </si>
  <si>
    <t>JULI BIBIANA VARGAS REYES</t>
  </si>
  <si>
    <t>Prestar los servicios profesionales especializados a la Dirección de Otras Prestaciones de la ADRES para la ejecución de las actividades relacionadas con el seguimiento, verificación, control , acompañamiento y  apoyo en el marco de la revisión y verificación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Social.ID-003-DOP</t>
  </si>
  <si>
    <t>003-DOP</t>
  </si>
  <si>
    <t>ADRES-CPS-223-2026</t>
  </si>
  <si>
    <t>FABIAN LEONARDO LEGUIZAMON GARZON</t>
  </si>
  <si>
    <t>Prestar servicios profesionaeles especializados en los asuntos jurídicos de la Dirección de Otras Prestaciones de la ADRES, con las actividades relacionadas con el seguimiento, revisión, valoración y trámite de los procesos de reconocimiento y pago de recobros/cobros por concepto de Servicios y tecnologías en salud no financiadas con la Unidad de Pago por Capitación (UPC) o con presupuestos máximos y de Reclamaciones por servicios médicos, indemnizaciones y gastos derivados de Accidentes de tránsito ocasionados por vehículos no identificados o que carezcan del Seguro Obligatorio de Accidentes de Tránsito (SOAT), Eventos catastróficos de origen natural, Eventos terroristas, y demás eventos expresamente aprobados por el Ministerio de Salud y Protección Social, y el asociado con el Capitulo V de la Resolución 12758 del 2023, especificamente en el sistema de auditoría por alertas, garantizando la observancia de los principios de legalidad, transparencia, eficiencia y responsabilidad, el cumplimiento del marco normativo aplicable, así como en actividades de apoyo para la definición, modificación y/o actualización de los criterios de auditoría de los procesos antes señalados ID-115-DOP</t>
  </si>
  <si>
    <t>115-DOP</t>
  </si>
  <si>
    <t>ADRES-CPS-224-2026</t>
  </si>
  <si>
    <t>RAUL ANDRES GOMEZ ALDANA </t>
  </si>
  <si>
    <t>Prestar los servicios profesionales a la Dirección de Otras Prestaciones de la ADRES, en el entrenamiento, valoración, inferencia y revisión con modelos de Aprendizaje Automático y/o Inteligencia Artificial para la identificación de anomalías y la automatización de actividades de auditoría,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Social.ID-001-DOP - ADRES-CPS-224-2026.</t>
  </si>
  <si>
    <t>001-DOP</t>
  </si>
  <si>
    <t>ADRES-CPS-225-2026</t>
  </si>
  <si>
    <t>CARLOS EDUARDO DIAZ SUAREZ</t>
  </si>
  <si>
    <t>Prestar servicios profesionales especializados a la Dirección de Otras Prestaciones de la ADRES,  para apoyar la implementación de herramientas de automatización y optimización, innovación tecnológica, transformación digital, verificación y control de datos  que respalden los procesos y hallazgos de auditoría para el seguimiento y valoración de la liquidación, reconocimiento y pago de servicios y tecnologías en salud no financiadas con la UPC o con presupuestos máximos, así como de las reclamaciones de servicios médicos, indemnizaciones y gastos derivados de accidentes de tránsito ocasionados por vehículos no identificados, sin SOAT o con póliza SOAT adquirida a la tarifa diferencial por riesgo, así como de eventos catastróficos de origen natural, eventos terroristas y demás situaciones aprobadas por el Ministerio de Salud y Protección Social.ID-049-DOP - ADRES-CPS-225-2026.</t>
  </si>
  <si>
    <t>049-DOP</t>
  </si>
  <si>
    <t>ADRES-CPS-226-2026</t>
  </si>
  <si>
    <t>LADY PAOLA MONTAÑEZ CHAPARRO</t>
  </si>
  <si>
    <t>Prestar servicios profesionales especializados a la Dirección de Otras Prestaciones de la ADRES, apoyando a la Coordinación del Grupo de Validación de Resultados de Auditoría, en el proceso de revisión de calidad en el marco de las actividades del componente médico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vigentes.ID-181-DOP - ADRES-CPS-226-2026</t>
  </si>
  <si>
    <t>181-DOP</t>
  </si>
  <si>
    <t>ADRES-CPS-227-2026</t>
  </si>
  <si>
    <t>BREITNER JOHAN PINZON RODRIGUEZ</t>
  </si>
  <si>
    <t>Prestar servicios profesionales especializados a la Dirección de Otras Prestaciones de la ADRES, apoyando a la Coordinación del Grupo de Validación de Resultados de Auditoría, en el proceso de revisión de calidad en el marco de las actividades del componente jurídico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vigentes.ID-182-DOP - ADRES-CPS-227-2026</t>
  </si>
  <si>
    <t>182-DOP</t>
  </si>
  <si>
    <t>ADRES-CPS-228-2026</t>
  </si>
  <si>
    <t>WILSON ALEXANDER SOTO MACIAS</t>
  </si>
  <si>
    <t>Prestar servicios profesionales especializados a la Dirección de Otras Prestaciones en las actividades del componente financiero del proceso de revisión de calidad de los resultados de auditoría, así como en la revisión técnico-financiera de las cuentas presentadas por tecnologías en salud para el adecuado análisis del comportamiento de ingresos, gastos y valores a girar a proveedores e instituciones prestadoras de servicios de salud y demás que sean requeridas conforme a las funciones de la DOP.ID-183-DOP. ADRES-CPS-228-2026</t>
  </si>
  <si>
    <t>183-DOP</t>
  </si>
  <si>
    <t>ADRES-CPS-229-2026</t>
  </si>
  <si>
    <t>SANDRA PATRICIA GARCIA GUEPENDO</t>
  </si>
  <si>
    <t>Prestar servicios profesionales especializados a la Dirección de Otras Prestaciones de la ADRES, apoyando a la Coordinación del Grupo de Validación de Resultados de Auditoría, en el proceso de revisión de calidad en el marco de las actividades del componente jurídico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vigentes.ID-184-DOP - ADRES-CPS-229-2026</t>
  </si>
  <si>
    <t>184-DOP</t>
  </si>
  <si>
    <t>ADRES-CPS-230-2026</t>
  </si>
  <si>
    <t>SOLEDAD CHAPARRO PATIÑO</t>
  </si>
  <si>
    <t>Prestar servicios profesionales especializados a la Dirección de Otras Prestaciones de la ADRES, apoyando a la Coordinación del Grupo de Validación de Resultados de Auditoría, en el proceso de revisión de calidad en el marco de las actividades del componente médico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vigentes.ID-185-DOP - ADRES-CPS-230-2026.</t>
  </si>
  <si>
    <t>185-DOP</t>
  </si>
  <si>
    <t>ADRES-CPS-231-2026</t>
  </si>
  <si>
    <t>PAOLA XIMENA MILLAN GUZMAN</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</si>
  <si>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ID-186-DOP - ADRES-CPS-231-2026</t>
  </si>
  <si>
    <t>186-DOP</t>
  </si>
  <si>
    <t>ADRES-CPS-232-2026</t>
  </si>
  <si>
    <t>ANGIE MARYPAZ VILLARRAGA CARRILLO</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</si>
  <si>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ID-187-DOP - ADRES-CPS-232-2026</t>
  </si>
  <si>
    <t>187-DOP</t>
  </si>
  <si>
    <t>ADRES-CPS-233-2026</t>
  </si>
  <si>
    <t>DIANA MARCELA BALLEN GOMEZ</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</si>
  <si>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ID-188-DOP - ADRES-CPS-233-2026</t>
  </si>
  <si>
    <t>188-DOP</t>
  </si>
  <si>
    <t>ADRES-CPS-234-2026</t>
  </si>
  <si>
    <t>GLADYS AGUILERA BERMUDEZ</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</si>
  <si>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ID-189-DOP - ADRES-CPS-234-2026</t>
  </si>
  <si>
    <t>189-DOP</t>
  </si>
  <si>
    <t>ADRES-CPS-235-2026</t>
  </si>
  <si>
    <t>LILIANA MARCELA CALDERON RAMIREZ</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</si>
  <si>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ID-190-DOP - ADRES-CPS-235-2026</t>
  </si>
  <si>
    <t>190-DOP</t>
  </si>
  <si>
    <t>ADRES-CPS-236-2026</t>
  </si>
  <si>
    <t>GLADIS SOCORRO BEJARANO CLAVIJO</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</si>
  <si>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ID-191-DOP - ADRES-CPS-236-2026</t>
  </si>
  <si>
    <t>191-DOP</t>
  </si>
  <si>
    <t>ADRES-CPS-237-2026</t>
  </si>
  <si>
    <t xml:space="preserve">EDDY JOHANNA LINARES LINARES </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</si>
  <si>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ID-192-DOP - ADRES-CPS-237-2026</t>
  </si>
  <si>
    <t>192-DOP</t>
  </si>
  <si>
    <t>ADRES-CPS-238-2026</t>
  </si>
  <si>
    <t>MARCELA ALEXANDRA ERAZO SANCHEZ</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</si>
  <si>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ID-193-DOP - ADRES-CPS-238-2026</t>
  </si>
  <si>
    <t>193-DOP</t>
  </si>
  <si>
    <t>ADRES-CPS-239-2026</t>
  </si>
  <si>
    <t xml:space="preserve">YURLYAN LISSETTE GARZON GARZON </t>
  </si>
  <si>
    <t>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ID-194-DOP - ADRES-CPS-239-2026</t>
  </si>
  <si>
    <t>194-DOP</t>
  </si>
  <si>
    <t>ADRES-CPS-240-2026</t>
  </si>
  <si>
    <t>MARIO ALBERTO SANTOS NOVA</t>
  </si>
  <si>
    <t>Prestar servicios especializados a la Dirección de Otras Prestaciones de la ADRES, en las actividades administrativas y técnicas relacionadas con: el análisis documental, el seguimiento de procesos, la consolidación y validación de información, y el control de gestión de los procedimientos derivados de la revisión de calidad de las cuentas tramitadas por la Entidad o por los terceros contratados en el marco de los procesos de reconocimiento y pago de servicios y tecnologías en salud no financiadas con la UPC o con presupuestos máximos, reclamaciones de servicios médicos, indemnizaciones y gastos derivados de accidentes de tránsito, eventos catastróficos de origen natural, eventos terroristas conforme a lo establecido en la normativa y manuales vigentes ID-214-DOP - ADRES-CPS-240-2026</t>
  </si>
  <si>
    <t>214-DOP</t>
  </si>
  <si>
    <t>ADRES-CPS-242-2026</t>
  </si>
  <si>
    <t>LAURA MARCELA GOMEZ MORENO</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</si>
  <si>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SOAT.ID-238-DOP. ADRES-CPS-242-2026</t>
  </si>
  <si>
    <t>238-DOP</t>
  </si>
  <si>
    <t>ADRES-CPS-243-2026</t>
  </si>
  <si>
    <t>LINETH RENATA SALAZAR RODRIGUEZ</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</si>
  <si>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SOAT.ID-243-DOP - ADRES-CPS-243-2026</t>
  </si>
  <si>
    <t>243-DOP</t>
  </si>
  <si>
    <t>ADRES-CPS-244-2026</t>
  </si>
  <si>
    <t>BLANCA ROSARIO LOZANO LEON</t>
  </si>
  <si>
    <t>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necesidades que se requieran para el DOP ID-264-DOP-ADRES-CPS-244-2026</t>
  </si>
  <si>
    <t>264-DOP</t>
  </si>
  <si>
    <t>ADRES-CPS-245-2026</t>
  </si>
  <si>
    <t>KARLA STEFANIE URREGO FRAGUA</t>
  </si>
  <si>
    <t>Prestar servicios profesionales especializados en la Dirección de Otras Prestaciones de la ADRES en los aspectos jurídico-contractuales y administrativos que sean de su competencia, así como para adelantar las acciones coordinadas, de gestión, y ejecución en el desarrollo de las diferentes etapas contractuales que adelante y/o tenga a cargo la Dirección.ID-265-DOP - ADRES-CPS-245-2026</t>
  </si>
  <si>
    <t>265-DOP</t>
  </si>
  <si>
    <t>ADRES-CPS-246-2026</t>
  </si>
  <si>
    <t>HERNAN CAMILO VILLAMIL GIL</t>
  </si>
  <si>
    <t>Prestar servicios profesionales especializados a la Dirección de Otras Prestaciones de la ADRES, apoyando a la Coordinación del Grupo de Interno de Verificación y  Auditoría de Cuentas, en el proceso de auditoria Integral, seguimiento,  valoración y revisión de los procesos de liquidación, reconocimiento y pago de servicios, en el marco de las actividades de los componente médico – jurídico – financiero relacionadas con la revisión de los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así como el proceso de reintegro de recursos apropiados o reconocidos sin justa causa.ID-106-DOP</t>
  </si>
  <si>
    <t>106-DOP</t>
  </si>
  <si>
    <t>ADRES-CPS-247-2026</t>
  </si>
  <si>
    <t>MYRIAM CAROLINA ANDRADE CERON</t>
  </si>
  <si>
    <t>Prestar servicios profesionales especializados a la Dirección de Otras Prestaciones de la ADRES, apoyando a la Coordinación del Grupo de Interno de Verificación y  Auditoría de Cuentas, en el proceso de auditoria Integral, seguimiento,  valoración y revisión de los procesos de liquidación, reconocimiento y pago de servicios, en el marco de las actividades de los componente médico – jurídico – financiero relacionadas con la revisión de los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así como el proceso de reintegro de recursos apropiados o reconocidos sin justa causa.ID-107-DOP</t>
  </si>
  <si>
    <t>107-DOP</t>
  </si>
  <si>
    <t>ADRES-CPS-248-2026</t>
  </si>
  <si>
    <t>LUISA FERNANDA OCAMPO CESPEDES</t>
  </si>
  <si>
    <t>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Social.ID-124-DOP</t>
  </si>
  <si>
    <t>124-DOP</t>
  </si>
  <si>
    <t>ADRES-CPS-249-2026</t>
  </si>
  <si>
    <t>JENNIN MARCELA MORA MORALES</t>
  </si>
  <si>
    <t>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Social.ID-125-DOP</t>
  </si>
  <si>
    <t>125-DOP</t>
  </si>
  <si>
    <t>ADRES-CPS-250-2026</t>
  </si>
  <si>
    <t>DIANA MARGARITA GUTIERREZ PEREZ</t>
  </si>
  <si>
    <t>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Social.ID-127-DOP</t>
  </si>
  <si>
    <t>127-DOP</t>
  </si>
  <si>
    <t>ADRES-CPS-251-2026</t>
  </si>
  <si>
    <t>CARLOS ANTONIO CORONADO DIAZ</t>
  </si>
  <si>
    <t>Prestar servicios profesionales especializados a la Dirección de Otras Prestaciones de la ADRES, mediante el apoyo técnico, jurídico y analítico en la elaboración, revisión y sustentación de conceptos, informes y análisis requeridos por los grupos internos de la Dirección, así como en los procesos judiciales adelantados por la Oficina Asesora Jurídica, que se derivan de recobros por  servicios y tecnologías en salud no financiadas con la UPC o con presupuestos máximos, así como con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Social.ID-139-DOP</t>
  </si>
  <si>
    <t>139-DOP</t>
  </si>
  <si>
    <t>ADRES-CPS-252-2026</t>
  </si>
  <si>
    <t>LUZ DARI MUNEVAR BOTERO</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</si>
  <si>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causa.ID-089-DOP</t>
  </si>
  <si>
    <t>089-DOP</t>
  </si>
  <si>
    <t>ADRES-CPS-253-2026</t>
  </si>
  <si>
    <t>NINI JOHANNA CRUZ MARTINEZ</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</si>
  <si>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causa.ID-090-DOP</t>
  </si>
  <si>
    <t>090-DOP</t>
  </si>
  <si>
    <t>ADRES-CPS-254-2026</t>
  </si>
  <si>
    <t>SANDRA VIVIANA AGUILAR RODRIGUEZ</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</si>
  <si>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causa.ID-092-DOP</t>
  </si>
  <si>
    <t>092-DOP</t>
  </si>
  <si>
    <t>ADRES-CPS-255-2026</t>
  </si>
  <si>
    <t>JONATAN JAVIER DURANGO ZAMORA</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</si>
  <si>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causa.ID-093-DOP</t>
  </si>
  <si>
    <t>093-DOP</t>
  </si>
  <si>
    <t>ADRES-CPS-256-2026</t>
  </si>
  <si>
    <t>YEIMMY ALEXANDRA GARNICA GONZALEZ</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</si>
  <si>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causa.ID-094-DOP</t>
  </si>
  <si>
    <t>094-DOP</t>
  </si>
  <si>
    <t>ADRES-CPS-257-2026</t>
  </si>
  <si>
    <t>PIERANGELI TORRES RAMIREZ</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</si>
  <si>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causa.ID-095-DOP</t>
  </si>
  <si>
    <t>095-DOP</t>
  </si>
  <si>
    <t>ADRES-CPS-258-2026</t>
  </si>
  <si>
    <t>EBER ADOLFO OVIEDO GALLEGO</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</si>
  <si>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causa.ID-096-DOP</t>
  </si>
  <si>
    <t>096-DOP</t>
  </si>
  <si>
    <t>ADRES-CPS-259-2026</t>
  </si>
  <si>
    <t>DIANA MARCELA FONSECA</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</si>
  <si>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causa.ID-097-DOP</t>
  </si>
  <si>
    <t>097-DOP</t>
  </si>
  <si>
    <t>ADRES-CPS-260-2026</t>
  </si>
  <si>
    <t>JULIO CESAR MEDINA HERRERA</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</si>
  <si>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causa.ID-098-DOP</t>
  </si>
  <si>
    <t>098-DOP</t>
  </si>
  <si>
    <t>ADRES-CPS-261-2026</t>
  </si>
  <si>
    <t>AURA MILENA CORREDOR GUEVARA</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</si>
  <si>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causa.ID-099-DOP</t>
  </si>
  <si>
    <t>099-DOP</t>
  </si>
  <si>
    <t>ADRES-CPS-263-2026</t>
  </si>
  <si>
    <t>MARTHA CAROLINA ANGULO POSSE</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</si>
  <si>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causa.ID-101-DOP</t>
  </si>
  <si>
    <t>101-DOP</t>
  </si>
  <si>
    <t>ADRES-CPS-264-2026</t>
  </si>
  <si>
    <t>MARIA DEL CARMEN MORENO MENA</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</si>
  <si>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causa.ID-108-DOP</t>
  </si>
  <si>
    <t>108-DOP</t>
  </si>
  <si>
    <t>ADRES-CPS-265-2026</t>
  </si>
  <si>
    <t>MARIA SANTOS ALBARRACIN FUENTES</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</si>
  <si>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causa.ID-109-DOP</t>
  </si>
  <si>
    <t>109-DOP</t>
  </si>
  <si>
    <t>ADRES-CPS-266-2026</t>
  </si>
  <si>
    <t>SANTIAGO ALFONSO BAUTISTA ESTUPIÑAN</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</si>
  <si>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causa.ID-110-DOP</t>
  </si>
  <si>
    <t>110-DOP</t>
  </si>
  <si>
    <t>ADRES-CPS-267-2026</t>
  </si>
  <si>
    <t>SANDRA MILENA MONTILLA FERNANDEZ</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</si>
  <si>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ID-195-DOP</t>
  </si>
  <si>
    <t>195-DOP</t>
  </si>
  <si>
    <t>ADRES-CPS-268-2026</t>
  </si>
  <si>
    <t>HARBEY ORLANDO CASTRO MESA</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</si>
  <si>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ID-196-DOP</t>
  </si>
  <si>
    <t>196-DOP</t>
  </si>
  <si>
    <t>ADRES-CPS-269-2026</t>
  </si>
  <si>
    <t>ADRIANA MILENA SANTISTEBAN MONTERO</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</si>
  <si>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ID-197-DOP</t>
  </si>
  <si>
    <t>197-DOP</t>
  </si>
  <si>
    <t>ADRES-CPS-270-2026</t>
  </si>
  <si>
    <t>JENNY JOHANNA FUQUEN DIAZ</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</si>
  <si>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ID-198-DOP</t>
  </si>
  <si>
    <t>198-DOP</t>
  </si>
  <si>
    <t>ADRES-CPS-271-2026</t>
  </si>
  <si>
    <t>OSCAR ANDRES ESCUE ESCOBAR</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</si>
  <si>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ID-199-DOP</t>
  </si>
  <si>
    <t>199-DOP</t>
  </si>
  <si>
    <t>ADRES-CPS-272-2026</t>
  </si>
  <si>
    <t>DIANA MARCELA VEGA CIFUENTES</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</si>
  <si>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ID-200-DOP</t>
  </si>
  <si>
    <t>200-DOP</t>
  </si>
  <si>
    <t>ADRES-CPS-273-2026</t>
  </si>
  <si>
    <t>MARIA CLAUDIA FORTICH FORTICH</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</si>
  <si>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ID-201-DOP</t>
  </si>
  <si>
    <t>201-DOP</t>
  </si>
  <si>
    <t>ADRES-CPS-274-2026</t>
  </si>
  <si>
    <t>JEYMMY PAOLA SANTOYO ANGULO</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</si>
  <si>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ID-202-DOP</t>
  </si>
  <si>
    <t>202-DOP</t>
  </si>
  <si>
    <t>ADRES-CPS-275-2026</t>
  </si>
  <si>
    <t>HECTOR HERNANDO CASTILLO PEREZ</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</si>
  <si>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ID-203-DOP</t>
  </si>
  <si>
    <t>203-DOP</t>
  </si>
  <si>
    <t>ADRES-CPS-276-2026</t>
  </si>
  <si>
    <t>LILIANA HERRERA HERRADA</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</si>
  <si>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ID-205-DOP</t>
  </si>
  <si>
    <t>205-DOP</t>
  </si>
  <si>
    <t>ADRES-CPS-277-2026</t>
  </si>
  <si>
    <t>LEIDY YURLEITH SANABRIA AVILA</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</si>
  <si>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ID-206-DOP</t>
  </si>
  <si>
    <t>206-DOP</t>
  </si>
  <si>
    <t>ADRES-CPS-278-2026</t>
  </si>
  <si>
    <t>ADRIAN JORDI PEÑARANDA GUERRERO</t>
  </si>
  <si>
    <t>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reclamaciones de servicios médicos, indemnizaciones y gastos derivados de accidentes de tránsito, eventos catastróficos de origen natural, eventos terroristas y demás eventos aprobados por el Ministerio de Salud y Protección Social; lo anterior, conforme a lo establecido en la normativa y manuales vigentes. ID-212-DOP</t>
  </si>
  <si>
    <t>212-DOP</t>
  </si>
  <si>
    <t>ADRES-CPS-279-2026</t>
  </si>
  <si>
    <t>ALEXANDRA ROMERO VELASQUEZ</t>
  </si>
  <si>
    <t>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ID-204-DOP</t>
  </si>
  <si>
    <t>204-DOP</t>
  </si>
  <si>
    <t>ADRES-CPS-280-2026</t>
  </si>
  <si>
    <t>ANA MILENA LOZANO CORTES</t>
  </si>
  <si>
    <t>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ID-207-DOP</t>
  </si>
  <si>
    <t>207-DOP</t>
  </si>
  <si>
    <t>ADRES-CPS-281-2026</t>
  </si>
  <si>
    <t>CHIRISTIAM GERMAN PATIÑO MARTINEZ</t>
  </si>
  <si>
    <t>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ID-208-DOP</t>
  </si>
  <si>
    <t>208-DOP</t>
  </si>
  <si>
    <t>ADRES-CPS-282-2026</t>
  </si>
  <si>
    <t>JUAN CAMILO SALGUERO VEGA</t>
  </si>
  <si>
    <t>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ID-209-DOP</t>
  </si>
  <si>
    <t>209-DOP</t>
  </si>
  <si>
    <t>ADRES-CPS-283-2026</t>
  </si>
  <si>
    <t>LAURA MARCELA SANABRIA MONCADA</t>
  </si>
  <si>
    <t>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ID-210-DOP</t>
  </si>
  <si>
    <t>210-DOP</t>
  </si>
  <si>
    <t>ADRES-CPS-284-2026</t>
  </si>
  <si>
    <t>SANDRA MILENA GARCIA JIMENEZ</t>
  </si>
  <si>
    <t>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ID-211-DOP</t>
  </si>
  <si>
    <t>211-DOP</t>
  </si>
  <si>
    <t>ADRES-CPS-285-2026</t>
  </si>
  <si>
    <t>JUAN CAMILO CUBILLOS GOMEZ</t>
  </si>
  <si>
    <t>Prestar apoyo a la Dirección de Otras Prestaciones de la ADRES en las actividades relacionadas con el suministro, manejo y preparación de los insumos e información necesarias para adelantar el proceso de revisión de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vigentes.ID-215-DOP</t>
  </si>
  <si>
    <t>215-DOP</t>
  </si>
  <si>
    <t>ADRES-CPS-286-2026</t>
  </si>
  <si>
    <t>RICARDO JAVIER PINZON ESPITIA</t>
  </si>
  <si>
    <t>Prestar apoyo a la Dirección de Otras Prestaciones de la ADRES en las actividades relacionadas con el suministro, manejo y preparación de los insumos e información necesarias para adelantar el proceso de revisión de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vigentes.ID-216-DOP</t>
  </si>
  <si>
    <t>216-DOP</t>
  </si>
  <si>
    <t>ADRES-CPS-291-2026</t>
  </si>
  <si>
    <t>JHON MAURICIO BOHORQUEZ MENDOZA</t>
  </si>
  <si>
    <t>Prestar servicios profesionales a la Dirección de Otras Prestaciones de la ADRES en el proceso de revisión de calidad de las cuentas tramitadas directamente por la Entidad o por terceros contratados, mediante el análisis, verificación y cruce de información proveniente de fuentes internas y externas, la validación, depuración y consolidación de datos, así como la elaboración de insumos técnicos que contribuyan al proceso de auditoría, asi como,  el seguimiento de procesos, consolidación de información y control de gestión de los procedimientos derivados de la revisión de calidad.ID-213-DOP</t>
  </si>
  <si>
    <t>213-DOP</t>
  </si>
  <si>
    <t>ADRES-CPS-294-2026</t>
  </si>
  <si>
    <t>JOSE MAURICIO ROBAYO BOHORQUEZ</t>
  </si>
  <si>
    <t>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las reclamaciones de servicios médicos, indemnizaciones y gastos derivados de accidentes de tránsito, eventos catastróficos de origen natural, eventos terroristas y demás eventos aprobados por el Ministerio de Salud y Protección Social ID-014-DOP. ADRES-CPS-294-2026</t>
  </si>
  <si>
    <t>014-DOP</t>
  </si>
  <si>
    <t>ADRES-CPS-295-2026</t>
  </si>
  <si>
    <t>MARIA MERCEDES GRIMALDO GOMEZ</t>
  </si>
  <si>
    <t>Prestar servicios profesionales especializados a la Dirección de Otras Prestaciones de la ADRES en las labores de seguimiento, desde el componente  técnico y  operativas para el seguimiento y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ID-010-DOP. ADRES-CPS-295-2026</t>
  </si>
  <si>
    <t>010-DOP</t>
  </si>
  <si>
    <t>ADRES-CPS-296-2026</t>
  </si>
  <si>
    <t>KELLY FERNANDA OVIEDO JIMENEZ</t>
  </si>
  <si>
    <t>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ID-011-DOP. ADRES-CPS-296-2026</t>
  </si>
  <si>
    <t>011-DOP</t>
  </si>
  <si>
    <t>ADRES-CPS-297-2026</t>
  </si>
  <si>
    <t>ANA MARIA GARCIA GUTIERREZ</t>
  </si>
  <si>
    <t>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ID-012-DOP. ADRES-CPS-297-2026</t>
  </si>
  <si>
    <t>012-DOP</t>
  </si>
  <si>
    <t>ADRES-CPS-298-2026</t>
  </si>
  <si>
    <t>LEIDY LUCERO RUIZ CAMACHO</t>
  </si>
  <si>
    <t>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ID-013-DOP. ADRES-CPS-298-2026</t>
  </si>
  <si>
    <t>013-DOP</t>
  </si>
  <si>
    <t>ADRES-CPS-299-2026</t>
  </si>
  <si>
    <t>ANGIE SOFIA QUIÑONES VELASCO</t>
  </si>
  <si>
    <t>Prestar servicios profesionales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ID-015-DOP. ADRES-CPS-299-2026</t>
  </si>
  <si>
    <t>015-DOP</t>
  </si>
  <si>
    <t>ADRES-CPS-300-2026</t>
  </si>
  <si>
    <t>ANGELICA VIVIANA HERNANDEZ PACHECO</t>
  </si>
  <si>
    <t>Prestar servicios profesionales especializados a la Dirección de Otras Prestaciones de la ADRES apoyando las actividades relacionadas con el seguimiento y trámite de los resultados de los procesos de reconocimiento y pago de los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conforme a la normativa y manuales vigentes; así como las actividades relacionadas con el trámite de respuesta y revisión de los requerimientos y solicitudes adelantados por las personas naturales, jurídicas, entidades públicas o privadas, despachos judiciales y entes de control que versen sobre el procedimiento de verificación, reconocimiento y pago de las reclamaciones.ID-017-DOP. ADRES-CPS-300-2026</t>
  </si>
  <si>
    <t>017-DOP</t>
  </si>
  <si>
    <t>ADRES-CPS-301-2026</t>
  </si>
  <si>
    <t>LEIDY MILENA RODRIGUEZ</t>
  </si>
  <si>
    <t>Prestar apoyo a la Dirección de Otras Prestaciones de la ADRES para la ejecución de las actividades operativas requeridas en el proceso de saneamiento definitivo de las cuentas de recobro relacionadas con los servicios y tecnologías de salud no financiados con cargo a la UPC del régimen contributivo según lo dispuesto en el artículo 237 de la Ley 1955 de 2019 y el Decreto 521 de 2020, así como las demás normas que los modifiquen o sustituyan. ID-016-DOP. ADRES-CPS-301-2026</t>
  </si>
  <si>
    <t>016-DOP</t>
  </si>
  <si>
    <t>ADRES-CPS-307-2026</t>
  </si>
  <si>
    <t>DORA DUARTE PRADA</t>
  </si>
  <si>
    <t>Prestar servicios profesionales especializados a la Dirección de Otras Prestaciones de la ADRES para la mejora de los proceso de auditoría, así como para el desarrollo de los procesos de revisión, verificación y control de las cuentas médicas presentadas por las Entidades, mediante la revisión,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 ID-057-DOP. ADRES-CPS-307-2026</t>
  </si>
  <si>
    <t>057-DOP</t>
  </si>
  <si>
    <t>ADRES-CPS-308-2026</t>
  </si>
  <si>
    <t>ELIANA MARIA MOLANO SILVA</t>
  </si>
  <si>
    <t>Prestar servicios profesionales especializados a la Dirección de Otras Prestaciones de la ADRES para apoyar a la Dirección en la coordinación, ejecución, seguimiento,  valoración, definición de lineamientos, criterios e implementación de los mismos , en la auditoria médica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y la supervisión y fortalecimiento del uso de herramientas tecnológicas basadas en inteligencia artificial orientadas a optimizar los procesos de auditoria médica.ID-146-DOP. ADRES-CPS-308-2026</t>
  </si>
  <si>
    <t>146-DOP</t>
  </si>
  <si>
    <t>ADRES-CPS-309-2026</t>
  </si>
  <si>
    <t>ALDEMAR EDUARDO RONDON SANCHEZ</t>
  </si>
  <si>
    <t>Prestar servicios profesionaeles especializados en los asuntos jurídicos de la Dirección de Otras Prestaciones de la ADRES, en la ejecución, seguimiento y revisión de las actividades relacionadas con el procedimiento de Reintegro de recursos del Sistema General de Seguridad Social en Salud apropiados o reconocidos sin justa causa que se adelanten por reconocimientos efectuados por presupuestos máximos, servicios y tecnologías en salud no financiados con la UPC y prestación de servicios de salud a víctimas de los eventos descritos en el artículo 167 de la Ley 100 de 1993; adicionalmente, emitirá conceptos respecto de los procesos administrativos a cargo de la dirección de otras prestaciones y revisará los actos administrativos que expida la dirección con ocasión al proceso de reconocimiento de recursos del Sistema General de Seguridad Social en Salud. ID-217-DOP. ADRES-CPS-309-2026</t>
  </si>
  <si>
    <t>217-DOP</t>
  </si>
  <si>
    <t>ADRES-CPS-310-2026</t>
  </si>
  <si>
    <t>GERALDY LISSED RODRIGUEZ RINCON</t>
  </si>
  <si>
    <t>Prestar los servicios de apoyo administrativo y de gestión documental a la Dirección de Otras Prestaciones, aplicando el procedimiento de Gestión Documental establecido por la Entidad según las normas del Archivo General de la Nación ID-229-DOP. ADRES-CPS-310-2026</t>
  </si>
  <si>
    <t>229-DOP</t>
  </si>
  <si>
    <t>ADRES-CPS-311-2026</t>
  </si>
  <si>
    <t>RAFAEL ENRIQUE ROA PINZON</t>
  </si>
  <si>
    <t>Prestar servicios profesionales especializados jurídicos a la Dirección de Otras Prestaciones en la ejecución, seguimiento y revisión de las actividades relacionadas con el procedimiento de determinación del deudor y las que se requieran, en el marco de los procesos de reconocimiento y pago de servicios y tecnologías en salud no financiadas con la UPC o con presupuestos máximos, reclamaciones de servicios médicos, indemnizaciones y gastos derivados de accidentes de tránsito reconocidos por la ADRES, eventos catastróficos de origen natural, eventos terroristas y demás eventos aprobados por el Ministerio de Salud y Protección Social.  ID-234-DOP. ADRES-CPS-311-2026</t>
  </si>
  <si>
    <t>234-DOP</t>
  </si>
  <si>
    <t>ADRES-CPS-312-2026</t>
  </si>
  <si>
    <t>CLAUDIA PATRICIA AVILA NINCO</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</si>
  <si>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SOATID-250-DOP. ADRES-CPS-312-2026</t>
  </si>
  <si>
    <t>250-DOP</t>
  </si>
  <si>
    <t>ADRES-CPS-314-2026</t>
  </si>
  <si>
    <t>LUCY COLMENARES CAMARGO</t>
  </si>
  <si>
    <t>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necesidades que se requieran para el DOP ID-262-DOP. ADRES-CPS-314-2026</t>
  </si>
  <si>
    <t>262-DOP</t>
  </si>
  <si>
    <t>ADRES-CPS-315-2026</t>
  </si>
  <si>
    <t>BLANCA LILIA VIVI QUINTANA</t>
  </si>
  <si>
    <t>Prestar servicios profesionales especializados a la DOP realizando acompañamiento jurídico para el fortalecimiento de la Entidad en el marco de los procesos de reconocimiento y pago de servicios y tecnologías en salud nofinanciadas con la UPC,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la atención y respuesta a los requerimientos de entes de control y autoridades judiciales. ID-267-DOP</t>
  </si>
  <si>
    <t>267-DOP</t>
  </si>
  <si>
    <t>ADRES-CPS-316-2026</t>
  </si>
  <si>
    <t>ALCIRA YANNETH MALAGON MUÑOZ</t>
  </si>
  <si>
    <t>Prestar servicios profesionales a la Dirección de Otras Prestaciones de la ADRES en las actividades de seguimiento, reporte y/o actualizaciones relacionadas con la planeación estratégica de la Dirección. ID-268-DOP. ADRES-CPS-316-2026</t>
  </si>
  <si>
    <t>268-DOP</t>
  </si>
  <si>
    <t>ADRES-CPS-317-2026</t>
  </si>
  <si>
    <t>CLAUDIA MARCELA CARREÑO GONZALEZ</t>
  </si>
  <si>
    <t>Prestar servicios profesionales especializados a la Dirección de Otras Prestaciones de la ADRES en las labores de seguimiento, control, técnicas y operativas de seguimiento y valoracion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SocialID-056-DOP. ADRES-CPS-317-2026</t>
  </si>
  <si>
    <t>056-DOP</t>
  </si>
  <si>
    <t>ADRES-CPS-318-2026</t>
  </si>
  <si>
    <t>JHONNY ALEXANDER GARCIA VERGARA</t>
  </si>
  <si>
    <t>Prestar servicios profesionales especializados a la Dirección de Otras Prestaciones de la ADRES, en el seguimiento y gestión de los propósitos misionales estratégicos de la Dirección con los equipos multidisciplinarios de la Entidad, para el proceso de implementación de herramientas de automatización, optimización, innovación tecnológica y transformación digital que validen y respalden  la información  de los procesos y hallazgos de auditoría en el marco del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ID-145-DOP. ADRES-CPS-318-2026</t>
  </si>
  <si>
    <t>145-DOP</t>
  </si>
  <si>
    <t>ADRES-CPS-320-2026</t>
  </si>
  <si>
    <t>SANDRA MILENA SALGADO RINCON</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</si>
  <si>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causa.ID-046-DOP. ADRES-CPS-320-2026</t>
  </si>
  <si>
    <t>046-DOP</t>
  </si>
  <si>
    <t>ADRES-CPS-321-2026</t>
  </si>
  <si>
    <t>ANDRES FERNEY GAITAN HERNANDEZ</t>
  </si>
  <si>
    <t>Prestar servicios profesionales a la Dirección de Otras Prestaciones de la ADRES apoyando en el análisis, verificación y cruce de la información relacionadas con el proceso de liquidación, reconocimiento y pago de servicios y tecnologías en salud no financiadas relacionadas con los servicios y tecnologías de salud no financiados con cargo a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ID-032-DOP. ADRES-CPS-321-2026</t>
  </si>
  <si>
    <t>032-DOP</t>
  </si>
  <si>
    <t>ADRES-CPS-322-2026</t>
  </si>
  <si>
    <t>SANDRA MARCELA VILLEGAS GALEANO</t>
  </si>
  <si>
    <t>Prestar servicios profesionales a la Dirección de Otras Prestaciones de la ADRES apoyando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vigentesID-161-DOP. ADRES-CPS-322-2026</t>
  </si>
  <si>
    <t>161-DOP</t>
  </si>
  <si>
    <t>ADRES-CPS-323-2026</t>
  </si>
  <si>
    <t>JEIMMY CONSTANZA DIAZ BUITRAGO</t>
  </si>
  <si>
    <t>Prestar servicios profesionales a la Dirección de Otras Prestaciones de la ADRES apoyando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vigentesID-162-DOP. ADRES-CPS-323-2026</t>
  </si>
  <si>
    <t>162-DOP</t>
  </si>
  <si>
    <t>ADRES-CPS-324-2026</t>
  </si>
  <si>
    <t>CESAR URBANO GOMEZ PEREZ</t>
  </si>
  <si>
    <t>Prestar servicios profesionales a la Dirección de Otras Prestaciones de la ADRES en la verificación y control de datos de los procesos de auditoría utilizados dentro de los procesos de reconocimiento y pago de servicios y tecnologías en salud no financiadas con la UPC o con presupuestos máximos y/o servicios complementarios. Igualmente apoyar en la implementación de herramientas de automatización y optimización de procesos para la validación de información que respalden los hallazgos de auditoría asociados a reclamaciones de servicios médicos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lo anterior, conforme a lo establecido en la normativa y manuales vigentes.ID-163-DOP. ADRES-CPS-324-2026</t>
  </si>
  <si>
    <t>163-DOP</t>
  </si>
  <si>
    <t>ADRES-CPS-329-2026</t>
  </si>
  <si>
    <t>ADRIANA PATRICIA SERRATO GARCIA</t>
  </si>
  <si>
    <t>Prestar servicios profesionales especializados a la Dirección de Otras Prestaciones de la ADRES en la definición de criterios de auditoría e implementación, seguimiento y evaluación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ID-152-DOP. ADRES-CPS-329-2026</t>
  </si>
  <si>
    <t>152-DOP</t>
  </si>
  <si>
    <t>ADRES-CPS-330-2026</t>
  </si>
  <si>
    <t>MARCELA ROCIO FORERO RIAÑO</t>
  </si>
  <si>
    <t>Prestar servicios profesionales especializados a la Dirección de Otras Prestaciones de la ADRES en las labores de seguimiento, control, técnicas y operativas de seguimiento y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SocialID-079-DOP. ADRES-CPS-330-2026</t>
  </si>
  <si>
    <t>079-DOP</t>
  </si>
  <si>
    <t>ADRES-CPS-331-2026</t>
  </si>
  <si>
    <t>DIANA CAROLINA LOPEZ VILLABON</t>
  </si>
  <si>
    <t>Prestar servicios profesionales especializados a la Dirección de Otras Prestaciones de la ADRES en las labores de seguimiento, control, técnicas y operativas de seguimiento y valoracion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SocialID-054-DOP. ADRES-CPS-331-2026</t>
  </si>
  <si>
    <t>054-DOP</t>
  </si>
  <si>
    <t>ADRES-CPS-334-2026</t>
  </si>
  <si>
    <t>ESPERANZA CARDOZO PEREZ</t>
  </si>
  <si>
    <t>Prestar servicios profesionales especializados a la Dirección de Otras Prestaciones de la ADRES para adelantar las acciones coordinadas, de planeación, gestión, ejecución técnica y operativa del proceso de auditoría y calidad, en la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política SOAT a tarifa diferencial por riesgo, eventos catastróficos de origen natural, eventos terroristas y demás eventos aprobados por el Ministerio de Salud y Protección Social; así como fortalecer el contexto técnico - cientifico de los procesos de auditoría y calidad a cargo de la Dirección y el seguimiento mediante el apoyo técnico en el planteamiento y desarrollo de los proyectos misionales estratégicos de la Dirección, en la coordinación, gestión y articulación de los equipos multidisciplinarios, monitoreo del cumplimiento de los objetivos planteados de optimización de los procesos y la presentación de informes de avance a la Dirección General; así como en la gestión y enlace de las mesas técnicas que se llevan a cabo con entidades públicas del sector salud.ID-144-DOP ADRES-CPS-334-2026</t>
  </si>
  <si>
    <t>144-DOP</t>
  </si>
  <si>
    <t>ADRES-CPS-428-2026</t>
  </si>
  <si>
    <t>MARISOL CRUZ BUSTOS</t>
  </si>
  <si>
    <t>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necesidades que se requieran para el DOP ID-263-DOP</t>
  </si>
  <si>
    <t>263-DOP</t>
  </si>
  <si>
    <t>ADRES-CPS-438-2026</t>
  </si>
  <si>
    <t>ALEIDA BALLEN DIAZ</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</si>
  <si>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causa.ID-028-DOP. ADRES-CPS-438-2026</t>
  </si>
  <si>
    <t>028-DOP</t>
  </si>
  <si>
    <t>ADRES-CPS-439-2026</t>
  </si>
  <si>
    <t>LIBETH SOLANYI NIÑO ALBARRACIN</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</si>
  <si>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causa.ID-029-DOP. ADRES-CPS-439-2026</t>
  </si>
  <si>
    <t>029-DOP</t>
  </si>
  <si>
    <t>ADRES-CPS-440-2026</t>
  </si>
  <si>
    <t>DIANA SAYURI FLOREZ GONZALEZ</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</si>
  <si>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causa.ID-035-DOP. ADRES-CPS-440-2026</t>
  </si>
  <si>
    <t>035-DOP</t>
  </si>
  <si>
    <t>ADRES-CPS-441-2026</t>
  </si>
  <si>
    <t>YULIAN JOSETH SOCHA JOYA</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</si>
  <si>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causa.ID-037-DOP. ADRES-CPS-441-2026</t>
  </si>
  <si>
    <t>037-DOP</t>
  </si>
  <si>
    <t>ADRES-CPS-442-2026</t>
  </si>
  <si>
    <t>SANDRA ANGELICA CORDOBA GALVIS</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</si>
  <si>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causa.ID-041-DOP. ADRES-CPS-442-2026</t>
  </si>
  <si>
    <t>041-DOP</t>
  </si>
  <si>
    <t>ADRES-CPS-443-2026</t>
  </si>
  <si>
    <t>EDGAR HERNANDO ACOSTA MONTENEGRO</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</si>
  <si>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causa.ID-043-DOP. ADRES-CPS-443-2026</t>
  </si>
  <si>
    <t>043-DOP</t>
  </si>
  <si>
    <t>ADRES-CPS-482-2026</t>
  </si>
  <si>
    <t>JENNIFER ALEXANDRA CHAVES RIVERA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</si>
  <si>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Prestaciones.ID-055-DOP. ADRES-CPS-482-2026</t>
  </si>
  <si>
    <t>055-DOP</t>
  </si>
  <si>
    <t>ADRES-CPS-483-2026</t>
  </si>
  <si>
    <t>EDGAR FERNANDO JIMENEZ CAICA</t>
  </si>
  <si>
    <t>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ID-050-DOP. ADRES-CPS-483-2026</t>
  </si>
  <si>
    <t>050-DOP</t>
  </si>
  <si>
    <t>ADRES-CPS-484-2026</t>
  </si>
  <si>
    <t>IVONNE YASBEYDY GONZALEZ BRITEL</t>
  </si>
  <si>
    <t>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ID-051-DOP. ADRES-CPS-484-2026</t>
  </si>
  <si>
    <t>051-DOP</t>
  </si>
  <si>
    <t>ADRES-CPS-485-2026</t>
  </si>
  <si>
    <t>JONATHAN STEVE RAMIREZ CIFUENTES</t>
  </si>
  <si>
    <t>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ID-052-DOP. ADRES-CPS-485-2026</t>
  </si>
  <si>
    <t>052-DOP</t>
  </si>
  <si>
    <t>ADRES-CPS-486-2026</t>
  </si>
  <si>
    <t>MANUEL SANCHEZ CUEVAS</t>
  </si>
  <si>
    <t>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ID-053-DOP. ADRES-CPS-486-2026</t>
  </si>
  <si>
    <t>053-DOP</t>
  </si>
  <si>
    <t>ADRES-CPS-487-2026</t>
  </si>
  <si>
    <t>JON SANCHEZ MURCIA</t>
  </si>
  <si>
    <t>Prestar servicios profesionales especializados a la Dirección de Otras Prestaciones de la ADRES para la ejecución de las actividades que forman parte de los procesos de reconocimiento y pago de servicios y tecnologías en salud no financiadas con la UPC y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el proceso de reintegro de recursos a favor del sistema por recobros y reclamaciones apropiados o reconocidos sin justa causa ID-218-DOP. ADRES-CPS-487-2026</t>
  </si>
  <si>
    <t>218-DOP</t>
  </si>
  <si>
    <t>ADRES-CPS-488-2026</t>
  </si>
  <si>
    <t>ANDRES SEBASTIAN IBARRA ROSERO</t>
  </si>
  <si>
    <t>Cesión del contrato ADRES-CPS-488-2026 cuyo objeto es Prestar servicios profesionales especializados a la Dirección de Otras Prestaciones de la ADRES para la ejecución de las actividades que forman parte de los procesos de reconocimiento y pago de servicios y tecnologías en salud no financiadas con la UPC y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el proceso de reintegro de recursos a favor del sistema por recobros y reclamaciones apropiados o reconocidos sin justa causa ID-219-DOP</t>
  </si>
  <si>
    <t>219-DOP</t>
  </si>
  <si>
    <t>ADRES-CPS-489-2026</t>
  </si>
  <si>
    <t>MARISOL MELENDEZ GARAVITO</t>
  </si>
  <si>
    <t>Prestar servicios profesionales especializados a la Dirección de Otras Prestaciones de la ADRES para la ejecución de las actividades que forman parte de los procesos de reconocimiento y pago de servicios y tecnologías en salud no financiadas con la UPC y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el proceso de reintegro de recursos a favor del sistema por recobros y reclamaciones apropiados o reconocidos sin justa causa ID-228-DOP. ADRES-CPS-489-2026</t>
  </si>
  <si>
    <t>228-DOP</t>
  </si>
  <si>
    <t>ADRES-CPS-490-2026</t>
  </si>
  <si>
    <t>DIANA MARCELA BERMUDEZ TORRES</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</si>
  <si>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reclamaciones.ID-222-DOP. ADRES-CPS-490-2026</t>
  </si>
  <si>
    <t>222-DOP</t>
  </si>
  <si>
    <t>ADRES-CPS-491-2026</t>
  </si>
  <si>
    <t>NELSY YASMIN PRIETO CAGUA</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</si>
  <si>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reclamaciones.ID-223-DOP. ADRES-CPS-491-2026</t>
  </si>
  <si>
    <t>223-DOP</t>
  </si>
  <si>
    <t>ADRES-CPS-492-2026</t>
  </si>
  <si>
    <t>MARY LUZ LOPEZ LOPEZ</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</si>
  <si>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reclamaciones.ID-224-DOP. ADRES-CPS-492-2026</t>
  </si>
  <si>
    <t>224-DOP</t>
  </si>
  <si>
    <t>ADRES-CPS-493-2026</t>
  </si>
  <si>
    <t>EDWIN RICARDO FUENTES CANO</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</si>
  <si>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reclamaciones.ID-225-DOP. ADRES-CPS-493-2026</t>
  </si>
  <si>
    <t>225-DOP</t>
  </si>
  <si>
    <t>ADRES-CPS-494-2026</t>
  </si>
  <si>
    <t>JEAN STYVERSON CHAVEZ BARAJAS</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</si>
  <si>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reclamaciones.ID-226-DOP. ADRES-CPS-494-2026.</t>
  </si>
  <si>
    <t>226-DOP</t>
  </si>
  <si>
    <t>ADRES-CPS-495-2026</t>
  </si>
  <si>
    <t>MONICA TAPIAS MEDINA</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</si>
  <si>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reclamaciones.ID-227-DOP. ADRES-CPS-495-2026</t>
  </si>
  <si>
    <t>227-DOP</t>
  </si>
  <si>
    <t>ADRES-CPS-496-2026</t>
  </si>
  <si>
    <t>PAULA CATALINA HERNANDEZ GOMEZ</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</si>
  <si>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reclamaciones.ID-231-DOP. ADRES-CPS-496-2026</t>
  </si>
  <si>
    <t>231-DOP</t>
  </si>
  <si>
    <t>ADRES-CPS-497-2026</t>
  </si>
  <si>
    <t>ADRIANA CASALLAS PLAZAS</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</si>
  <si>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reclamaciones.ID-232-DOP. ADRES-CPS-497-2026</t>
  </si>
  <si>
    <t>232-DOP</t>
  </si>
  <si>
    <t>ADRES-CPS-498-2026</t>
  </si>
  <si>
    <t>RODRIGO HILDEBRANDO VEGA RIOS</t>
  </si>
  <si>
    <t>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reclamaciones.ID-233-DOP. ADRES-CPS-498-2026</t>
  </si>
  <si>
    <t>233-DOP</t>
  </si>
  <si>
    <t>ADRES-CPS-499-2026</t>
  </si>
  <si>
    <t>JUAN SEBASTIAN LEON VILLEGAS</t>
  </si>
  <si>
    <t>Prestar servicios de apoyo a la gestión de la Dirección de Otras Prestaciones en relación con los objetivos, metas y requerimientos correspondientes al procedimiento de Determinación del Deudor, en relación con la identificación de los conductores y/o propietarios, así como la estructura y validación de los datos identificados para el registro en los aplicativos definidos por la entidad para este fin, así como el apoyo en la respuesta a las peticiones presentadas por los ciudadanos y demás interesados en el marco del proceso. ID-258-DOP. ADRES-CPS-499-2026</t>
  </si>
  <si>
    <t>258-DOP</t>
  </si>
  <si>
    <t>ADRES-CPS-501-2026</t>
  </si>
  <si>
    <t>ANDRES FERNANDO ESGUERRA BUITRAGO</t>
  </si>
  <si>
    <t>Prestar servicios profesionales para apoyar jurídicamente a la Dirección de Otras Prestaciones, en el desarrollo de actividades relacionadas con el procedimiento de determinación del deudor y demás trámites derivados de los reconocimientos efectuados por presupuestos máximos, servicios y tecnologías en salud no financiados con la UPC y la atención en salud a víctimas de eventos contemplados en el artículo 167 de la Ley 100 de 1993, incluyendo el análisis normativo, elaboración de comunicaciones internas propias del procedimiento de determinación, apoyo en la gestión documental y en la distribución o asignación interna de las peticiones y actuaciones jurídicas que ingresen al áreaID-251-DOP. ADRES-CPS-501-2026</t>
  </si>
  <si>
    <t>251-DOP</t>
  </si>
  <si>
    <t>ADRES-CPS-502-2026</t>
  </si>
  <si>
    <t>DEIVID MATEO ANGEL PARRA</t>
  </si>
  <si>
    <t>Prestar servicios profesionales para apoyar jurídicamente a la Dirección de Otras Prestaciones, en el desarrollo de actividades relacionadas con el procedimiento de determinación del deudor y demás trámites derivados de los reconocimientos efectuados por presupuestos máximos, servicios y tecnologías en salud no financiados con la UPC y la atención en salud a víctimas de eventos contemplados en el artículo 167 de la Ley 100 de 1993, incluyendo el análisis normativo, elaboración de comunicaciones internas propias del procedimiento de determinación, apoyo en la gestión documental y en la distribución o asignación interna de las peticiones y actuaciones jurídicas que ingresen al áreaID-257-DOP. ADRES-CPS-502-2026</t>
  </si>
  <si>
    <t>257-DOP</t>
  </si>
  <si>
    <t>ADRES-CPS-503-2026</t>
  </si>
  <si>
    <t>ALIRIO MAYORGA PINTO</t>
  </si>
  <si>
    <t>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Dirección.ID-252-DOP. ADRES-CPS-503-2026</t>
  </si>
  <si>
    <t>252-DOP</t>
  </si>
  <si>
    <t>ADRES-CPS-504-2026</t>
  </si>
  <si>
    <t>DIEGO MAURICIO MELO FORERO</t>
  </si>
  <si>
    <t>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Dirección.ID-253-DOP. ADRES-CPS-504-2026</t>
  </si>
  <si>
    <t>253-DOP</t>
  </si>
  <si>
    <t>ADRES-CPS-505-2026</t>
  </si>
  <si>
    <t>JUAN DAVID GUTIERREZ QUIJANO</t>
  </si>
  <si>
    <t>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Dirección.ID-254-DOP. ADRES-CPS-505-2026</t>
  </si>
  <si>
    <t>254-DOP</t>
  </si>
  <si>
    <t>ADRES-CPS-506-2026</t>
  </si>
  <si>
    <t>MISAEL ALEJANDRO MORENO CASTRILLON</t>
  </si>
  <si>
    <t>Cesion contrato ADRES-CPSP-506-2026 cuyo objeto es: 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Dirección.ID-269-DOP</t>
  </si>
  <si>
    <t>269-DOP</t>
  </si>
  <si>
    <t>ADRES-CPS-507-2026</t>
  </si>
  <si>
    <t>NATALIE ANDREA CAMPOS RODRIGUEZ</t>
  </si>
  <si>
    <t>Prestar servicios profesionales de apoyo jurídico a la Dirección de Otras Prestaciones, en el desarrollo de actividades relacionadas con el procedimiento de determinación del deudor y demás trámites derivados de los reconocimientos efectuados por presupuestos máximos, servicios y tecnologías en salud no financiados con la UPC y la atención en salud a víctimas de eventos contemplados en el artículo 167 de la Ley 100 de 1993, incluyendo el análisis normativo, elaboración de comunicaciones internas propias del procedimiento de determinación, apoyo en la gestión documental y en la distribución o asignación interna de las peticiones y actuaciones jurídicas que ingresen al áreaID-006-DOP. ADRES-CPS-507-2026</t>
  </si>
  <si>
    <t>006-DOP</t>
  </si>
  <si>
    <t>ADRES-CPS-508-2026</t>
  </si>
  <si>
    <t>SAMIR DAVID BARRERA ROJAS</t>
  </si>
  <si>
    <t>Prestar los servicios profesionales a la Dirección de Otras Prestaciones de la ADRES en la sistematización, registro de la información histórica, análisis de datos y la generación de información respecto al proceso de reconocimiento y pago por concepto de recobros, reclamaciones, presupuestos máximos y saneamiento definitivo de recobros; así mismo, generar el insumo técnico para el inicio del proceso de reintegro contenido en la Resolución 1716 de 2019, modificada por la Resolución 995 de 2022, o aquellas que las modifiquen, adicionen o sustituyan y apoyar en los proyectos tecnologicos o de interoperabilidad que se desarrollen para mejorar los procedimientos administrativos de la dirección. ID-220-DOP. ADRES-CPS-508-2026</t>
  </si>
  <si>
    <t>220-DOP</t>
  </si>
  <si>
    <t>ADRES-CPS-509-2026</t>
  </si>
  <si>
    <t>GUSTAVO ADOLFO MORENO CHIA</t>
  </si>
  <si>
    <t>Prestar servicios profesionales especializados a la Dirección de Otras Prestaciones de la ADRES en la verificación de hallazgos, seguimiento y revisión de las actividades relacionadas con el procedimiento de Reintegro de recursos del Sistema General de Seguridad Social en Salud apropiados o reconocidos sin justa causa que se adelanten por reconocimientos efectuados por presupuestos máximos, servicios y tecnologías en salud no financiados con la UPC y prestación de servicios de salud a víctimas de los eventos descritos en el artículo 167 de la Ley 100 de 1993 y en los proyectos tendientes a la mejora, tecnificación e interoperabilidad de los procedimientos a cargo de la dirección de otras prestaciones.ID-221-DOP. ADRES-CPS-509-2026</t>
  </si>
  <si>
    <t>221-DOP</t>
  </si>
  <si>
    <t>ADRES-CPS-510-2026</t>
  </si>
  <si>
    <t>JULIAN MATEO ESPINOSA OSPINA</t>
  </si>
  <si>
    <t>Prestar los servicios profesionales a la Dirección de Otras Prestaciones de la ADRES en la sistematización, registro de la información histórica, análisis de datos y la generación de información respecto al proceso de reconocimiento y pago por concepto de recobros, reclamaciones, presupuestos máximos y saneamiento definitivo de recobros; así mismo, generar el insumo técnico para el inicio del proceso de reintegro contenido en la Resolución 1716 de 2019, modificada por la Resolución 995 de 2022, o aquellas que las modifiquen, adicionen o sustituyan y apoyar en los proyectos tecnologicos o de interoperabilidad que se desarrollen para mejorar los procedimientos administrativos de la dirección. ID-230-DOP. ADRES-CPS-510-2026</t>
  </si>
  <si>
    <t>230-DOP</t>
  </si>
  <si>
    <t>ADRES-CPS-511-2026</t>
  </si>
  <si>
    <t>MIGUEL ANGEL RODRIGUEZ GUECHA</t>
  </si>
  <si>
    <t>Prestar servicios de apoyo a la gestión de la Dirección de Otras Prestaciones en relación con los objetivos, metas y requerimientos correspondientes al procedimiento de Determinación del Deudor, en relación con la identificación de los conductores y/o propietarios, así como la estructura y validación de los datos identificados para el registro en los aplicativos definidos por la entidad para este fin, así como el apoyo en la respuesta a las peticiones presentadas por los ciudadanos y demás interesados en el marco del procesoID-235-DOP. ADRES-CPS-511-2026</t>
  </si>
  <si>
    <t>235-DOP</t>
  </si>
  <si>
    <t>ADRES-CPS-512-2026</t>
  </si>
  <si>
    <t>NUBIA ESPERANZA SANTAFE CASTELLANOS</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</si>
  <si>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SOATID-237-DOP. ADRES-CPS-512-2026</t>
  </si>
  <si>
    <t>237-DOP</t>
  </si>
  <si>
    <t>ADRES-CPS-513-2026</t>
  </si>
  <si>
    <t>BREYNNER RINCON BONILLA</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</si>
  <si>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SOATID-239-DOP. ADRES-CPS-513-2026</t>
  </si>
  <si>
    <t>239-DOP</t>
  </si>
  <si>
    <t>ADRES-CPS-514-2026</t>
  </si>
  <si>
    <t>DAVID MAURICIO HURTADO BARRERA</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</si>
  <si>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SOATID-240-DOP. ADRES-CPS-514-2026</t>
  </si>
  <si>
    <t>240-DOP</t>
  </si>
  <si>
    <t>ADRES-CPS-515-2026</t>
  </si>
  <si>
    <t>JUAN CARLOS BELTRAN GAVIRIA</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</si>
  <si>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SOATID-241-DOP. ADRES-CPS-515-2026</t>
  </si>
  <si>
    <t>241-DOP</t>
  </si>
  <si>
    <t>ADRES-CPS-516-2026</t>
  </si>
  <si>
    <t>JENNY ISABEL GARAVITO BURGOS</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</si>
  <si>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SOATID-242-DOP. ADRES-CPS-516-2026</t>
  </si>
  <si>
    <t>242-DOP</t>
  </si>
  <si>
    <t>ADRES-CPS-517-2026</t>
  </si>
  <si>
    <t>YULY PAOLA PRIETO RODRIGUEZ</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</si>
  <si>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SOATID-244-DOP. ADRES-CPS-517-2026</t>
  </si>
  <si>
    <t>244-DOP</t>
  </si>
  <si>
    <t>ADRES-CPS-518-2026</t>
  </si>
  <si>
    <t>CARLOS ANDRES CUESTA MACHADO</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</si>
  <si>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SOATID-245-DOP. ADRES-CPS-518-2026</t>
  </si>
  <si>
    <t>245-DOP</t>
  </si>
  <si>
    <t>ADRES-CPS-519-2026</t>
  </si>
  <si>
    <t>LEIDY  JOHANNA SANABRIA VARGAS</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</si>
  <si>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SOATID-246-DOP. ADRES-CPS-519-2026</t>
  </si>
  <si>
    <t>246-DOP</t>
  </si>
  <si>
    <t>ADRES-CPS-520-2026</t>
  </si>
  <si>
    <t>MONICA MURCIA CASTRO</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</si>
  <si>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SOATID-247-DOP. ADRES-CPS-520-2026</t>
  </si>
  <si>
    <t>247-DOP</t>
  </si>
  <si>
    <t>ADRES-CPS-521-2026</t>
  </si>
  <si>
    <t>VLADIMIR MARQUEZ GONZALEZ</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</si>
  <si>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SOATID-248-DOP. ADRES-CPS-521-2026</t>
  </si>
  <si>
    <t>248-DOP</t>
  </si>
  <si>
    <t>ADRES-CPS-522-2026</t>
  </si>
  <si>
    <t>ESTEFANIA SANTOFIMIO SUAREZ</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</si>
  <si>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SOATID-249-DOP. ADRES-CPS-522-2026</t>
  </si>
  <si>
    <t>249-DOP</t>
  </si>
  <si>
    <t>ADRES-CPS-523-2026</t>
  </si>
  <si>
    <t>NATALIA ROMERO ORREGO</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</si>
  <si>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 ID-273-DOP. ADRES-CPS-523-2026</t>
  </si>
  <si>
    <t>273-DOP</t>
  </si>
  <si>
    <t>ADRES-CPS-524-2026</t>
  </si>
  <si>
    <t>ANDRES GONZALO JIMENEZ HERRERA</t>
  </si>
  <si>
    <t>Prestar servicios profesionales de apoyo a la gestión administrativa y documental, en el marco del procedimiento de determinación del deudor adelantado por la Dirección de Otras Prestaciones, incluyendo la revisión, elaboración, seguimiento y trámite de actos administrativos, comunicaciones, requerimientos y demás actuaciones derivadas del proceso, conforme a las directrices institucionales, las políticas de gestión documental vigentes y las disposiciones del Archivo General de la Nación.ID-255-DOP. ADRES-CPS-524-2026</t>
  </si>
  <si>
    <t>255-DOP</t>
  </si>
  <si>
    <t>ADRES-CPS-525-2026</t>
  </si>
  <si>
    <t>YESICA TATIANA DAZA FORERO</t>
  </si>
  <si>
    <t>Prestar servicios de apoyo a la gestión administrativa y documental, en el marco del procedimiento de determinación del deudor adelantado por la Dirección de Otras Prestaciones, incluyendo la revisión, elaboración, seguimiento y trámite de actos administrativos, comunicaciones, requerimientos y demás actuaciones derivadas del proceso, conforme a las directrices institucionales, las políticas de gestión documental vigentes y las disposiciones del Archivo General de la Nación.ID-256-DOP. ADRES-CPS-525-2026</t>
  </si>
  <si>
    <t>256-DOP</t>
  </si>
  <si>
    <t>ADRES-CPS-526-2026</t>
  </si>
  <si>
    <t>DANIEL MAURICIO MILQUEZ REYES</t>
  </si>
  <si>
    <t>Prestar los servicios de apoyo administrativo, de gestión documental y de envío a notificación de los actos administrativos enmarcados en el procedimiento de determinación del deudor de la Dirección de Otras Prestaciones, en lo relacionado con las peticiones, oficios y demás tramites que estén enmarcados en la aplicación de las políticas de gestion documental de la entidad de acuerdo con las normas emitidas por el Archivo General de la NaciónID-259-DOP. ADRES-CPS-526-2026</t>
  </si>
  <si>
    <t>259-DOP</t>
  </si>
  <si>
    <t>ADRES-CPS-527-2026</t>
  </si>
  <si>
    <t>JUAN DIEGO MONTENEGRO TIMON</t>
  </si>
  <si>
    <t>Prestar servicios profesionales especializados a la Dirección de Otras Prestaciones en los asuntos jurídicos propios de esa Dirección, así como en la orientación y verificación del cumplimiento de providencias judiciales, revisión de solicitudes de conciliación, apoyo en la preparación de estudios y documentos previos para la contratación requerida por la DOP; así como el desarrollo de convenios con actores del Sistema de Seguridad Social Integral y demás que sean requeridos. ID-266-DOP. ADRES-CPS-527-2026</t>
  </si>
  <si>
    <t>266-DOP</t>
  </si>
  <si>
    <t>ADRES-CPS-532-2026</t>
  </si>
  <si>
    <t>DOLORES BOLAÑOS POSSO</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</si>
  <si>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ID-061-DOP-ADRES-CPS-532-2026</t>
  </si>
  <si>
    <t>061-DOP</t>
  </si>
  <si>
    <t>ADRES-CPS-533-2026</t>
  </si>
  <si>
    <t>ALBA YURASID PEREZ GELVEZ</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</si>
  <si>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salud.ID-078-DOP-ADRES-CPS-533-2026</t>
  </si>
  <si>
    <t>078-DOP</t>
  </si>
  <si>
    <t>ADRES-CPS-534-2026</t>
  </si>
  <si>
    <t>ERIKA ALEXANDRA FORERO AVENDAÑO</t>
  </si>
  <si>
    <t>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ID-076-DOP-ADRES-CPS-534-2026</t>
  </si>
  <si>
    <t>076-DOP</t>
  </si>
  <si>
    <t>ADRES-CPS-535-2026</t>
  </si>
  <si>
    <t>EFRAIN HUMBERTO GONZALEZ CANCELADO</t>
  </si>
  <si>
    <t>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ID-077-DOP-ADRES-CPS-535-2026</t>
  </si>
  <si>
    <t>077-DOP</t>
  </si>
  <si>
    <t>ADRES-CPS-558-2026</t>
  </si>
  <si>
    <t>ELKIN AUGUSTO GUERRA ANGARITA</t>
  </si>
  <si>
    <t>Prestar servicios profesionales especializados a la Dirección de Otras Prestaciones de la ADRES en las actividades relacionadas con las etapas operativas de radicación, revisión y verificación, devolución y notificación de resultados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el análisis, validación y cruce de la información de las fuentes internas y externas de los procesos en mención ID-002-DOPID-002-DOP</t>
  </si>
  <si>
    <t>002-DOP</t>
  </si>
  <si>
    <t>ADRES-CPS-559-2026</t>
  </si>
  <si>
    <t>YULY MARCELA ALBA</t>
  </si>
  <si>
    <t>Prestar los servicios de apoyo administrativo y de gestión documental a la Dirección de Otras Prestaciones, aplicando el procedimiento de Gestión Documental establecido por la Entidad según las normas del Archivo General de la Nación. ID-007-DOP</t>
  </si>
  <si>
    <t>007-DOP</t>
  </si>
  <si>
    <t>ADRES-CPS-560-2026</t>
  </si>
  <si>
    <t>MIGUEL ANGEL RAMIREZ MARTINEZ</t>
  </si>
  <si>
    <t>Prestar los servicios profesionales a la Dirección de Otras Prestaciones de la ADRES en la sistematización y seguimiento al proceso de reclamaciones, el cual incluye pre -radicación, radicación, auditoria y generación de resultados, así mismo generar insumos técnicos que requieran los funcionarios de ADRES y brindar soporte a las IPS que necesiten apoyo técnico en preradicación, radicación y reportes. ID-008-DOP</t>
  </si>
  <si>
    <t>008-DOP</t>
  </si>
  <si>
    <t>ADRES-CPS-561-2026</t>
  </si>
  <si>
    <t>YEISSON JAVIER VARELA BUSTOS</t>
  </si>
  <si>
    <t>Prestar servicios profesionales especializados a la Dirección de Otras Prestaciones de la ADRES en las actividades relacionadas con las etapas operativas de radicación, revisión y verificación, devolución y notificación de resultados en el marco de los procesos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el análisis, validación y cruce de la información de las fuentes internas y externas de los procesos en mención.ID-009-DOP</t>
  </si>
  <si>
    <t>009-DOP</t>
  </si>
  <si>
    <t>ADRES-CPS-562-2026</t>
  </si>
  <si>
    <t>MANUEL ALEJANDRO SANTIZ CARVAJAL</t>
  </si>
  <si>
    <t>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ID-018-DOP</t>
  </si>
  <si>
    <t>018-DOP</t>
  </si>
  <si>
    <t>ADRES-CPS-563-2026</t>
  </si>
  <si>
    <t>WILLIAM ALBERTO MENDOZA SANDOVAL</t>
  </si>
  <si>
    <t>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ID-019-DOP</t>
  </si>
  <si>
    <t>019-DOP</t>
  </si>
  <si>
    <t>ADRES-CPS-564-2026</t>
  </si>
  <si>
    <t>DIEGO DAVID RESTREPO BARRIOS</t>
  </si>
  <si>
    <t>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ID-020-DOP</t>
  </si>
  <si>
    <t>020-DOP</t>
  </si>
  <si>
    <t>ADRES-CPS-565-2026</t>
  </si>
  <si>
    <t>SERGIO ALEJANDRO ARDILA VERGARA</t>
  </si>
  <si>
    <t>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ID-021-DOP</t>
  </si>
  <si>
    <t>021-DOP</t>
  </si>
  <si>
    <t>ADRES-CPS-566-2026</t>
  </si>
  <si>
    <t>DEISY PAOLA MATEUS MATEUS</t>
  </si>
  <si>
    <t>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ID-022-DOP</t>
  </si>
  <si>
    <t>022-DOP</t>
  </si>
  <si>
    <t>ADRES-CPS-567-2026</t>
  </si>
  <si>
    <t>ISAAC ALFONSO ABELLO SIERRA</t>
  </si>
  <si>
    <t>Prestar servicios profesionales especializados a la Dirección de Otras Prestaciones de la ADRES apoyando a la Dirección en la definición de criterios de auditoría e implementación, seguimiento y evaluación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causaID-026-DOP</t>
  </si>
  <si>
    <t>026-DOP</t>
  </si>
  <si>
    <t>ADRES-CPS-568-2026</t>
  </si>
  <si>
    <t>RUBEN DARIO SUAREZ VARGAS</t>
  </si>
  <si>
    <t>Prestar servicios profesionales especializados a la Dirección de Otras Prestaciones de la ADRES apoyando las actividades relacionadas con el seguimiento y trámite de los resultados de los procesos de reconocimiento y pago de los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conforme a la normativa y manuales vigentes; así como las actividades relacionadas con el trámite de respuesta y revisión de los requerimientos y solicitudes adelantados por las personas naturales, jurídicas, entidades públicas o privadas, despachos judiciales y entes de control que versen sobre el procedimiento de verificación, reconocimiento y pago de las reclamaciones.ID-074-DOP</t>
  </si>
  <si>
    <t>074-DOP</t>
  </si>
  <si>
    <t>ADRES-CPS-569-2026</t>
  </si>
  <si>
    <t>JAIME ENRIQUE DAVILA OLIVEROS</t>
  </si>
  <si>
    <t>Prestar los servicios de apoyo administrativo y de gestión en la compilación documental, de información y manejo de bases de datos, relacionadas con la formulación, estimación y seguimiento de los insumos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tramites que estén enmarcados en la aplicación de las políticas de gestión documental de la entidad de acuerdo con las normas emitidas por el Archivo General de la Nación.ID-082-DOP</t>
  </si>
  <si>
    <t>082-DOP</t>
  </si>
  <si>
    <t>ADRES-CPS-570-2026</t>
  </si>
  <si>
    <t>MARTHA LILIANA BOLIVAR MEDINA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</si>
  <si>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Prestaciones.ID-088-DOP</t>
  </si>
  <si>
    <t>088-DOP</t>
  </si>
  <si>
    <t>ADRES-CPS-571-2026</t>
  </si>
  <si>
    <t>ANGELA MARIA PEREZ PEÑA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</si>
  <si>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Prestaciones.ID-091-DOP</t>
  </si>
  <si>
    <t>091-DOP</t>
  </si>
  <si>
    <t>ADRES-CPS-572-2026</t>
  </si>
  <si>
    <t>LUIS HERNANDO RODRIGUEZ ESPINEL</t>
  </si>
  <si>
    <t>Prestar apoyo a la Dirección de Otras Prestaciones de la ADRES en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ID-102-DOP</t>
  </si>
  <si>
    <t>102-DOP</t>
  </si>
  <si>
    <t>ADRES-CPS-573-2026</t>
  </si>
  <si>
    <t>JORGE HERNANDO ORTEGON QUESADA</t>
  </si>
  <si>
    <t>Prestar apoyo a la Dirección de Otras Prestaciones de la ADRES en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ID-103-DOP</t>
  </si>
  <si>
    <t>103-DOP</t>
  </si>
  <si>
    <t>ADRES-CPS-574-2026</t>
  </si>
  <si>
    <t>JUAN PABLO RAMIREZ NAVARRO</t>
  </si>
  <si>
    <t>Prestar apoyo a la Dirección de Otras Prestaciones de la ADRES en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ID-104-DOP</t>
  </si>
  <si>
    <t>104-DOP</t>
  </si>
  <si>
    <t>ADRES-CPS-575-2026</t>
  </si>
  <si>
    <t>LAURA MILENA MARTINEZ FORERO</t>
  </si>
  <si>
    <t>Prestar los servicios de apoyo administrativo y de gestión en la compilación documental, de información y manejo de bases de datos, relacionadas con la formulación, estimación y seguimiento de los insumos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tramites que estén enmarcados en la aplicación de las políticas de gestión documental de la entidad de acuerdo con las normas emitidas por el Archivo General de la Nación.ID-111-DOP</t>
  </si>
  <si>
    <t>111-DOP</t>
  </si>
  <si>
    <t>ADRES-CPS-576-2026</t>
  </si>
  <si>
    <t>CRISTHIAN DAVID PEÑA PARADA</t>
  </si>
  <si>
    <t>Prestar servicios profesionales a la Dirección de Otras Prestaciones de la ADRES en el análisis, verificación y cruce de la información relacionada con el proceso de saneamiento definitivo de las cuentas de recobro relacionadas con los servicios y tecnologías de salud no financiados con cargo a la UPC del régimen contributivo según lo dispuesto en el artículo 237 de la Ley 1955 de 2019 y el Decreto 521 de 2020, así como las demás normas que los modifiquen o sustituyan.ID-113-DOP</t>
  </si>
  <si>
    <t>113-DOP</t>
  </si>
  <si>
    <t>ADRES-CPS-577-2026</t>
  </si>
  <si>
    <t>WENDYS KLELIE RAMOS CONTRERAS</t>
  </si>
  <si>
    <t>Prestar apoyo a la Dirección de Otras Prestaciones de la ADRES para la ejecución de las actividades operativas requeridas en el proceso de saneamiento definitivo de las cuentas de recobro del régimen contributivo según lo dispuesto en el artículo 237 de la Ley 1955 de 2019, y las asociadas con el Capitulo V de la Resolución 12758 del 2023 en relación con las validaciones, controles de las reclamaciones por conceptos de servicios de salud y prestaciones económicas derivadas de los eventos estalecidos en el articulo 167 de la Ley 100 de 1993, especificamente en el sistema de auditoría por alertas.ID-114-DOP</t>
  </si>
  <si>
    <t>114-DOP</t>
  </si>
  <si>
    <t>ADRES-CPS-578-2026</t>
  </si>
  <si>
    <t>STEFAN AUGUSTO OBANDO BELALCAZAR</t>
  </si>
  <si>
    <t>Prestar servicios profesionales especializados a la Dirección de Otras Prestaciones de la ADRES apoyando el componente jurídico en la definición, planificación, seguimiento, revisión y verificación de los componentes inmersos en los conceptos técnicos relacionados con los procesos judiciales y acciones constitucionales requeridos por la Oficina Asesora Jurídica y grupos internos de la Dirección de Otras Prestaciones y que han sido presentados por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ID-118-DOP</t>
  </si>
  <si>
    <t>118-DOP</t>
  </si>
  <si>
    <t>ADRES-CPS-579-2026</t>
  </si>
  <si>
    <t>YOLIMA RAMIREZ CUBIDES</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</si>
  <si>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sustituyan.ID-120-DOP</t>
  </si>
  <si>
    <t>120-DOP</t>
  </si>
  <si>
    <t>ADRES-CPS-580-2026</t>
  </si>
  <si>
    <t>DEISY LILIANA VELASQUEZ ALARCON</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</si>
  <si>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sustituyan.ID-121-DOP</t>
  </si>
  <si>
    <t>121-DOP</t>
  </si>
  <si>
    <t>ADRES-CPS-581-2026</t>
  </si>
  <si>
    <t>YURANY CONSTANZA JIMENEZ BARRETO</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</si>
  <si>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sustituyan.ID-123-DOP</t>
  </si>
  <si>
    <t>123-DOP</t>
  </si>
  <si>
    <t>ADRES-CPS-582-2026</t>
  </si>
  <si>
    <t>ALEXIS MANUEL BARROSO ROMERO</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</si>
  <si>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sustituyan.ID-128-DOP</t>
  </si>
  <si>
    <t>128-DOP</t>
  </si>
  <si>
    <t>ADRES-CPS-583-2026</t>
  </si>
  <si>
    <t>JESUS EDUARDO ARRIETA NEGRETE</t>
  </si>
  <si>
    <t>Prestar servicios profesionales  a la Dirección de Otras Prestaciones de la ADRES, mediante el apoyo técnico y analítico en la elaboración, verificación y seguimiento de informes, análisis y conceptos técnicos relacionados con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incluidos aquellos con póliza a tarifa diferencial por riesgo, eventos catastróficos de origen natural, eventos terroristas y demás situaciones aprobadas por el Ministerio de Salud y Protección Social.ID-129-DOP</t>
  </si>
  <si>
    <t>129-DOP</t>
  </si>
  <si>
    <t>ADRES-CPS-584-2026</t>
  </si>
  <si>
    <t>DAYANA HASBLEIDY AYALA GONZALEZ</t>
  </si>
  <si>
    <t>Prestar apoyo a la Dirección de Otras Prestaciones de la ADRES en las actividades técnicas y operativas relacionadas con los procesos de verificación y validación de las causales incluidas en los reintegros de recursos apropiados o reconocidos sin justa causa, así como en la gestión documental y soporte técnico de los procesos judiciales requeridos por la Oficina Asesora Jurídica y presentados por entidades recobrantes, prestadores de servicios de salud o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aprobadas por el Ministerio de Salud y Protección Social.ID-130-DOP</t>
  </si>
  <si>
    <t>130-DOP</t>
  </si>
  <si>
    <t>ADRES-CPS-585-2026</t>
  </si>
  <si>
    <t>ZULEY KATHERIN MOJICA ROJAS</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</si>
  <si>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sustituyan.ID-131-DOP</t>
  </si>
  <si>
    <t>131-DOP</t>
  </si>
  <si>
    <t>ADRES-CPS-586-2026</t>
  </si>
  <si>
    <t>ANGIE VIVIANA MORALES VILLAIZAN</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</si>
  <si>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sustituyan.ID-132-DOP</t>
  </si>
  <si>
    <t>132-DOP</t>
  </si>
  <si>
    <t>ADRES-CPS-587-2026</t>
  </si>
  <si>
    <t>MARIA ANGELICA RAMOS PARRADO</t>
  </si>
  <si>
    <t>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sustituyan.ID-133-DOP</t>
  </si>
  <si>
    <t>133-DOP</t>
  </si>
  <si>
    <t>ADRES-CPS-588-2026</t>
  </si>
  <si>
    <t>MARIA FERNANDA GARZON VARGAS</t>
  </si>
  <si>
    <t>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Social.ID-134-DOP</t>
  </si>
  <si>
    <t>134-DOP</t>
  </si>
  <si>
    <t>ADRES-CPS-589-2026</t>
  </si>
  <si>
    <t>MARIA ANGELICA MADERA PEREZ</t>
  </si>
  <si>
    <t>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Social.ID-135-DOP</t>
  </si>
  <si>
    <t>135-DOP</t>
  </si>
  <si>
    <t>ADRES-CPS-590-2026</t>
  </si>
  <si>
    <t>DIANA PAOLA ESPINOZA HERRERA</t>
  </si>
  <si>
    <t>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Social.ID-136-DOP</t>
  </si>
  <si>
    <t>136-DOP</t>
  </si>
  <si>
    <t>ADRES-CPS-591-2026</t>
  </si>
  <si>
    <t>LIDY JOHANNA HERNANDEZ ALDANA</t>
  </si>
  <si>
    <t>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Social.ID-137-DOP</t>
  </si>
  <si>
    <t>137-DOP</t>
  </si>
  <si>
    <t>ADRES-CPS-592-2026</t>
  </si>
  <si>
    <t xml:space="preserve">NIDIA ESPERANZA MUÑOZ VILLAMIL   </t>
  </si>
  <si>
    <t>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Social.ID-142-DOP</t>
  </si>
  <si>
    <t>142-DOP</t>
  </si>
  <si>
    <t>ADRES-CPS-593-2026</t>
  </si>
  <si>
    <t>CAMILO ANDRES PEÑA VALDERRAMA</t>
  </si>
  <si>
    <t>Prestar servicios profesionales especializados a la Dirección de Otras Prestaciones de la ADRES, mediante el apoyo técnico, jurídico y analítico en la elaboración, revisión y sustentación de conceptos, informes y análisis requeridos por los grupos internos de la Dirección, así como en los procesos judiciales adelantados por la Oficina Asesora Jurídica, que se derivan de recobros por  servicios y tecnologías en salud no financiadas con la UPC o con presupuestos máximos, así como con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Social.ID-143-DOP</t>
  </si>
  <si>
    <t>143-DOP</t>
  </si>
  <si>
    <t>ADRES-CPS-636-2026</t>
  </si>
  <si>
    <t>DANIEL PEÑA RAMIREZ</t>
  </si>
  <si>
    <t>Prestar servicios profesionales especializados a la Dirección de Otras Prestaciones de la ADRES para la mejora de los proceso de auditoría, así como para el desarrollo de los procesos de revisión, verificación y control de las cuentas médicas presentadas por las Entidades, mediante la revisión,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 ID-070-DOP-ADRES-CPS-636-2026</t>
  </si>
  <si>
    <t>070-DOP</t>
  </si>
  <si>
    <t>ADRES-CPS-637-2026</t>
  </si>
  <si>
    <t>MARIA CRISTINA RIAÑO GONZALEZ</t>
  </si>
  <si>
    <t>Prestar servicios profesionales especializados para fortalecer los procesos de maduración de la prueba de concepto, automatización de procesos y entrenamiento de inteligencia artificial en los criterios de auditoría, así como en la gestión integral del Sistema Inteligente de Auditoría de los procesos a cargo  de la Dirección de Otras Prestaciones de la ADRES o quien haga sus veces, de conformidad  con la normatividad vigente. ID-141-DOP</t>
  </si>
  <si>
    <t>141-DOP</t>
  </si>
  <si>
    <t>ADRES-CPS-640-2026</t>
  </si>
  <si>
    <t>DIANA JAZMIN SALVO LOPEZ</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</si>
  <si>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Prestaciones.ID-027-DOP. ADRES-CPS-640-2026</t>
  </si>
  <si>
    <t>027-DOP</t>
  </si>
  <si>
    <t>ADRES-CPS-641-2026</t>
  </si>
  <si>
    <t>JENNY CAROLINA JIMENEZ MARTINEZ</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</si>
  <si>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Prestaciones.ID-030-DOP. ADRES-CPS-641-2026</t>
  </si>
  <si>
    <t>030-DOP</t>
  </si>
  <si>
    <t>ADRES-CPS-642-2026</t>
  </si>
  <si>
    <t>ANGIE LORENA ABRIL MOSQUERA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</si>
  <si>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Prestaciones.ID-031-DOP. ADRES-CPS-642-2026</t>
  </si>
  <si>
    <t>031-DOP</t>
  </si>
  <si>
    <t>ADRES-CPS-643-2026</t>
  </si>
  <si>
    <t>WILLIAM MARROQUIN MANCERA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</si>
  <si>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Prestaciones.ID-033-DOP. ADRES-CPS-643-2026</t>
  </si>
  <si>
    <t>033-DOP</t>
  </si>
  <si>
    <t>ADRES-CPS-644-2026</t>
  </si>
  <si>
    <t>NEIFY AILET MORA FORIGUA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</si>
  <si>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Prestaciones.ID-034-DOP. ADRES-CPS-644-2026</t>
  </si>
  <si>
    <t>034-DOP</t>
  </si>
  <si>
    <t>ADRES-CPS-645-2026</t>
  </si>
  <si>
    <t>CARLOS ALBERTO PUENTES MAHECHA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</si>
  <si>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Prestaciones.ID-036-DOP. ADRES-CPS-645-2026</t>
  </si>
  <si>
    <t>036-DOP</t>
  </si>
  <si>
    <t>ADRES-CPS-646-2026</t>
  </si>
  <si>
    <t>YOMARA VARGAS</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</si>
  <si>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Prestaciones.ID-038-DOP. ADRES-CPS-646-2026</t>
  </si>
  <si>
    <t>038-DOP</t>
  </si>
  <si>
    <t>ADRES-CPS-647-2026</t>
  </si>
  <si>
    <t>MARY LUZ SIERRA VILLALBA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</si>
  <si>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Prestaciones.ID-039-DOP. ADRES-CPS-647-2026</t>
  </si>
  <si>
    <t>039-DOP</t>
  </si>
  <si>
    <t>ADRES-CPS-648-2026</t>
  </si>
  <si>
    <t>LILIBETH DEL SOCORRO MARTINEZ NASSAR</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</si>
  <si>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Prestaciones.ID-040-DOP. ADRES-CPS-648-2026</t>
  </si>
  <si>
    <t>040-DOP</t>
  </si>
  <si>
    <t>ADRES-CPS-649-2026</t>
  </si>
  <si>
    <t>YOLIMA CONSTANZA PINILLA NUÑEZ</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</si>
  <si>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Prestaciones.ID-042-DOP. ADRES-CPS-649-2026</t>
  </si>
  <si>
    <t>042-DOP</t>
  </si>
  <si>
    <t>ADRES-CPS-650-2026</t>
  </si>
  <si>
    <t>AMARFY LUCIA STHEFANY ROSERO GUERRERO</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</si>
  <si>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Prestaciones.ID-044-DOP. ADRES-CPS-650-2026</t>
  </si>
  <si>
    <t>044-DOP</t>
  </si>
  <si>
    <t>ADRES-CPS-651-2026</t>
  </si>
  <si>
    <t>MARY LUZ RODRIGUEZ DIAZ</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</si>
  <si>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Prestaciones.ID-045-DOP. ADRES-CPS-651-2026</t>
  </si>
  <si>
    <t>045-DOP</t>
  </si>
  <si>
    <t>ADRES-CPS-652-2026</t>
  </si>
  <si>
    <t>PABLO JOSE WILCHES CHAPARRO</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</si>
  <si>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Prestaciones.ID-047-DOP. ADRES-CPS-652-2026</t>
  </si>
  <si>
    <t>047-DOP</t>
  </si>
  <si>
    <t>ADRES-CPS-653-2026</t>
  </si>
  <si>
    <t>CARLOS ANDRES LOPEZ CARMONA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</si>
  <si>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Prestaciones.ID-058-DOP. ADRES-CPS-653-2026</t>
  </si>
  <si>
    <t>058-DOP</t>
  </si>
  <si>
    <t>ADRES-CPS-654-2026</t>
  </si>
  <si>
    <t>MARIAM LIZET PACHON RIOJA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</si>
  <si>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Prestaciones.ID-059-DOP. ADRES-CPS-654-2026</t>
  </si>
  <si>
    <t>059-DOP</t>
  </si>
  <si>
    <t>ADRES-CPS-675-2026</t>
  </si>
  <si>
    <t>ANDREA MIREYA SILVA BRICEÑO</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</si>
  <si>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ID-069-ADRES-CPS-675-2026</t>
  </si>
  <si>
    <t>069-DOP</t>
  </si>
  <si>
    <t>ADRES-CPS-676-2026</t>
  </si>
  <si>
    <t>YEIMI CAROLINA FLORIAN DIAZ</t>
  </si>
  <si>
    <t>Cesión del contrato ADRES-CPS-676-2026 cuyo objeto es: Prestar servicios profesionales especializados a la Dirección de Otras Prestaciones de la ADRES en la definición de criterios de auditoría e implementación, seguimiento y evaluación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ID-075-DOP-ADRES-CPS-676-2026</t>
  </si>
  <si>
    <t>075-DOP</t>
  </si>
  <si>
    <t>ADRES-CPS-685-2026</t>
  </si>
  <si>
    <t>STEFHANY DEL SOCORRO BAQUERO SANDOVAL</t>
  </si>
  <si>
    <t>Cesión contrato ADRES-CPS-685-2026 - Cuyo objeto es 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reclamaciones.ID-025-DOP</t>
  </si>
  <si>
    <t>025-DOP</t>
  </si>
  <si>
    <t>ADRES-CPS-697-2026</t>
  </si>
  <si>
    <t>LUIS ROLANDO PARRA OLARTE</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</si>
  <si>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causa.ID-100-DOP</t>
  </si>
  <si>
    <t>100-DOP</t>
  </si>
  <si>
    <t>ADRES-CPS-712-2026</t>
  </si>
  <si>
    <t>ROSA ELENA GONZALEZ ORJUELA</t>
  </si>
  <si>
    <t>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reclamaciones.ID-084-DOP. ADRES-CPS-712-2026</t>
  </si>
  <si>
    <t>084-DOP</t>
  </si>
  <si>
    <t>ADRES-CPS-713-2026</t>
  </si>
  <si>
    <t>DARIO ALEXANDER RODRIGUEZ RODRIGUEZ</t>
  </si>
  <si>
    <t>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ID-072-DOP. ADRES-CPS-713-2026</t>
  </si>
  <si>
    <t>072-DOP</t>
  </si>
  <si>
    <t>ADRES-CPS-714-2026</t>
  </si>
  <si>
    <t>GABRIEL ESTEBAN CHAMORRO MELO</t>
  </si>
  <si>
    <t>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 ID-066-DOP-ADRES-CPS-714-2026</t>
  </si>
  <si>
    <t>066-DOP</t>
  </si>
  <si>
    <t>ADRES-CPS-715-2026</t>
  </si>
  <si>
    <t>ELIZABETH SERRANO LEYTON</t>
  </si>
  <si>
    <t>Prestar servicios profesionales especializados a la Dirección de Otras Prestaciones de la ADRES en las labores de seguimiento y  control, desde el componente técnico y operativo para la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SocialID-048-DOP. ADRES-CPS-715-2026</t>
  </si>
  <si>
    <t>048-DOP</t>
  </si>
  <si>
    <t>ADRES-CPS-730-2026</t>
  </si>
  <si>
    <t>MARIA MONICA MORENO OVALLE</t>
  </si>
  <si>
    <t>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SOATID-260-DOP. ADRES-CPS-730-2026</t>
  </si>
  <si>
    <t>260-DOP</t>
  </si>
  <si>
    <t>ADRES-CPS-753-2026</t>
  </si>
  <si>
    <t>KAROLL STEFANY MARTINEZ ITURRIAGO</t>
  </si>
  <si>
    <t>Prestar servicios de apoyo a la gestión de la Dirección de Otras Prestaciones en relación con los objetivos, metas y requerimientos correspondientes al procedimiento de Determinación del Deudor, en relación con la identificación de los conductores y/o propietarios, así como la estructura y validación de los datos identificados para el registro en los aplicativos definidos por la entidad para este fin, así como el apoyo en la respuesta a las peticiones presentadas por los ciudadanos y demás interesados en el marco del procesoID-236-DOP. ADRES-CPS-753-2026</t>
  </si>
  <si>
    <t>236-DOP</t>
  </si>
  <si>
    <t>ADRES-CPS-756-2026</t>
  </si>
  <si>
    <t>INGRID YOHANA GUZMAN AVELLANEDA</t>
  </si>
  <si>
    <t>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Prestaciones.ID-180-DOP. ADRES-CPS-756-2026</t>
  </si>
  <si>
    <t>180-DOP</t>
  </si>
  <si>
    <t>ADRES-CPS-773-2026</t>
  </si>
  <si>
    <t>CLARA EUGENIA MUSKUS HOYOS</t>
  </si>
  <si>
    <t>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ID-080-DOP-ADRES-CPS-773-2026</t>
  </si>
  <si>
    <t>080-DOP</t>
  </si>
  <si>
    <t>ADRES-CPS-454-2026</t>
  </si>
  <si>
    <t xml:space="preserve">JAIME ANDRES PERALTA RUEDA </t>
  </si>
  <si>
    <t>Prestar servicios profesionales especializados de apoyo en la proyección y revisión en los asuntos jurídicos de los procesos de reconocimiento de prestaciones economicas y devolución de aportes, de competencia de la Dirección de Liquidaciones y Garantías de la ADRES. ID-005-DLYG</t>
  </si>
  <si>
    <t>005-DLYG</t>
  </si>
  <si>
    <t>Dirección Liquidaciones y Garantías</t>
  </si>
  <si>
    <t>ADRES-CPS-455-2026</t>
  </si>
  <si>
    <t>LUZ DARY NIETO FRANCO</t>
  </si>
  <si>
    <t>Prestar servicios profesionales especializados de apoyo en los asuntos jurídicos en el proceso de reconocimiento de prestaciones economicas y devolución de aportes, de competencia de la Dirección de Liquidaciones y Garantías de la ADRES. ID-015-DLYG</t>
  </si>
  <si>
    <t>015-DLYG</t>
  </si>
  <si>
    <t>ADRES-CPS-456-2026</t>
  </si>
  <si>
    <t>EDUARDO REYES ZAMBRANO</t>
  </si>
  <si>
    <t>Prestar servicios profesionales especializados en la proyección y revisión de los asuntos jurídicos de la Dirección de Liquidaciones y Garantías de la ADRES, para el cumplimiento de sus funciones y del marco normativo vigente. ID-003-DLYG</t>
  </si>
  <si>
    <t>003-DLYG</t>
  </si>
  <si>
    <t>ADRES-CPS-457-2026</t>
  </si>
  <si>
    <t>VALENTINA ANGULO LOPEZ</t>
  </si>
  <si>
    <t>Prestar servicios profesionales de apoyo en los procesos de reconocimiento de la compensación económica temporal y de la Liquidación Mensual de Afiliados - LMA a cargo de la Subdirección de Liquidaciones del Aseguramiento. ID-025-DLYG</t>
  </si>
  <si>
    <t>025-DLYG</t>
  </si>
  <si>
    <t>ADRES-CPS-458-2026</t>
  </si>
  <si>
    <t>KATHERIN PEREZ SANCHEZ</t>
  </si>
  <si>
    <t>Prestar servicios profesionales de apoyo a los procesos de la Liquidación Mensual de Afiliados - LMA del régimen subsidiado que tiene la Subdirección de Liquidaciones del Aseguramiento. ID-026-DLYG</t>
  </si>
  <si>
    <t>026-DLYG</t>
  </si>
  <si>
    <t>ADRES-CPS-459-2026</t>
  </si>
  <si>
    <t>LADY YOLANDA GOMEZ MORENO</t>
  </si>
  <si>
    <t>Prestar servicios profesionales especializados de apoyo en la ejecución y validación de los procesos del régimen contributivo a cargo de la Subdirección de Liquidaciones del Aseguramiento. ID-018-DLYG</t>
  </si>
  <si>
    <t>018-DLYG</t>
  </si>
  <si>
    <t>ADRES-CPS-460-2026</t>
  </si>
  <si>
    <t>INGRYD CATALINA MOLINA PULIDO</t>
  </si>
  <si>
    <t>Prestar servicios profesionales de apoyo a los procesos del régimen contributivo a cargo de la Subdirección de Liquidaciones del Aseguramiento. ID-016-DLYG</t>
  </si>
  <si>
    <t>016-DLYG</t>
  </si>
  <si>
    <t>ADRES-CPS-461-2026</t>
  </si>
  <si>
    <t>ASTRID XIOMARA ALEMAN BUITRAGO</t>
  </si>
  <si>
    <t>Prestar servicios profesionales especializados en la ejecución y validación de las actividades de los procesos de reconocimiento de prestaciones economicas y devolución de aportes, de la Subdirección de Liquidaciones del Aseguramiento. ID-004-DLYG</t>
  </si>
  <si>
    <t>004-DLYG</t>
  </si>
  <si>
    <t>ADRES-CPS-462-2026</t>
  </si>
  <si>
    <t>IVAN DARIO GUEVARA RODRIGUEZ</t>
  </si>
  <si>
    <t>Prestar servicios profesionales especializados en la ejecución y validación de las actividades de los procesos de reconocimiento de prestaciones economicas y devolución de aportes, de la Subdirección de Liquidaciones del Aseguramiento. ID-012-DLYG</t>
  </si>
  <si>
    <t>012-DLYG</t>
  </si>
  <si>
    <t>ADRES-CPS-463-2026</t>
  </si>
  <si>
    <t>DEISSY DAYANA GRANADOS PUENTES</t>
  </si>
  <si>
    <t>Prestar servicios profesionales especializados en la ejecución y validación de las actividades de los procesos de reconocimiento de prestaciones economicas y devolución de aportes, de la Subdirección de Liquidaciones del Aseguramiento. ID-021-DLYG</t>
  </si>
  <si>
    <t>021-DLYG</t>
  </si>
  <si>
    <t>ADRES-CPS-550-2026</t>
  </si>
  <si>
    <t>YOLIMA CASTIBLANCO DUARTE</t>
  </si>
  <si>
    <t>Prestar servicios profesionales especializados en la proyección y revisión de los asuntos jurídicos de la Dirección de Liquidaciones y Garantías de la ADRES, para el cumplimiento de sus funciones y del marco normativo vigente. ID-002-DLYG</t>
  </si>
  <si>
    <t>002-DLYG</t>
  </si>
  <si>
    <t>ADRES-CPS-551-2026</t>
  </si>
  <si>
    <t>SERGIO ANDRES GOMEZ NAVARRO</t>
  </si>
  <si>
    <t>Prestar servicios profesionales especializados de apoyo y acompañamiento en la ejecución de las operaciones de los mecanismos de financiamiento que se adopten para brindar liquidez de los actores de sector salud. ID-030-DLYG</t>
  </si>
  <si>
    <t>030-DLYG</t>
  </si>
  <si>
    <t>ADRES-CPS-552-2026</t>
  </si>
  <si>
    <t>MARYURY MUETE LOZANO</t>
  </si>
  <si>
    <t>Prestar servicios profesionales de apoyo al proceso de devolución de aportes del régimen especial o de excepción a cargo de la Subdirección de Liquidaciones del Aseguramiento. ID-017-DLYG</t>
  </si>
  <si>
    <t>017-DLYG</t>
  </si>
  <si>
    <t>ADRES-CPS-553-2026</t>
  </si>
  <si>
    <t>LUIS FELIPE PADILLA TORRES</t>
  </si>
  <si>
    <t>Prestar servicios profesionales especializados de apoyo a los procesos del grupo de reintegro de recursos, de la Dirección de Liquidaciones y Garantías. ID-019-DLYG</t>
  </si>
  <si>
    <t>019-DLYG</t>
  </si>
  <si>
    <t>ADRES-CPS-554-2026</t>
  </si>
  <si>
    <t>FABIAN ANTONIO CORREA FLOREZ</t>
  </si>
  <si>
    <t>Prestar servicios profesionales especializados en la ejecución y validación de las actividades de los procesos de reconocimiento de prestaciones economicas y devolución de aportes, de la Subdirección de Liquidaciones del Aseguramiento. ID-013-DLYG</t>
  </si>
  <si>
    <t>013-DLYG</t>
  </si>
  <si>
    <t>ADRES-CPS-555-2026</t>
  </si>
  <si>
    <t>FERNANDO MARTINEZ BLANCO</t>
  </si>
  <si>
    <t>Prestar servicios profesionales especializados en la ejecución y validación de las actividades contables y operativas de los procesos de reconocimiento de prestaciones economicas y devolución de aportes, de la Subdirección de Liquidaciones del Aseguramiento. ID-014-DLYG</t>
  </si>
  <si>
    <t>014-DLYG</t>
  </si>
  <si>
    <t>ADRES-CPS-556-2026</t>
  </si>
  <si>
    <t>ELSA YANETH SALCEDO GOMEZ</t>
  </si>
  <si>
    <t>Prestar servicios profesionales especializados para revisar y ejecutar las actividades de los procesos y subprocesos del régimen contributivo de salud, así como el proceso de saneamiento de aportes patronales del mismo de la Subdirección de Liquidaciones del Aseguramiento. ID-022-DLYG</t>
  </si>
  <si>
    <t>022-DLYG</t>
  </si>
  <si>
    <t>ADRES-CPS-557-2026</t>
  </si>
  <si>
    <t>JIMY ALEXANDER SANCHEZ GAMA</t>
  </si>
  <si>
    <t>Prestar servicios profesionales de apoyo a los procesos del régimen contributivo a cargo de la Subdirección de Liquidaciones del Aseguramiento. ID-020-DLYG</t>
  </si>
  <si>
    <t>020-DLYG</t>
  </si>
  <si>
    <t>ADRES-CPS-662-2026</t>
  </si>
  <si>
    <t>GEOVANNY TRESPALACIOS FRITZ</t>
  </si>
  <si>
    <t>Prestar servicios profesionales especializados de apoyo en el cumplimiento de la ejecución y verificación de los procesos y procedimientos relacionados con las funciones de la Dirección de Liquidación y Garantías. ID-001-DLYG</t>
  </si>
  <si>
    <t>001-DLYG</t>
  </si>
  <si>
    <t>ADRES-CPS-663-2026</t>
  </si>
  <si>
    <t>HECTOR MILLER PATIÑO GARZON</t>
  </si>
  <si>
    <t>Cesión del Contrato ADRES-CPS-663-2026, cuyo objeto, es: "Prestar servicios profesionales de apoyo de revisión y ejecución de las operaciones de los mecanismos de financiamiento que se adopten para brindar liquidez de los actores de sector salud. ID-029-DLYG"</t>
  </si>
  <si>
    <t>029-DLYG</t>
  </si>
  <si>
    <t>ADRES-CPS-664-2026</t>
  </si>
  <si>
    <t>CARLOS HUMBERTO GALINDO BALLESTEROS</t>
  </si>
  <si>
    <t>Prestar servicios profesionales especializados para el apoyo y acompañamiento tecnológico en las actividades funcionales que soportan los procesos de la Dirección de Liquidación y Garantías con el fin de identificar y proponer mejoras operativas para su fortalecimiento. ID-008-DLYG</t>
  </si>
  <si>
    <t>008-DLYG</t>
  </si>
  <si>
    <t>ADRES-CPS-665-2026</t>
  </si>
  <si>
    <t>RAFAEL ANTONIO MACIAS ALVAREZ</t>
  </si>
  <si>
    <t>Prestar servicios profesionales de apoyo en la proyección de los análisis financieros y numéricos de los procesos relacionados con las funciones de la Dirección de Liquidación y Garantías. ID-010-DLYG</t>
  </si>
  <si>
    <t>010-DLYG</t>
  </si>
  <si>
    <t>ADRES-CPS-666-2026</t>
  </si>
  <si>
    <t>ERIKA BIBIANA GOMEZ BEJARANO</t>
  </si>
  <si>
    <t>Prestar servicios profesionales especializados en la ejecución y validación de las actividades de los procesos de reconocimiento de prestaciones economicas y devolución de aportes, de la Subdirección de Liquidaciones del Aseguramiento. ID-024-DLYG</t>
  </si>
  <si>
    <t>024-DLYG</t>
  </si>
  <si>
    <t>ADRES-CPS-667-2026</t>
  </si>
  <si>
    <t>YURY TATIANA ANGULO PATIÑO</t>
  </si>
  <si>
    <t>Prestar servicios profesionales especializados de apoyo en la proyección y revisión en los asuntos jurídicos de los procesos de régimen contributivo y subsidiado, de competencia de la Dirección de Liquidaciones y Garantías de la ADRES.  ID-027-DLYG</t>
  </si>
  <si>
    <t>027-DLYG</t>
  </si>
  <si>
    <t>ADRES-CPS-668-2026</t>
  </si>
  <si>
    <t>ADRIANA MARIA ARCE QUIMBAYO</t>
  </si>
  <si>
    <t>Prestar servicios profesionales de apoyo a la ejecución de las operaciones de los mecanismos de financiamiento que se adopten para brindar liquidez de los actores de sector salud. ID-028-DLYG</t>
  </si>
  <si>
    <t>028-DLYG</t>
  </si>
  <si>
    <t>ADRES-CPS-669-2026</t>
  </si>
  <si>
    <t>BIBIANA STELLA PEREZ GAONA</t>
  </si>
  <si>
    <t>Prestar servicios profesionales especializados de apoyo y acompañamiento en el seguimiento contable y financiero, de las operaciones de los mecanismos de financiamiento que se adopten para brindar liquidez de los actores de sector salud. ID-031-DLYG</t>
  </si>
  <si>
    <t>031-DLYG</t>
  </si>
  <si>
    <t>ADRES-CPS-698-2026</t>
  </si>
  <si>
    <t>YULY LILIANA RODRIGUEZ SEPULVEDA</t>
  </si>
  <si>
    <t>Prestar servicios profesionales especializados de apoyo y acompañamiento en la proyección y revisión de los análisis financieros y numéricos de los procesos relacionados con las funciones de la Dirección de Liquidación y Garantías. ID-006-DLYG</t>
  </si>
  <si>
    <t>006-DLYG</t>
  </si>
  <si>
    <t>ADRES-CPS-778-2026</t>
  </si>
  <si>
    <t xml:space="preserve">INGRID JOHANA LEAL CUEVAS </t>
  </si>
  <si>
    <t>Prestar servicios profesionales especializados en la ejecución y validación de las actividades de los procesos de reconocimiento de prestaciones economicas y devolución de aportes, de la Subdirección de Liquidaciones del Aseguramiento. ID-023-DLYG</t>
  </si>
  <si>
    <t>023-DLYG</t>
  </si>
  <si>
    <t>ADRES-CPS-783-2026</t>
  </si>
  <si>
    <t>ALIX MARIA GARAVIS ALVAREZ</t>
  </si>
  <si>
    <t>Prestar servicios profesionales de apoyo a la ejecución de las operaciones de los mecanismos de financiamiento que se adopten para brindar liquidez de los actores de sector salud. ID-032-DLYG</t>
  </si>
  <si>
    <t>032-DLYG</t>
  </si>
  <si>
    <t>ADRES-CPS-790-2026</t>
  </si>
  <si>
    <t>STEFANIA JIMENEZ CAÑIZALES</t>
  </si>
  <si>
    <t>Prestar servicios profesionales de apoyo en la proyección de los asuntos jurídicos del proceso de reintegros de recursos, de competencia de la Dirección de Liquidaciones y Garantías de la ADRES. ID-009-DLYG</t>
  </si>
  <si>
    <t>009-DLYG</t>
  </si>
  <si>
    <t>ADRES-CPS-791-2026</t>
  </si>
  <si>
    <t>NARDA HASBLEIDY RINCON PRECIADO</t>
  </si>
  <si>
    <t>Prestar servicios profesionales de apoyo a la ejecución de las operaciones de los mecanismos de financiamiento que se adopten para brindar liquidez de los actores de sector salud. ID-033-DLYG</t>
  </si>
  <si>
    <t>033-DLYG</t>
  </si>
  <si>
    <t>ADRES-CPS-792-2026</t>
  </si>
  <si>
    <t>DIANA YOLANDA FUENTES SUAREZ</t>
  </si>
  <si>
    <t>Cesión contrato ADRES-CPS-792-2026 cuyo objeto es "Prestar servicios profesionales de apoyo a la ejecución de las operaciones de los mecanismos de financiamiento que se adopten para brindar liquidez de los actores de sector salud. ID-034-DLYG"</t>
  </si>
  <si>
    <t>034-DLYG</t>
  </si>
  <si>
    <t>ADRES-CPS-793-2026</t>
  </si>
  <si>
    <t>SANTIAGO ALFONSO GOMEZ GUTIERREZ</t>
  </si>
  <si>
    <t>Prestar servicios profesionales de apoyo en las actividades de implementación y ejecución por cambios normativos que impacten los procesos y procedimientos de la Dirección de Liquidaciones y Garantías de la ADRES. ID-038-DLYG</t>
  </si>
  <si>
    <t>038-DLYG</t>
  </si>
  <si>
    <t>ADRES-CPS-798-2026</t>
  </si>
  <si>
    <t>JESUS EDUARDO PARRA BURGOS</t>
  </si>
  <si>
    <t>Prestar servicios profesionales especializados en la ejecución y validación de las actividades de los procesos de reconocimiento de prestaciones economicas y devolución de aportes, de la Subdirección de Liquidaciones del Aseguramiento. ID-011-DLYG</t>
  </si>
  <si>
    <t>011-DLYG</t>
  </si>
  <si>
    <t>ADRES-CPS-799-2026</t>
  </si>
  <si>
    <t>LAURA CAMILA SANDOVAL FERNANDEZ</t>
  </si>
  <si>
    <t>Prestar servicios profesionales de apoyo a la ejecución de las operaciones de los mecanismos de financiamiento que se adopten para brindar liquidez de los actores de sector salud. ID-036-DLYG</t>
  </si>
  <si>
    <t>036-DLYG</t>
  </si>
  <si>
    <t>ADRES-CPS-800-2026</t>
  </si>
  <si>
    <t>JORGE ANDRES GOMEZ MUNAR</t>
  </si>
  <si>
    <t>Cesión del Contrato de Prestación de Servicios ADRES-CPS-800-2026, cuyo objeto " Prestar servicios profesionales de apoyo en las actividades de implementación y ejecución por cambios normativos que impacten los procesos y procedimientos de la Dirección de Liquidaciones y Garantías de la ADRES. ID-039-DLYG-ID-039-DLYG</t>
  </si>
  <si>
    <t>039-DLYG</t>
  </si>
  <si>
    <t>ADRES-CPS-813-2026</t>
  </si>
  <si>
    <t>YADIRA MILENA CACERES ANTOLINEZ</t>
  </si>
  <si>
    <t>Prestar servicios profesionales de apoyo en las actividades de implementación y ejecución por cambios normativos que impacten los procesos y procedimientos de la Dirección de Liquidaciones y Garantías de la ADRES. ID-040-DLYG</t>
  </si>
  <si>
    <t>040-DLYG</t>
  </si>
  <si>
    <t>ADRES-CPS-048-2026</t>
  </si>
  <si>
    <t>JOHN EDWIN RODRIGUEZ SANCHEZ</t>
  </si>
  <si>
    <t>Prestar servicios de apoyo a la gestión en la atención técnica de los requerimientos e incidentes de baja y media complejidad de los servicios de tecnología asociados a los escritorios de los trabajadores de la entidad.  ID-105-DGTIC</t>
  </si>
  <si>
    <t>105-DGTIC</t>
  </si>
  <si>
    <t>Direccion Gestión de Tecnologías de la Información y Comunicaciones</t>
  </si>
  <si>
    <t>ADRES-CPS-049-2026</t>
  </si>
  <si>
    <t>WILSON FERNEY GUERRERO RUIZ</t>
  </si>
  <si>
    <t>Prestar servicios de apoyo a la gestión en la atención técnica de los requerimientos e incidentes de baja y media complejidad de los servicios de tecnología asociados a los escritorios de los trabajadores de la entidad.  ID-114-DGTIC_x000D_
_x000D_
ADRES-CPS-049-2026</t>
  </si>
  <si>
    <t>114-DGTIC</t>
  </si>
  <si>
    <t>ADRES-CPS-052-2026</t>
  </si>
  <si>
    <t>CARMEN ANDREA CORONADO SOLER</t>
  </si>
  <si>
    <t>Prestar los servicios profesionales especializados para el apoyo jurídico en las etapas precontractual, contractual y postcontractual de los procesos contractuales, así como en los asuntos jurídicos y administrativos que se adelantan en la DGTIC de la ADRES. ID-123-DGTIC</t>
  </si>
  <si>
    <t>123-DGTIC</t>
  </si>
  <si>
    <t>ADRES-CPS-053-2026</t>
  </si>
  <si>
    <t>DIEGO JESUS ORTEGA CRUZ</t>
  </si>
  <si>
    <t>Prestar los servicios profesionales especializados para el apoyo jurídico en la preparación, revisión y acompañamiento en las etapas precontractual, contractual y postcontractual de los procesos contractuales, así como en los asuntos jurídicos y administrativos que se adelantan en la DGTIC de la ADRES. ID-132-DGTIC_x000D_
_x000D_
ADRES-CPS-053-2026</t>
  </si>
  <si>
    <t>132-DGTIC</t>
  </si>
  <si>
    <t>ADRES-CPS-054-2026</t>
  </si>
  <si>
    <t>ANGELA VIVIANA MONTILLA CASTAÑEDA</t>
  </si>
  <si>
    <t>Prestar servicios técnicos orientados a la gestión, análisis y documentación de requerimientos e historias de usuario, con el fin de apoyar el desarrollo de los sistemas de información solicitados por las áreas funcionales de la Entidad.  ID-035-DGTIC</t>
  </si>
  <si>
    <t>035-DGTIC</t>
  </si>
  <si>
    <t>ADRES-CPS-196-2026</t>
  </si>
  <si>
    <t>OMAR ARMANDO BAQUERO GIRALDO</t>
  </si>
  <si>
    <t>Prestar servicios profesionales para apoyar las actividades de desarrollo de soluciones tecnológicas necesarias para optimizar y fortalecer los procesos operativos de la Entidad  ID-042-DGTIC</t>
  </si>
  <si>
    <t>042-DGTIC</t>
  </si>
  <si>
    <t>ADRES-CPS-197-2026</t>
  </si>
  <si>
    <t>ANDERSSON JESID JIMENEZ RAMIREZ</t>
  </si>
  <si>
    <t>Prestar servicios profesionales para apoyar las actividades de desarrollo de soluciones tecnológicas necesarias para optimizar y fortalecer los procesos operativos de la Entidad  ID-122-DGTIC</t>
  </si>
  <si>
    <t>122-DGTIC</t>
  </si>
  <si>
    <t>ADRES-CPS-198-2026</t>
  </si>
  <si>
    <t>MARILYN ROJAS SIERRA</t>
  </si>
  <si>
    <t>Prestar servicios profesionales para apoyar las actividades de desarrollo de soluciones tecnológicas necesarias para optimizar y fortalecer los procesos operativos de la Entidad  ID-039-DGTIC</t>
  </si>
  <si>
    <t>039-DGTIC</t>
  </si>
  <si>
    <t>ADRES-CPS-200-2026</t>
  </si>
  <si>
    <t>JHON EDWARD PINTO BARRERA</t>
  </si>
  <si>
    <t>Prestar servicios profesionales para apoyar las actividades de desarrollo de soluciones tecnológicas necesarias para optimizar y fortalecer los procesos operativos de la Entidad  ID-038-DGTIC</t>
  </si>
  <si>
    <t>038-DGTIC</t>
  </si>
  <si>
    <t>ADRES-CPS-201-2026</t>
  </si>
  <si>
    <t>BRYAN DAVID SANCHEZ CESPEDES</t>
  </si>
  <si>
    <t>Prestar servicios profesionales para apoyar las actividades de desarrollo de soluciones tecnológicas necesarias para optimizar y fortalecer los procesos operativos de la Entidad  ID-061-DGTIC</t>
  </si>
  <si>
    <t>061-DGTIC</t>
  </si>
  <si>
    <t>ADRES-CPS-202-2026</t>
  </si>
  <si>
    <t>DAVID ANDRES HOYOS RONDON</t>
  </si>
  <si>
    <t>Prestar servicios profesionales para apoyar las actividades de desarrollo de soluciones tecnológicas necesarias para optimizar y fortalecer los procesos operativos de la Entidad  ID-072-DGTIC</t>
  </si>
  <si>
    <t>072-DGTIC</t>
  </si>
  <si>
    <t>ADRES-CPS-203-2026</t>
  </si>
  <si>
    <t>ANDRES FELIPE BARRETO OROZCO</t>
  </si>
  <si>
    <t>Prestar servicios profesionales para apoyar las actividades de desarrollo de soluciones tecnológicas necesarias para optimizar y fortalecer los procesos operativos de la Entidad  ID-091-DGTIC</t>
  </si>
  <si>
    <t>091-DGTIC</t>
  </si>
  <si>
    <t>ADRES-CPS-204-2026</t>
  </si>
  <si>
    <t>ERWIN DAVID POVEDA SERRANO</t>
  </si>
  <si>
    <t>Prestar servicios profesionales para apoyar las actividades de desarrollo de soluciones tecnológicas necesarias para optimizar y fortalecer los procesos operativos de la Entidad  ID-102-DGTIC</t>
  </si>
  <si>
    <t>102-DGTIC</t>
  </si>
  <si>
    <t>ADRES-CPS-205-2026</t>
  </si>
  <si>
    <t>CARLOS ANDRES JARAMILLO VELASQUEZ</t>
  </si>
  <si>
    <t>Prestar servicios profesionales para apoyar las actividades de desarrollo de soluciones tecnológicas necesarias para optimizar y fortalecer los procesos operativos de la Entidad  ID-060-DGTIC</t>
  </si>
  <si>
    <t>060-DGTIC</t>
  </si>
  <si>
    <t>ADRES-CPS-206-2026</t>
  </si>
  <si>
    <t>FRANCISCO JAVIER PERNETH GUZMAN</t>
  </si>
  <si>
    <t>Prestar servicios profesionales para apoyar las actividades de desarrollo de soluciones tecnológicas necesarias para optimizar y fortalecer los procesos operativos de la Entidad  ID-103-DGTIC</t>
  </si>
  <si>
    <t>103-DGTIC</t>
  </si>
  <si>
    <t>ADRES-CPS-207-2026</t>
  </si>
  <si>
    <t>JEISSON OSWALDO ESPITIA RAMOS</t>
  </si>
  <si>
    <t>Prestar servicios profesionales para apoyar las actividades de desarrollo de soluciones tecnológicas necesarias para optimizar y fortalecer los procesos operativos de la Entidad  ID-104-DGTIC</t>
  </si>
  <si>
    <t>104-DGTIC</t>
  </si>
  <si>
    <t>ADRES-CPS-304-2026</t>
  </si>
  <si>
    <t>YULY MARGOTH OTALORA BERNAL</t>
  </si>
  <si>
    <t>Brindar servicios profesionales para apoyar las actividades la implementación de soluciones tecnológicas que contribuyan a la optimización y fortalecimiento de los procesos operativos de la Entidad  ID-111-DGTIC</t>
  </si>
  <si>
    <t>111-DGTIC</t>
  </si>
  <si>
    <t>ADRES-CPS-305-2026</t>
  </si>
  <si>
    <t>ANDRES GUILLERMO BRUCE RUIZ</t>
  </si>
  <si>
    <t>Prestar Servicios profesionales para el desarrollo de las actividades asociadas al seguimiento, control y mejoramiento continuo de los procedimientos que soportan la gestión y operación de las Bases de Datos BDUA, BDEX y PVS.  ID-106-DGTIC.</t>
  </si>
  <si>
    <t>106-DGTIC</t>
  </si>
  <si>
    <t>ADRES-CPS-306-2026</t>
  </si>
  <si>
    <t>CLAUDIA MILENA SOLER GAMBOA</t>
  </si>
  <si>
    <t>Prestar Servicios profesionales para el desarrollo de las actividades asociadas al seguimiento, control y mejoramiento continuo de los procedimientos que soportan la gestión y operación de las Bases de Datos BDUA, BDEX y PVS.   ID-108-DGTIC</t>
  </si>
  <si>
    <t>108-DGTIC</t>
  </si>
  <si>
    <t>ADRES-CPS-351-2026</t>
  </si>
  <si>
    <t>MAGALY TELLO RAMIREZ</t>
  </si>
  <si>
    <t>Prestar servicios profesionales para apoyar las actividades de control, seguimiento, actualización y reportes de la planeación estratégica de la DGTIC, así como en el seguimiento a la ejecución de los contratos a cargo de la DGTIC. ID-135-DGTIC</t>
  </si>
  <si>
    <t>135-DGTIC</t>
  </si>
  <si>
    <t>ADRES-CPS-359-2026</t>
  </si>
  <si>
    <t>JEISON ALEXIS BELLO SANCHEZ</t>
  </si>
  <si>
    <t>Prestar servicios profesionales especializados para apoyar la estructuración de documentos técnicos en las etapas precontractual, contractual y postcontractual, así como en los asuntos técnicos y administrativos asociados a los procesos de contratación de la DGTIC.  ID-085-DGTIC</t>
  </si>
  <si>
    <t>085-DGTIC</t>
  </si>
  <si>
    <t>ADRES-CPS-360-2026</t>
  </si>
  <si>
    <t>HELGUER CAMILO PELAEZ MURILLO</t>
  </si>
  <si>
    <t>Prestar servicios profesionales orientados a la ejecución de flujos de trabajo que impliquen la digitalización o automatización para optimizar y fortalecer los procesos internos de la Entidad  ID-113-DGTIC</t>
  </si>
  <si>
    <t>113-DGTIC</t>
  </si>
  <si>
    <t>ADRES-CPS-361-2026</t>
  </si>
  <si>
    <t>NATALIA MORENO LOPERA</t>
  </si>
  <si>
    <t>Prestar servicios profesionales para realizar las actividades que requieran digitalización o automatización en los procesos de la Entidad ID-100-DGTIC</t>
  </si>
  <si>
    <t>100-DGTIC</t>
  </si>
  <si>
    <t>ADRES-CPS-362-2026</t>
  </si>
  <si>
    <t>ALVARO TOVAR CASALLAS</t>
  </si>
  <si>
    <t>Prestar servicios profesionales para apoyar las actividades relacionadas con el desarrollo e implementación de soluciones tecnológicas necesarias para la adecuada operación y el fortalecimiento de los procesos institucionales de la Entidad  ID-133-DGTIC</t>
  </si>
  <si>
    <t>133-DGTIC</t>
  </si>
  <si>
    <t>ADRES-CPS-363-2026</t>
  </si>
  <si>
    <t>JOSE DAVID REYES MUÑOZ</t>
  </si>
  <si>
    <t>Prestar servicios profesionales para apoyar las actividades relacionadas con el desarrollo e implementación de soluciones tecnológicas necesarias para la adecuada operación y el fortalecimiento de los procesos institucionales de la Entidad  ID-128-DGTIC</t>
  </si>
  <si>
    <t>128-DGTIC</t>
  </si>
  <si>
    <t>ADRES-CPS-364-2026</t>
  </si>
  <si>
    <t>ANDRES ENRIQUE PACHON BUSTOS</t>
  </si>
  <si>
    <t>Prestar servicios profesionales para apoyar las actividades relacionadas con el desarrollo e implementación de soluciones tecnológicas necesarias para la adecuada operación y el fortalecimiento de los procesos institucionales de la Entidad  ID-129-DGTIC</t>
  </si>
  <si>
    <t>129-DGTIC</t>
  </si>
  <si>
    <t>ADRES-CPS-365-2026</t>
  </si>
  <si>
    <t>JUAN CARLOS CASTILLO GOMEZ</t>
  </si>
  <si>
    <t>Prestar servicios profesionales para apoyar las actividades relacionadas con el desarrollo e implementación de soluciones tecnológicas necesarias para la adecuada operación y el fortalecimiento de los procesos institucionales de la Entidad  ID-063-DGTIC</t>
  </si>
  <si>
    <t>063-DGTIC</t>
  </si>
  <si>
    <t>ADRES-CPS-366-2026</t>
  </si>
  <si>
    <t>CARLOS ANDRES MEDINA RAMIREZ</t>
  </si>
  <si>
    <t>Prestar servicios profesionales para apoyar las actividades relacionadas con el desarrollo e implementación de soluciones tecnológicas necesarias para la adecuada operación y el fortalecimiento de los procesos institucionales de la Entidad  ID-073-DGTIC</t>
  </si>
  <si>
    <t>073-DGTIC</t>
  </si>
  <si>
    <t>ADRES-CPS-367-2026</t>
  </si>
  <si>
    <t>TITO FERNANDO ESPITIA HERRERA</t>
  </si>
  <si>
    <t>Prestar servicios profesionales para apoyar las actividades relacionadas con el desarrollo e implementación de soluciones tecnológicas necesarias para la adecuada operación y el fortalecimiento de los procesos institucionales de la Entidad  ID-062-DGTIC</t>
  </si>
  <si>
    <t>062-DGTIC</t>
  </si>
  <si>
    <t>ADRES-CPS-368-2026</t>
  </si>
  <si>
    <t>JORGE LUIS HERNANDEZ CAÑON</t>
  </si>
  <si>
    <t>Prestar servicios profesionales para apoyar las actividades relacionadas con el desarrollo e implementación de soluciones tecnológicas necesarias para la adecuada operación y el fortalecimiento de los procesos institucionales de la Entidad  ID-066-DGTIC</t>
  </si>
  <si>
    <t>066-DGTIC</t>
  </si>
  <si>
    <t>ADRES-CPS-369-2026</t>
  </si>
  <si>
    <t>CARLOS ENRIQUE DIAZ MAYA</t>
  </si>
  <si>
    <t>Prestar servicios profesionales para apoyar las actividades relacionadas con el desarrollo e implementación de soluciones tecnológicas necesarias para la adecuada operación y el fortalecimiento de los procesos institucionales de la Entidad  ID-081-DGTIC</t>
  </si>
  <si>
    <t>081-DGTIC</t>
  </si>
  <si>
    <t>ADRES-CPS-370-2026</t>
  </si>
  <si>
    <t>EDWARD CAMILO LONDOÑO SANCHEZ</t>
  </si>
  <si>
    <t>Prestar servicios profesionales para apoyar las actividades relacionadas con el desarrollo e implementación de soluciones tecnológicas necesarias para la adecuada operación y el fortalecimiento de los procesos institucionales de la Entidad  ID-049-DGTIC</t>
  </si>
  <si>
    <t>049-DGTIC</t>
  </si>
  <si>
    <t>ADRES-CPS-371-2026</t>
  </si>
  <si>
    <t>AIMER JEIDDY RIVERA CENTENO</t>
  </si>
  <si>
    <t>Prestar servicios profesionales para apoyar las actividades relacionadas con el desarrollo e implementación de soluciones tecnológicas necesarias para la adecuada operación y el fortalecimiento de los procesos institucionales de la Entidad  ID-051-DGTIC</t>
  </si>
  <si>
    <t>051-DGTIC</t>
  </si>
  <si>
    <t>ADRES-CPS-372-2026</t>
  </si>
  <si>
    <t>CARLOS MARIO DURAN CAMELO</t>
  </si>
  <si>
    <t>Prestar servicios profesionales para apoyar las actividades relacionadas con el desarrollo e implementación de soluciones tecnológicas necesarias para la adecuada operación y el fortalecimiento de los procesos institucionales de la Entidad  ID-076-DGTIC</t>
  </si>
  <si>
    <t>076-DGTIC</t>
  </si>
  <si>
    <t>ADRES-CPS-373-2026</t>
  </si>
  <si>
    <t>CARLOS FERNANDO JARAMILLO ORTIZ</t>
  </si>
  <si>
    <t>Prestar servicios profesionales especializados para llevar a cabo las actividades necesarias que permitan poner en marcha soluciones tecnológicas y mejorar la operación de los procesos de la Entidad  ID-088-DGTIC</t>
  </si>
  <si>
    <t>088-DGTIC</t>
  </si>
  <si>
    <t>ADRES-CPS-374-2026</t>
  </si>
  <si>
    <t>GERMAN AUGUSTO SILVA PEDRAZA</t>
  </si>
  <si>
    <t>Prestar servicios profesionales especializados para llevar a cabo las actividades necesarias que permitan poner en marcha soluciones tecnológicas y mejorar la operación de los procesos de la Entidad  ID-126-DGTIC</t>
  </si>
  <si>
    <t>126-DGTIC</t>
  </si>
  <si>
    <t>ADRES-CPS-375-2026</t>
  </si>
  <si>
    <t>SAID HERNAN LOPEZ LOZANO</t>
  </si>
  <si>
    <t>Prestar servicios profesionales especializados para llevar a cabo las actividades necesarias que permitan poner en marcha soluciones tecnológicas y mejorar la operación de los procesos de la Entidad  ID-065-DGTIC</t>
  </si>
  <si>
    <t>065-DGTIC</t>
  </si>
  <si>
    <t>ADRES-CPS-376-2026</t>
  </si>
  <si>
    <t>ERIKA NATALIA BEJARANO PIÑEROS</t>
  </si>
  <si>
    <t>Prestar servicios profesionales en el desarrollo de actividades relacionadas con la operación, control y mejora continua de los procesos y procedimientos que integran las Bases de Datos BDUA, BDEX y PVS.   ID-127-DGTIC</t>
  </si>
  <si>
    <t>127-DGTIC</t>
  </si>
  <si>
    <t>ADRES-CPS-377-2026</t>
  </si>
  <si>
    <t>DARWIN JOAN ROSO FRANCO</t>
  </si>
  <si>
    <t>Prestar servicios profesionales para apoyar las actividades de automatización y optimización de los procesos de diseño, desarrollo e implementación de software para la Entidad, así como su adecuada gestión  ID-068-DGTIC</t>
  </si>
  <si>
    <t>068-DGTIC</t>
  </si>
  <si>
    <t>ADRES-CPS-378-2026</t>
  </si>
  <si>
    <t>DIEGO ANDRES GUERRERO JIMENEZ</t>
  </si>
  <si>
    <t>Prestar servicios profesionales para apoyar las actividades necesarias para la implementación y operación de aplicaciones, servicios, soluciones e integraciones requeridas en la plataforma de interoperabilidad de la Entidad  ID-096-DGTIC</t>
  </si>
  <si>
    <t>096-DGTIC</t>
  </si>
  <si>
    <t>ADRES-CPS-383-2026</t>
  </si>
  <si>
    <t>CAMILO ANDRES SANCHEZ ESPITIA</t>
  </si>
  <si>
    <t>Prestar servicios profesionales orientados a la gestión, análisis y documentación de requerimientos e historias de usuario, con el fin de apoyar el desarrollo de los sistemas de información solicitados por las áreas funcionales de la Entidad.  ID-089-DGTIC</t>
  </si>
  <si>
    <t>089-DGTIC</t>
  </si>
  <si>
    <t>ADRES-CPS-384-2026</t>
  </si>
  <si>
    <t>MARIA ALEJANDRA BONILLA DIAZ</t>
  </si>
  <si>
    <t>Prestar servicios profesionales para apoyar las actividades de implementación y puesta en marcha de aplicaciones, servicios, soluciones e integraciones a nivel de bases de datos, generadas en los proyectos gestionados por la Dirección de Gestión de Tecnología de Información y Comunicaciones ID-087-DGTIC</t>
  </si>
  <si>
    <t>087-DGTIC</t>
  </si>
  <si>
    <t>ADRES-CPS-385-2026</t>
  </si>
  <si>
    <t>JEISON FERNANDO SUSA MOLINA</t>
  </si>
  <si>
    <t>Prestar servicios profesionales en las actividades de soporte de las Aplicaciones que se encuentran soportando los procesos de la ADRES.  ID-109-DGTIC</t>
  </si>
  <si>
    <t>109-DGTIC</t>
  </si>
  <si>
    <t>ADRES-CPS-386-2026</t>
  </si>
  <si>
    <t>SAUL AUGUSTO MONTAÑO ZAPATA</t>
  </si>
  <si>
    <t>Prestar servicios profesionales en las actividades de soporte de las Aplicaciones que se encuentran soportando los procesos de la ADRES.  ID-090-DGTIC</t>
  </si>
  <si>
    <t>090-DGTIC</t>
  </si>
  <si>
    <t>ADRES-CPS-387-2026</t>
  </si>
  <si>
    <t>NICOLAS GARZON LEROLLE</t>
  </si>
  <si>
    <t>Prestar servicios profesionales en las actividades de soporte de las Aplicaciones que se encuentran soportando los procesos de la ADRES.   ID-094-DGTIC</t>
  </si>
  <si>
    <t>094-DGTIC</t>
  </si>
  <si>
    <t>ADRES-CPS-388-2026</t>
  </si>
  <si>
    <t>VANESSA RUIZ QUINTERO </t>
  </si>
  <si>
    <t>Prestar servicios profesionales en las actividades de soporte de las Aplicaciones que se encuentran soportando los procesos de la ADRES.   ID-092-DGTIC</t>
  </si>
  <si>
    <t>092-DGTIC</t>
  </si>
  <si>
    <t>ADRES-CPS-389-2026</t>
  </si>
  <si>
    <t>JUAN DIEGO SALAMANCA MARTINEZ</t>
  </si>
  <si>
    <t>Prestar servicios profesionales en las actividades de soporte de las Aplicaciones que se encuentran soportando los procesos de la ADRES.   ID-093-DGTIC</t>
  </si>
  <si>
    <t>093-DGTIC</t>
  </si>
  <si>
    <t>ADRES-CPS-390-2026</t>
  </si>
  <si>
    <t>JUAN DAVID AGUILAR LOAIZA</t>
  </si>
  <si>
    <t>Prestar servicios de apoyo a la gestión para acompañar  las actividades de desarrollo e implementación de sistemas de información requeridos para fortalecer los procesos operativos de la Entidad.  ID-095-DGTIC</t>
  </si>
  <si>
    <t>095-DGTIC</t>
  </si>
  <si>
    <t>ADRES-CPS-444-2026</t>
  </si>
  <si>
    <t>ANGELA MILENA NIÑO TOVAR</t>
  </si>
  <si>
    <t>CESIÓN CTO ADRES-CPS-444-2026 cuyo objeto es Prestar servicios profesionales especializados para apoyar las actividades necesarias en la gestión de proyectos de Tecnologías de la Información y las Comunicaciones  ID-053-DGTIC.</t>
  </si>
  <si>
    <t>053-DGTIC</t>
  </si>
  <si>
    <t>ADRES-CPS-445-2026</t>
  </si>
  <si>
    <t>SANDRA RODRIGUEZ BELLO</t>
  </si>
  <si>
    <t>Prestar servicios profesionales especializados para apoyar las actividades necesarias en la gestión de proyectos de Tecnologías de la Información y las Comunicaciones  ID-067-DGTIC</t>
  </si>
  <si>
    <t>067-DGTIC</t>
  </si>
  <si>
    <t>ADRES-CPS-446-2026</t>
  </si>
  <si>
    <t>WILMAN EFREN RAMIREZ</t>
  </si>
  <si>
    <t>Prestar servicios profesionales para apoyar el análisis, diseño y documentación de flujos de procesos institucionales, mediante la aplicación de metodologías de automatización de procesos, con el fin de identificar oportunidades de optimización y estandarización de los procedimientos de la Entidad ID-071-DGTIC</t>
  </si>
  <si>
    <t>071-DGTIC</t>
  </si>
  <si>
    <t>ADRES-CPS-447-2026</t>
  </si>
  <si>
    <t>ANGELA MARIA ROCHA BADILLO</t>
  </si>
  <si>
    <t>Cesión del contrato ADRES-CPS-447-2026 cuyo objeto es: Prestar servicios profesionales para apoyar el análisis, diseño y documentación de flujos de procesos institucionales, mediante la aplicación de metodologías de automatización de procesos, con el fin de identificar oportunidades de optimización y estandarización de los procedimientos de la Entidad ID-084-DGTIC.</t>
  </si>
  <si>
    <t>084-DGTIC</t>
  </si>
  <si>
    <t>ADRES-CPS-529-2026</t>
  </si>
  <si>
    <t>CRISTIAN CAMILO AGUIRRE VIASUS</t>
  </si>
  <si>
    <t>Prestar servicios de apoyo en las actividades de soporte de las Aplicaciones que se encuentran soportando los procesos de la ADRES.   ID-140-DGTIC</t>
  </si>
  <si>
    <t>140-DGTIC</t>
  </si>
  <si>
    <t>ADRES-CPS-530-2026</t>
  </si>
  <si>
    <t>MADELIN FUENTES ROBAYO</t>
  </si>
  <si>
    <t>Prestar servicios profesionales para la operación, control y mejora continua de los aplicativos misionales de la Entidad.   ID-138-DGTIC</t>
  </si>
  <si>
    <t>138-DGTIC</t>
  </si>
  <si>
    <t>ADRES-CPS-531-2026</t>
  </si>
  <si>
    <t>JOHAN SEBASTIAN MADARIAGA CUERVO</t>
  </si>
  <si>
    <t>Prestar servicios profesionales para la operación, control y mejora continua de los aplicativos misionales de la Entidad.   ID-119-DGTIC</t>
  </si>
  <si>
    <t>119-DGTIC</t>
  </si>
  <si>
    <t>ADRES-CPS-594-2026</t>
  </si>
  <si>
    <t>SUSAN JULIETH PLAZAS RIVAS</t>
  </si>
  <si>
    <t>Prestar servicios profesionales en las actividades de soporte de las Aplicaciones que se encuentran soportando los procesos de la ADRES.  ID-101-DGTIC</t>
  </si>
  <si>
    <t>101-DGTIC</t>
  </si>
  <si>
    <t>ADRES-CPS-595-2026</t>
  </si>
  <si>
    <t>JUAN DIEGO MONTOYA REY</t>
  </si>
  <si>
    <t>Prestar servicios profesionales en las actividades de soporte de las Aplicaciones que se encuentran soportando los procesos de la ADRES.  ID-148-DGTIC</t>
  </si>
  <si>
    <t>148-DGTIC</t>
  </si>
  <si>
    <t>ADRES-CPS-596-2026</t>
  </si>
  <si>
    <t>WILLIAM LEONARDO CONDIA MONTAÑA</t>
  </si>
  <si>
    <t>Prestar servicios profesionales para la actualización de la documentación de los sistemas de información activos y en la creación de la documentación de los desarrollos nuevos que soportan los procesos de la Entidad  ID-030-DGTIC</t>
  </si>
  <si>
    <t>030-DGTIC</t>
  </si>
  <si>
    <t>ADRES-CPS-597-2026</t>
  </si>
  <si>
    <t>JOHN JAIRO ALZA CONTRERAS</t>
  </si>
  <si>
    <t>Prestar servicios profesionales especializados para analizar las necesidades de las áreas funcionales, así como establecer los casos de pruebas para los sistemas de Información que se desarrollen para la operación y fortalecimiento de los procesos de la Entidad  ID-033-DGTIC</t>
  </si>
  <si>
    <t>033-DGTIC</t>
  </si>
  <si>
    <t>ADRES-CPS-598-2026</t>
  </si>
  <si>
    <t>DIANA ROCIO UMAÑA MIRA</t>
  </si>
  <si>
    <t>Prestar servicios profesionales especializados para analizar las necesidades de las áreas funcionales, así como establecer los casos de pruebas para los sistemas de Información que se desarrollen para la operación y fortalecimiento de los procesos de la Entidad  ID-034-DGTIC</t>
  </si>
  <si>
    <t>034-DGTIC</t>
  </si>
  <si>
    <t>ADRES-CPS-599-2026</t>
  </si>
  <si>
    <t>LISETH LEGUIA ESCALANTE</t>
  </si>
  <si>
    <t>Prestar servicios profesionales especializados para analizar las necesidades de las áreas funcionales, así como establecer los casos de pruebas para los sistemas de Información que se desarrollen para la operación y fortalecimiento de los procesos de la Entidad  ID-070-DGTIC</t>
  </si>
  <si>
    <t>070-DGTIC</t>
  </si>
  <si>
    <t>ADRES-CPS-600-2026</t>
  </si>
  <si>
    <t>YUDY ASTRID RIAÑO RIAÑO</t>
  </si>
  <si>
    <t>Prestar servicios profesionales orientados al análisis de requerimientos y la elaboración de casos de prueba necesarios para el diseño, desarrollo, implementación y puesta en marcha de los Sistemas de Información de la Entidad  ID-036-DGTIC</t>
  </si>
  <si>
    <t>036-DGTIC</t>
  </si>
  <si>
    <t>ADRES-CPS-601-2026</t>
  </si>
  <si>
    <t>MARGIE CATALINA SARMIENTO SIERRA</t>
  </si>
  <si>
    <t>Prestar servicios profesionales orientados al análisis de requerimientos y la elaboración de casos de prueba necesarios para el diseño, desarrollo, implementación y puesta en marcha de los Sistemas de Información de la Entidad  ID-058-DGTIC</t>
  </si>
  <si>
    <t>058-DGTIC</t>
  </si>
  <si>
    <t>ADRES-CPS-602-2026</t>
  </si>
  <si>
    <t>MILENA FARFAN PINZON</t>
  </si>
  <si>
    <t>Prestar servicios profesionales orientados al análisis de requerimientos y la elaboración de casos de prueba necesarios para el diseño, desarrollo, implementación y puesta en marcha de los Sistemas de Información de la Entidad  ID-059-DGTIC</t>
  </si>
  <si>
    <t>059-DGTIC</t>
  </si>
  <si>
    <t>ADRES-CPS-603-2026</t>
  </si>
  <si>
    <t>DIANA PATRICIA HOYOS ABAUNZA</t>
  </si>
  <si>
    <t>Prestar servicios profesionales orientados al análisis de requerimientos y la elaboración de casos de prueba necesarios para el diseño, desarrollo, implementación y puesta en marcha de los Sistemas de Información de la Entidad  ID-074-DGTIC</t>
  </si>
  <si>
    <t>074-DGTIC</t>
  </si>
  <si>
    <t>ADRES-CPS-604-2026</t>
  </si>
  <si>
    <t>DIEGO ALDEMAR MEDINA RAMIREZ</t>
  </si>
  <si>
    <t>Prestar servicios profesionales orientados al análisis de requerimientos y la elaboración de casos de prueba necesarios para el diseño, desarrollo, implementación y puesta en marcha de los Sistemas de Información de la Entidad  ID-116-DGTIC</t>
  </si>
  <si>
    <t>116-DGTIC</t>
  </si>
  <si>
    <t>ADRES-CPS-605-2026</t>
  </si>
  <si>
    <t>ERICA SOFIA CELY GRANADOS</t>
  </si>
  <si>
    <t>Prestar servicios profesionales orientados al análisis de requerimientos y la elaboración de casos de prueba necesarios para el diseño, desarrollo, implementación y puesta en marcha de los Sistemas de Información de la Entidad  ID-136-DGTIC</t>
  </si>
  <si>
    <t>136-DGTIC</t>
  </si>
  <si>
    <t>ADRES-CPS-606-2026</t>
  </si>
  <si>
    <t>NESTOR IVAN MORALES CALIXTO</t>
  </si>
  <si>
    <t>Prestar servicios profesionales para apoyar las actividades de desarrollo e implementación de sistemas de información requeridos para fortalecer los procesos operativos de la Entidad  ID-064-DGTIC</t>
  </si>
  <si>
    <t>064-DGTIC</t>
  </si>
  <si>
    <t>ADRES-CPS-607-2026</t>
  </si>
  <si>
    <t>KAREN NICOL LARA MOLINA</t>
  </si>
  <si>
    <t>Prestar servicios profesionales para apoyar las actividades de desarrollo e implementación de sistemas de información requeridos para fortalecer los procesos operativos de la Entidad  ID-069-DGTIC</t>
  </si>
  <si>
    <t>069-DGTIC</t>
  </si>
  <si>
    <t>ADRES-CPS-608-2026</t>
  </si>
  <si>
    <t>SANTIAGO ROMERO LOZANO</t>
  </si>
  <si>
    <t>Prestar servicios profesionales para apoyar las actividades de desarrollo e implementación de sistemas de información requeridos para fortalecer los procesos operativos de la Entidad  ID-078-DGTIC</t>
  </si>
  <si>
    <t>078-DGTIC</t>
  </si>
  <si>
    <t>ADRES-CPS-609-2026</t>
  </si>
  <si>
    <t>OMAR DAVID CORREA VILLAMIZAR</t>
  </si>
  <si>
    <t>Prestar servicios profesionales para apoyar las actividades de desarrollo e implementación de sistemas de información requeridos para fortalecer los procesos operativos de la Entidad  ID-083-DGTIC</t>
  </si>
  <si>
    <t>083-DGTIC</t>
  </si>
  <si>
    <t>ADRES-CPS-610-2026</t>
  </si>
  <si>
    <t>ALEXANDRA VALBUENA FLOREZ</t>
  </si>
  <si>
    <t>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ID-117-DGTIC</t>
  </si>
  <si>
    <t>117-DGTIC</t>
  </si>
  <si>
    <t>ADRES-CPS-611-2026</t>
  </si>
  <si>
    <t>ANDREA ROBAYO SUAREZ</t>
  </si>
  <si>
    <t>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ID-118-DGTIC</t>
  </si>
  <si>
    <t>118-DGTIC</t>
  </si>
  <si>
    <t>ADRES-CPS-612-2026</t>
  </si>
  <si>
    <t>BLEYDY BOCANEGRA TIQUE</t>
  </si>
  <si>
    <t>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ID-107-DGTIC</t>
  </si>
  <si>
    <t>107-DGTIC</t>
  </si>
  <si>
    <t>ADRES-CPS-613-2026</t>
  </si>
  <si>
    <t>LILIA JOHANNA MONTAÑEZ NIETO</t>
  </si>
  <si>
    <t>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ID-120-DGTIC</t>
  </si>
  <si>
    <t>120-DGTIC</t>
  </si>
  <si>
    <t>ADRES-CPS-614-2026</t>
  </si>
  <si>
    <t>MONICA DEL PILAR GOMEZ RAMIREZ</t>
  </si>
  <si>
    <t>Prestar servicios profesionales para la actualización de la documentación de los sistemas de información activos y en la creación de la documentación de los desarrollos nuevos que soportan los procesos de la Entidad ID-124-DGTIC</t>
  </si>
  <si>
    <t>124-DGTIC</t>
  </si>
  <si>
    <t>ADRES-CPS-615-2026</t>
  </si>
  <si>
    <t>SABIANA GARCIA CASALINAS</t>
  </si>
  <si>
    <t>Prestar servicios profesionales orientados al análisis de requerimientos, la elaboración de casos de prueba y la actualización de la documentación de los sistemas de información activos, así como a la creación de la documentación asociada a nuevos desarrollos, necesarios para el diseño, desarrollo, implementación y puesta en marcha de los sistemas de información que soportan los procesos de la Entidad. ID-147-DGTIC</t>
  </si>
  <si>
    <t>147-DGTIC</t>
  </si>
  <si>
    <t>ADRES-CPS-616-2026</t>
  </si>
  <si>
    <t>DEIVIS ALBERTO POLO CUADRO</t>
  </si>
  <si>
    <t>Prestar servicios de apoyo a la gestión para el desarrollo de las actividades de soporte y mantenimiento de las Aplicaciones que soportan los procesos de la ADRES ID-031-DGTIC</t>
  </si>
  <si>
    <t>031-DGTIC</t>
  </si>
  <si>
    <t>ADRES-CPS-617-2026</t>
  </si>
  <si>
    <t>SERGIO LUIS ANTONIO GARCIA</t>
  </si>
  <si>
    <t>Prestar servicios de apoyo a la gestión para el desarrollo de las actividades de soporte y mantenimiento de las Aplicaciones que soportan los procesos de la ADRES ID-110-DGTIC</t>
  </si>
  <si>
    <t>110-DGTIC</t>
  </si>
  <si>
    <t>ADRES-CPS-618-2026</t>
  </si>
  <si>
    <t>DANIEL CAMILO ALFEREZ GARCIA</t>
  </si>
  <si>
    <t>Prestar servicios profesionales para apoyar el desarrollo, soporte, operación  y mejora continua de las plataformas web de la Entidad.  ID-032-DGTIC</t>
  </si>
  <si>
    <t>032-DGTIC</t>
  </si>
  <si>
    <t>ADRES-CPS-619-2026</t>
  </si>
  <si>
    <t>JONIER ANDERSON TORO CASTILLO</t>
  </si>
  <si>
    <t>Prestar servicios profesionales para apoyar  la definición, configuración y optimización de la arquitectura de infraestructura multinube que soporta las aplicaciones y soluciones tecnológicas de la ADRES, conforme a buenas prácticas y lineamientos técnicos institucionales. ID-056-DGTIC</t>
  </si>
  <si>
    <t>056-DGTIC</t>
  </si>
  <si>
    <t>ADRES-CPS-620-2026</t>
  </si>
  <si>
    <t>ANYELINA LALAGE CACERES REYES</t>
  </si>
  <si>
    <t>Prestar servicios profesionales especializados para apoyar las actividades de análisis, diseño, documentación, alineación y fortalecimiento de la Arquitectura de Información y datos de la Entidad, orientadas a optimizar los procesos, estructuras y flujos de datos institucionales, asegurando su coherencia con los objetivos misionales de la entidad.  ID-044-DGTIC</t>
  </si>
  <si>
    <t>044-DGTIC</t>
  </si>
  <si>
    <t>ADRES-CPS-621-2026</t>
  </si>
  <si>
    <t>WILMER HUMBERTO MONTERO BENITEZ</t>
  </si>
  <si>
    <t>Prestar servicios profesionales como Administrador de Bases de Datos (DBA), para apoyar las actividades de configuración, optimización y documentación de los ambientes de bases de datos requeridos para los proyectos y soporte de la operación.  ID-045-DGTIC</t>
  </si>
  <si>
    <t>045-DGTIC</t>
  </si>
  <si>
    <t>ADRES-CPS-622-2026</t>
  </si>
  <si>
    <t>YOVANNY QUITIAN BEDOYA</t>
  </si>
  <si>
    <t>Prestar servicios profesionales especializados para apoyar las actividades de análisis, diseño, documentación, alineación y fortalecimiento de la Arquitectura de Soluciones y Aplicaciones de la Entidad, orientadas a optimizar los procesos, estructuras de sistemas y aplicaciones institucionales, asegurando su coherencia con los objetivos misionales de la entidad  ID-046-DGTIC</t>
  </si>
  <si>
    <t>046-DGTIC</t>
  </si>
  <si>
    <t>ADRES-CPS-623-2026</t>
  </si>
  <si>
    <t>FRANK LEONARDO ORTIZ VELA</t>
  </si>
  <si>
    <t>Prestar servicios profesionales para apoyar las actividades relacionadas con la estrategia de Gobierno y Transformación Digital de la Entidad.  ID-055-DGTIC</t>
  </si>
  <si>
    <t>055-DGTIC</t>
  </si>
  <si>
    <t>ADRES-CPS-624-2026</t>
  </si>
  <si>
    <t>JOHAN ANDREY SANCHEZ MORALES</t>
  </si>
  <si>
    <t>Prestar servicios profesionales especializados para apoyar las actividades de análisis, diseño, documentación, alineación y fortalecimiento de la Arquitectura de Negocio de la Entidad, orientadas a definir, estructurar y optimizar los procesos, capacidades y modelos operativos institucionales, asegurando su coherencia con los objetivos misionales de la Entidad.  ID-086-DGTIC</t>
  </si>
  <si>
    <t>086-DGTIC</t>
  </si>
  <si>
    <t>ADRES-CPS-625-2026</t>
  </si>
  <si>
    <t>GENNY PAOLA AMBROSIO VILLEGAS</t>
  </si>
  <si>
    <t>Prestación de servicios profesionales  para apoyar las actividades de análisis, diseño, implementacion, gobierno  y evolucion de la arquitectura empresarial, incluyendo procesos, informacion, tecnología   y modelos de negocio, para   alinear la estrategia de la Entidad con la infraestructura operacional y tecnológica, promoviendo la eficiencia,   la innovación y la gestión del cambio  ID-130-DGTIC</t>
  </si>
  <si>
    <t>130-DGTIC</t>
  </si>
  <si>
    <t>ADRES-CPS-626-2026</t>
  </si>
  <si>
    <t>JORGE ANTONIO HERNANDEZ SANCHEZ</t>
  </si>
  <si>
    <t>Prestar servicios profesionales para apoyar las actividades de análisis, diseño, documentación, alineación y fortalecimiento de la Arquitectura de Soluciones y Aplicaciones de la Entidad, orientadas a optimizar los procesos, estructuras de sistemas y aplicaciones institucionales, asegurando su coherencia con los objetivos misionales de la entidad  ID-131-DGTIC</t>
  </si>
  <si>
    <t>131-DGTIC</t>
  </si>
  <si>
    <t>ADRES-CPS-627-2026</t>
  </si>
  <si>
    <t>LUIS EDUARDO MORENO TRUJILLO</t>
  </si>
  <si>
    <t>Prestar servicios profesionales especializados para apoyar las actividades de análisis, diseño, documentación, alineación y fortalecimiento de la Arquitectura de Información y datos de la Entidad, orientadas a optimizar los procesos, estructuras y flujos de datos institucionales, asegurando su coherencia con los objetivos misionales de la entidad.  ID-134-DGTIC</t>
  </si>
  <si>
    <t>134-DGTIC</t>
  </si>
  <si>
    <t>ADRES-CPS-661-2026</t>
  </si>
  <si>
    <t>KELLY JOHANA RAMIREZ VILLALOBOS</t>
  </si>
  <si>
    <t>Prestar servicios profesionales para apoyar la definición, implementación y supervisión de estrategias de aseguramiento de calidad en los proyectos de la entidad, garantizando la automatización de pruebas y el cumplimiento de estándares.  ID-050-DGTIC</t>
  </si>
  <si>
    <t>050-DGTIC</t>
  </si>
  <si>
    <t>ADRES-CPS-671-2026</t>
  </si>
  <si>
    <t>CLAUDIA PATRICIA VALCARCEL</t>
  </si>
  <si>
    <t>Prestar servicios profesionales especializados para apoyar las actividades necesarias en la gestión de proyectos de Tecnologías de la Información y las Comunicaciones  ID-054-DGTIC</t>
  </si>
  <si>
    <t>054-DGTIC</t>
  </si>
  <si>
    <t>ADRES-CPS-672-2026</t>
  </si>
  <si>
    <t>BAYRON LEYZER SINISTERRA HERRERA</t>
  </si>
  <si>
    <t>Prestar servicios profesionales de apoyo a la gestión del diseño, automatización y optimización de procesos, garantizando la eficiencia, la calidad y la sostenibilidad de las soluciones implementadas ID-146-DGTIC</t>
  </si>
  <si>
    <t>146-DGTIC</t>
  </si>
  <si>
    <t>ADRES-CPS-673-2026</t>
  </si>
  <si>
    <t>NAGILA ISABEL QUINTERO BARRIENTOS</t>
  </si>
  <si>
    <t>Prestar servicios profesionales para apoyar el análisis, diseño y documentación de flujos de procesos institucionales, mediante la aplicación de metodologías de automatización de procesos, con el fin de identificar oportunidades de optimización y estandarización de los procedimientos de la Entidad ID-041-DGTIC</t>
  </si>
  <si>
    <t>041-DGTIC</t>
  </si>
  <si>
    <t>ADRES-CPS-674-2026</t>
  </si>
  <si>
    <t>JULIETH ANDREA PINILLA BARON</t>
  </si>
  <si>
    <t>Prestar servicios profesionales especializados en ingeniería de requisitos y aseguramiento de la calidad de software (QA), garantizando la validación funcional y técnica durante el ciclo de vida de desarrollo de los sistemas de información de la Entidad. ID-077-DGTIC</t>
  </si>
  <si>
    <t>077-DGTIC</t>
  </si>
  <si>
    <t>ADRES-CPS-683-2026</t>
  </si>
  <si>
    <t>ESTEFANIA GIRALDO CHICA</t>
  </si>
  <si>
    <t>Prestar servicios profesionales orientados al análisis de requerimientos y la elaboración de casos de prueba necesarios para el diseño, desarrollo, implementación y puesta en marcha de los Sistemas de Información de la Entidad  ID-082-DGTIC</t>
  </si>
  <si>
    <t>082-DGTIC</t>
  </si>
  <si>
    <t>ADRES-CPS-691-2026</t>
  </si>
  <si>
    <t>MARIA ANGELICA FONSECA RAMIREZ</t>
  </si>
  <si>
    <t>Prestar servicios profesionales para apoyar la adopción y mejora de metodologías ágiles en la entidad, promoviendo prácticas colaborativas y alineadas con los objetivos estratégicos de la ADRES.  ID-075-DGTIC</t>
  </si>
  <si>
    <t>075-DGTIC</t>
  </si>
  <si>
    <t>ADRES-CPS-696-2026</t>
  </si>
  <si>
    <t>JONATHAN CAMILO RIOS SILVA</t>
  </si>
  <si>
    <t>Prestar servicios profesionales para apoyar las actividades de desarrollo e implementación de sistemas de información requeridos para fortalecer los procesos operativos de la Entidad  ID-052-DGTIC</t>
  </si>
  <si>
    <t>052-DGTIC</t>
  </si>
  <si>
    <t>ADRES-CPS-717-2026</t>
  </si>
  <si>
    <t>DANIEL SANTIAGO RODRIGUEZ PINEDA</t>
  </si>
  <si>
    <t>Prestar servicios profesionales para apoyar las actividades de desarrollo e implementación de sistemas de información requeridos para fortalecer los procesos operativos de la Entidad  ID-099-DGTIC</t>
  </si>
  <si>
    <t>099-DGTIC</t>
  </si>
  <si>
    <t>ADRES-CPS-718-2026</t>
  </si>
  <si>
    <t>LEIDY ROCIO LAMPREA CUELLAR</t>
  </si>
  <si>
    <t>Prestar servicios profesionales orientados al análisis de requerimientos y la elaboración de casos de prueba necesarios para el diseño, desarrollo, implementación y puesta en marcha de los Sistemas de Información de la Entidad  ID-145-DGTIC</t>
  </si>
  <si>
    <t>145-DGTIC</t>
  </si>
  <si>
    <t>ADRES-CPS-719-2026</t>
  </si>
  <si>
    <t>DIEGO FERNANDO DIAGAMA CRUZ</t>
  </si>
  <si>
    <t>Prestar servicios profesionales para la operación de las Aplicaciones que se encuentran soportando los procesos tecnológicos de la ADRES.   ID-121-DGTIC</t>
  </si>
  <si>
    <t>121-DGTIC</t>
  </si>
  <si>
    <t>ADRES-CPS-720-2026</t>
  </si>
  <si>
    <t>DIANA CECILIA HERNANDEZ NEIRA</t>
  </si>
  <si>
    <t>Prestar servicios profesionales para apoyar las actividades de configuración y operación de la infraestructura multinube que soportan las aplicaciones y soluciones tecnológicas de la ADRES  ID-141-DGTIC</t>
  </si>
  <si>
    <t>141-DGTIC</t>
  </si>
  <si>
    <t>ADRES-CPS-721-2026</t>
  </si>
  <si>
    <t>EDWIN LEONARDO ROCHA CASTAÑO</t>
  </si>
  <si>
    <t>Cesión Contrato ADRES-CPS-721-2026, cuyo objeto es: "Prestar servicios profesionales para apoyar las actividades de configuración y operación de la infraestructura multinube que soportan las aplicaciones y soluciones tecnológicas de la ADRES  ID-142-DGTIC".</t>
  </si>
  <si>
    <t>142-DGTIC</t>
  </si>
  <si>
    <t>ADRES-CPS-722-2026</t>
  </si>
  <si>
    <t>DIANA MARCELA BEJARANO BARRETO</t>
  </si>
  <si>
    <t>Prestar servicios profesionales para apoyar la gestión técnica de las iniciativas y proyectos derivados del Plan de Transformación Digital de la Entidad, acorde a los lineamientos de la Política de Gobierno Digital y la normativa vigente    ID-079-DGTIC</t>
  </si>
  <si>
    <t>079-DGTIC</t>
  </si>
  <si>
    <t>ADRES-CPS-723-2026</t>
  </si>
  <si>
    <t>MARIA FERNANDA CASAS ROJAS</t>
  </si>
  <si>
    <t>Prestar servicios profesionales para el acompañamiento de las actividades de desarrollo e implementación de sistemas de información requeridos para fortalecer los procesos operativos de la Entidad. ID-112-DGTIC</t>
  </si>
  <si>
    <t>112-DGTIC</t>
  </si>
  <si>
    <t>ADRES-CPS-741-2026</t>
  </si>
  <si>
    <t>FERNANDO CARRILLO MENDEZ </t>
  </si>
  <si>
    <t>Prestar servicios profesionales para apaoyar las actividades de definición y creación de interfaces de los sistemas de información de la ADRES cumpliendo parámetros de Usabilidad y Accesibilidad conforme con los lineamientos del Ministerio de Tecnología de la Información y Comunicaciones - MinTic  ID-125-DGTIC</t>
  </si>
  <si>
    <t>125-DGTIC</t>
  </si>
  <si>
    <t>ADRES-CPS-742-2026</t>
  </si>
  <si>
    <t>CARLOS ANDRES MONROY BARRETO</t>
  </si>
  <si>
    <t>Prestar servicios profesionales para desarrollar actividades técnicas encaminadas a la protección de los activos informáticos de la Entidad, en cumplimiento de los lineamientos internos y las normas aplicables en materia de seguridad de la información.  ID-040-DGTIC</t>
  </si>
  <si>
    <t>040-DGTIC</t>
  </si>
  <si>
    <t>ADRES-CPS-744-2026</t>
  </si>
  <si>
    <t xml:space="preserve">HERNAN DAVID VARON LOZANO </t>
  </si>
  <si>
    <t>Prestar servicios profesionales especializados para acompañar la gestión de configuración y operación de la infraestructura multinube que soportan las aplicaciones y soluciones tecnológicas de la ADRES  ID-047-DGTIC</t>
  </si>
  <si>
    <t>047-DGTIC</t>
  </si>
  <si>
    <t>ADRES-CPS-745-2026</t>
  </si>
  <si>
    <t>ARIEL GUSTAVO ROMERO VARGAS</t>
  </si>
  <si>
    <t>Prestar servicios profesionales para apoyar la estructuración técnica, análisis y documentación de las iniciativas y proyectos derivados del Plan de Transformación Digital de la Entidad, acorde a los lineamientos de la Política de Gobierno Digital y la normativa vigente .  ID-057-DGTIC</t>
  </si>
  <si>
    <t>057-DGTIC</t>
  </si>
  <si>
    <t>ADRES-CPS-746-2026</t>
  </si>
  <si>
    <t xml:space="preserve">ANDREA PATRICIA RAMIREZ FLOREZ </t>
  </si>
  <si>
    <t>Prestar servicios profesionales para apoyar la estructuración técnica, análisis y documentación de las iniciativas y proyectos derivados del Plan de Transformación Digital de la Entidad, acorde a los lineamientos de la Política de Gobierno Digital y la normativa vigente .  ID-097-DGTIC</t>
  </si>
  <si>
    <t>097-DGTIC</t>
  </si>
  <si>
    <t>ADRES-CPS-747-2026</t>
  </si>
  <si>
    <t>CARLOS ANDRES GARCIA HERRERA</t>
  </si>
  <si>
    <t>Prestar servicios profesionales para apoyar las actividades de configuración, implementación, mejora y administración de la herramienta IVANTI, de acuerdo con las practicas ITIL 4 y apoyar las actividades para la automatización de procesos transversales que requiera la ADRES . ID-098-DGTIC</t>
  </si>
  <si>
    <t>098-DGTIC</t>
  </si>
  <si>
    <t>ADRES-CPS-748-2026</t>
  </si>
  <si>
    <t xml:space="preserve"> GERMAN ALFONSO GOMEZ GUTIERREZ</t>
  </si>
  <si>
    <t>Prestar servicios profesionales para apoyar la gestión de la configuración y el funcionamiento de la infraestructura multinube que respalda las aplicaciones y soluciones tecnológicas de la ADRES. ID-115-DGTIC</t>
  </si>
  <si>
    <t>115-DGTIC</t>
  </si>
  <si>
    <t>ADRES-CPS-749-2026</t>
  </si>
  <si>
    <t>JAIRO RODRIGUEZ ALBA</t>
  </si>
  <si>
    <t>Prestar servicios profesionales para realizar el análisis y mejoras en los procesos de Gestión de Tecnologías de la Información, conforme al último marco de referencia de ITIL.   ID-137-DGTIC</t>
  </si>
  <si>
    <t>137-DGTIC</t>
  </si>
  <si>
    <t>ADRES-CPS-750-2026</t>
  </si>
  <si>
    <t>DANIEL LEONARDO BELTRAN GONZALEZ</t>
  </si>
  <si>
    <t>Prestar servicios profesionales especializados para apoyar las actividades de análisis, diseño, implementación, documentación, alineación y fortalecimiento de la arquitectura de ciberseguridad e infraestructura tecnológica de la Entidad, orientadas a garantizar la protección, integridad, confidencialidad, trazabilidad y control de los activos de información institucionales, asegurando su coherencia con los objetivos misionales de la ADRES y cumplimiento de la normativa vigente   ID-143-DGTIC</t>
  </si>
  <si>
    <t>143-DGTIC</t>
  </si>
  <si>
    <t>ADRES-CPS-796-2026</t>
  </si>
  <si>
    <t>DANIEL CAMILO RAMIREZ MARTINEZ</t>
  </si>
  <si>
    <t>Prestar servicios profesionales de apoyo a la gestión del diseño, automatización y optimización de procesos, garantizando la eficiencia, la calidad y la sostenibilidad de las soluciones implementadas ID-080-DGTIC</t>
  </si>
  <si>
    <t>080-DGTIC</t>
  </si>
  <si>
    <t>ADRES-CPS-797-2026</t>
  </si>
  <si>
    <t>MARIA MAGDALENA PERLAZA ARREDONDO</t>
  </si>
  <si>
    <t>Prestar servicios profesionales para apoyar la estructuracion  de documentos precontractuales y contractuales,  realizar el analisis, consolidacion,  seguimiento y   control    presupuestal y proyectar   informacion financiera para optimizar   la ejecucion  y cumplimiento de metas financieras de la  DGTIC.  ID-043-DGTIC</t>
  </si>
  <si>
    <t>043-DGTIC</t>
  </si>
  <si>
    <t>ADRES-CPS-352-2026</t>
  </si>
  <si>
    <t>BRYAN STEVEN LOPEZ GARZON</t>
  </si>
  <si>
    <t>Prestar servicios de apoyo a la gestión a la Dirección de Gestión de los Recursos Financieros de Salud en las actividades operativas que soportan la contabilidad, las conciliaciones bancarias y los estados financieros de la ADRES. ID-007-DGRFS</t>
  </si>
  <si>
    <t>007-DGRFS</t>
  </si>
  <si>
    <t>Dirección Gestión de los Recursos Financieros de la Salud</t>
  </si>
  <si>
    <t>ADRES-CPS-353-2026</t>
  </si>
  <si>
    <t>CLAUDIA PATRICIA GONZALEZ ARIAS</t>
  </si>
  <si>
    <t>Prestar servicios profesionales a la Dirección de Gestión de los Recursos Financieros de Salud en los procedimientos relacionados con las operaciones financieras de la ADRES, su contabilidad, la preparación de Estados Financieros, recaudo y tesorería. ID-018-DGRFS</t>
  </si>
  <si>
    <t>018-DGRFS</t>
  </si>
  <si>
    <t>ADRES-CPS-355-2026</t>
  </si>
  <si>
    <t>JAVIER RICARDO PRADA PULIDO</t>
  </si>
  <si>
    <t>Prestar sus servicios profesionales a la Dirección de Gestión de los Recursos Financieros de Salud de la ADRES en el registro contable de las operaciones de la URA y el registro de terceros en los sistemas de información. ID-008-DGRFS</t>
  </si>
  <si>
    <t>008-DGRFS</t>
  </si>
  <si>
    <t>ADRES-CPS-357-2026</t>
  </si>
  <si>
    <t>CAROLINA ELIZABETH BONILLA LEON</t>
  </si>
  <si>
    <t>Prestar servicios profesionales a la Dirección de Gestión de los Recursos Financieros de Salud en el análisis y causación de registros de cotizaciones no conciliadas, seguimiento de la información derivadas del Análisis y registro de los traslados de cuentas maestras a cuentas de inversión registrados en los sistemas de la ADRES. ID-020-DGRFS</t>
  </si>
  <si>
    <t>020-DGRFS</t>
  </si>
  <si>
    <t>ADRES-CPS-358-2026</t>
  </si>
  <si>
    <t>MELBA GENSY SALGUERO PRIETO</t>
  </si>
  <si>
    <t>Prestar los servicios profesionales a la Dirección de Gestión de los Recursos Financieros de Salud en las actividades que soportan la contabilidad, las conciliaciones bancarias y los estados financieros de la ADRES. ID-006-DGRFS</t>
  </si>
  <si>
    <t>006-DGRFS</t>
  </si>
  <si>
    <t>ADRES-CPS-379-2026</t>
  </si>
  <si>
    <t>FRANKLIN ANDRES CARDONA YARA</t>
  </si>
  <si>
    <t>Prestar servicios profesionales a la Dirección de Gestión de los Recursos Financieros de Salud en las actividades de formulación de requerimientos e implementación de las mejoras de los sistemas de registro de ingreso financiero de la ADRES; así como en el soporte a los usuarios de las dependencias en la identificación de mejoras funcionales y no funcionales del sistema. ID-024-DGRFS</t>
  </si>
  <si>
    <t>024-DGRFS</t>
  </si>
  <si>
    <t>ADRES-CPS-380-2026</t>
  </si>
  <si>
    <t>JUAN DANIEL MOLANO CASTRO</t>
  </si>
  <si>
    <t>Prestar servicios profesionales especializados a la Dirección de Gestión de los Recursos Financieros de Salud, para brindar apoyo y acompañamiento en la implementación y seguimiento del proyecto optimización ERP. ID-011-DGRFS</t>
  </si>
  <si>
    <t>011-DGRFS</t>
  </si>
  <si>
    <t>ADRES-CPS-381-2026</t>
  </si>
  <si>
    <t>JULIANA RESTREPO HERNANDEZ</t>
  </si>
  <si>
    <t>Prestar los servicios profesionales especializados para realizar acompañamiento y brindar soporte Jurídico a la Dirección de Gestión de Recursos Financieros de Salud en lo concerniente a las fuentes de financiación del Sistema General de Seguridad Social en Salud. ID-026-DGRFS</t>
  </si>
  <si>
    <t>026-DGRFS</t>
  </si>
  <si>
    <t>ADRES-CPS-382-2026</t>
  </si>
  <si>
    <t>YOHANA CARINA TINOCO RUIDIAZ</t>
  </si>
  <si>
    <t>Prestar los servicios profesionales para realizar acompañamiento y brindar soporte administrativo a la dirección en la ejecución de los procesos transversales y atender las necesidades laborales propias de los procesos de la DGRFS de la ADRES. ID-009-DGRFS</t>
  </si>
  <si>
    <t>009-DGRFS</t>
  </si>
  <si>
    <t>ADRES-CPS-430-2026</t>
  </si>
  <si>
    <t>DIEGO LEONARDO SUAREZ CASTRO</t>
  </si>
  <si>
    <t>Prestar los servicios profesionales especializados para realizar acompañamiento y brindar soporte Jurídico a la Dirección de Gestión de Recursos Financieros de Salud en la ejecución de los procesos transversales de la Entidad. ID-012-DGRFS</t>
  </si>
  <si>
    <t>012-DGRFS</t>
  </si>
  <si>
    <t>ADRES-CPS-434-2026</t>
  </si>
  <si>
    <t>ABEL CASTILLO ARANGO</t>
  </si>
  <si>
    <t>Prestar servicios de apoyo a la gestión a la Coordinación de Gestión de Pagos de la Dirección de Gestión de los Recursos Financieros de Salud, en las actividades tendientes a la gestión y procesamiento de las ordenes de pagos derivadas de los procesos misionales de la ADRES, que conlleven al giro de los recursos a la red prestadora de servicios de salud y/o terceros. ID-003-DGRFS</t>
  </si>
  <si>
    <t>003-DGRFS</t>
  </si>
  <si>
    <t>ADRES-CPS-435-2026</t>
  </si>
  <si>
    <t>DIEGO FERNANDO BAEZ SANCHEZ</t>
  </si>
  <si>
    <t>Prestar servicios de apoyo a la gestión a la Coordinación de Gestión de Pagos de la Dirección de Gestión de los Recursos Financieros de Salud, en las actividades tendientes a la gestión y procesamiento de las ordenes de pagos derivadas de los procesos misionales de la ADRES, que conlleven al giro de los recursos a la red prestadora de servicios de salud y/o terceros. ID-004-DGRFS</t>
  </si>
  <si>
    <t>004-DGRFS</t>
  </si>
  <si>
    <t>ADRES-CPS-436-2026</t>
  </si>
  <si>
    <t>RUBY DEL SOCORRO BARRETO ORTIZ</t>
  </si>
  <si>
    <t>Prestar servicios de apoyo a la gestión a la Coordinación de Gestión de Pagos de la Dirección de Gestión de los Recursos Financieros de Salud, en las actividades tendientes a la gestión y procesamiento de las ordenes de pagos derivadas de los procesos misionales de la ADRES, que conlleven al giro de los recursos a la red prestadora de servicios de salud y/o terceros. ID-005-DGRFS</t>
  </si>
  <si>
    <t>005-DGRFS</t>
  </si>
  <si>
    <t>ADRES-CPS-437-2026</t>
  </si>
  <si>
    <t>MARIA DEL PILAR PANTEVES SANCHEZ</t>
  </si>
  <si>
    <t>Prestar los servicios profesionales a la Coordinación de Gestión de Pagos de la Dirección de Gestión de los recursos Financieros de Salud de la ADRES, en las actividades tendientes a la gestión y procesamiento de las ordenes de pagos derivadas de los procesos misionales de la ADRES, que conlleven al giro de los recursos a la red prestadora de servicios de salud y/o terceros beneficiarios. ID-021-DGRFS</t>
  </si>
  <si>
    <t>021-DGRFS</t>
  </si>
  <si>
    <t>ADRES-CPS-479-2026</t>
  </si>
  <si>
    <t>ROSA MARIA AGUIRRE SUAREZ</t>
  </si>
  <si>
    <t>Prestar servicios de apoyo a la gestión a la Coordinación de Gestión de Pagos de la Dirección de Gestión de Recursos Financieros de la ADRES en los procesos de gestión documental, en especial los relacionados con la gestión de pagos y portafolio. ID-022-DGRFS</t>
  </si>
  <si>
    <t>022-DGRFS</t>
  </si>
  <si>
    <t>ADRES-CPS-528-2026</t>
  </si>
  <si>
    <t>JEINNY PAOLA RINCON MORALES</t>
  </si>
  <si>
    <t>Prestar los servicios profesionales para la Dirección de Gestión de los Recursos Financieros de Salud en las actividades que soportan los procedimientos asociados al Presupuesto de la URA (Unidad de Recursos Administrados) de la ADRES. ID-014-DGRFS</t>
  </si>
  <si>
    <t>014-DGRFS</t>
  </si>
  <si>
    <t>ADRES-CPS-540-2026</t>
  </si>
  <si>
    <t>ALEJANDRO BONILLA ROJAS</t>
  </si>
  <si>
    <t>Prestar los  servicios profesionales a la Dirección de Gestión de Recursos Financieros de Salud en la identificación y seguimiento de los ingresos registrados en las cuentas de recaudo de los recursos del Sistema General de Seguridad Social en Salud administrados por la ADRES, así como efectuar la consolidación de información que conlleve al análisis del comportamiento de los recursos del sistema. ID-017-DGRFS</t>
  </si>
  <si>
    <t>017-DGRFS</t>
  </si>
  <si>
    <t>ADRES-CPS-541-2026</t>
  </si>
  <si>
    <t>ANGIE MARCELA PARRA OROZCO</t>
  </si>
  <si>
    <t>Prestar los servicios profesionales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ID-002-DGRFS</t>
  </si>
  <si>
    <t>002-DGRFS</t>
  </si>
  <si>
    <t>ADRES-CPS-542-2026</t>
  </si>
  <si>
    <t>DIANA YOLIMA URRUTIA AREVALO</t>
  </si>
  <si>
    <t>Prestar los servicios profesionales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ID-001-DGRFS</t>
  </si>
  <si>
    <t>001-DGRFS</t>
  </si>
  <si>
    <t>ADRES-CPS-543-2026</t>
  </si>
  <si>
    <t>HENRY DANIEL HERNANDEZ MARTINEZ</t>
  </si>
  <si>
    <t>Prestar servicios profesionales aplicando técnicas estadísticas y de análisis de datos avanzadas para el análisis y seguimiento de las diferentes fuentes de financiación del Sistema General de Seguridad Social en Salud. ID-025-DGRFS</t>
  </si>
  <si>
    <t>025-DGRFS</t>
  </si>
  <si>
    <t>ADRES-CPS-544-2026</t>
  </si>
  <si>
    <t>JAIRO WILLIAM GUERRERO MALAGON</t>
  </si>
  <si>
    <t>Prestar los servicios de apoyo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ID-013-DGRFS</t>
  </si>
  <si>
    <t>013-DGRFS</t>
  </si>
  <si>
    <t>ADRES-CPS-545-2026</t>
  </si>
  <si>
    <t>JOSE ALEJANDRO GONZALEZ MONTAÑO</t>
  </si>
  <si>
    <t>Prestar servicios profesionales especializados a la Dirección de Gestión de los Recursos Financieros de Salud, para brindar apoyo y acompañamiento en el análisis de información, estructuración, seguimiento de la gestión de la política de inversión y riesgos de los excedentes de liquidez de los recursos administrados por la ADRES. ID-027-DGRFS</t>
  </si>
  <si>
    <t>027-DGRFS</t>
  </si>
  <si>
    <t>ADRES-CPS-546-2026</t>
  </si>
  <si>
    <t>LEIDY MILENA GONZALEZ LEON</t>
  </si>
  <si>
    <t>Prestar los servicios profesionales de acuerdocon los lineamientos, políticas, directrices y demás herramientas dispuestas por la Oficina Asesora de Planeación de la ADRES, para gestionar todo lo relacionado con el SIGI de la Dirección de Gestion de Recursos Financieros de Salud. ID-015-DGRFS</t>
  </si>
  <si>
    <t>015-DGRFS</t>
  </si>
  <si>
    <t>ADRES-CPS-547-2026</t>
  </si>
  <si>
    <t>PAULA DAYANA RODRIGUEZ MORENO</t>
  </si>
  <si>
    <t>Prestar los servicios profesionales  que propendan la mitigación del riesgo y gestión financiera, fortaleciendo la capacidad operativa del Grupo de Gestión de Riesgos Financieros. ID-023-DGRFS</t>
  </si>
  <si>
    <t>023-DGRFS</t>
  </si>
  <si>
    <t>ADRES-CPS-548-2026</t>
  </si>
  <si>
    <t>JUAN MANUEL MUÑOZ CARVAJAL</t>
  </si>
  <si>
    <t>Prestar servicios profesionales especializados a la Dirección de Gestión de los Recursos Financieros de Salud, para brindar apoyo y acompañamiento en el análisis de información, estructuración, seguimiento de la gestión de la política de inversión y riesgos de los excedentes de liquidez de los recursos administrados por la ADRES. ID-010-DGRFS</t>
  </si>
  <si>
    <t>010-DGRFS</t>
  </si>
  <si>
    <t>ADRES-CPS-639-2026</t>
  </si>
  <si>
    <t>ANDRES CAMILO ANZOLA PACHECO</t>
  </si>
  <si>
    <t>Prestar servicios de apoyo a la gestión a la Dirección de Gestión de Recursos Financieros de Salud en la identificación y seguimiento de los ingresos registrados en las cuentas de recaudo de los recursos del Sistema General de Seguridad Social en Salud administrados por la ADRES, así como efectuar la consolidación de información que conlleve al análisis del comportamiento de los recursos del sistema. ID-016-DGRFS</t>
  </si>
  <si>
    <t>016-DGRFS</t>
  </si>
  <si>
    <t>ADRES-CPS-655-2026</t>
  </si>
  <si>
    <t>JONATHAN STIVEN CANDIL MORALES</t>
  </si>
  <si>
    <t>Prestar los servicios profesionales a la Dirección de Gestión de los Recursos Financieros de Salud en las actividades que soportan la contabilidad, las conciliaciones bancarias y los estados financieros de la ADRES. ID-034-DGRFS</t>
  </si>
  <si>
    <t>034-DGRFS</t>
  </si>
  <si>
    <t>ADRES-CPS-807-2026</t>
  </si>
  <si>
    <t xml:space="preserve">MELISA TORRES CUELLO </t>
  </si>
  <si>
    <t>Prestar los servicios profesionales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ID-019-DGRFS</t>
  </si>
  <si>
    <t>019-DGRFS</t>
  </si>
  <si>
    <t>ADRES-CPS-808-2026</t>
  </si>
  <si>
    <t>DUBER ANGEL FARIAS VANEGAS</t>
  </si>
  <si>
    <t>Prestar los servicios profesionales a la Dirección de Gestión de los Recursos Financieros de Salud en las actividades que soportan la contabilidad, las conciliaciones bancarias y los estados financieros de la ADRES. ID-028-DGRFS</t>
  </si>
  <si>
    <t>028-DGRFS</t>
  </si>
  <si>
    <t>ADRES-CPS-001-2026</t>
  </si>
  <si>
    <t>ROSA ELIANA RODRIGUEZ BERNAL</t>
  </si>
  <si>
    <t>Prestar los servicios profesionales especializados para el apoyo jurídico en las etapas precontractual, contractual y postcontractual de los procesos contractuales que se adelantan en Administradora de los Recursos del Sistema ID-001-DAF.ADRES-CPS-001-2026</t>
  </si>
  <si>
    <t>001-DAF</t>
  </si>
  <si>
    <t>Grupo de Gestión de Contratación</t>
  </si>
  <si>
    <t>ADRES-CPS-002-2026</t>
  </si>
  <si>
    <t>LINA MARCELA DAVILA ESTRADA</t>
  </si>
  <si>
    <t>Prestar los servicios profesionales especializados para el apoyo jurídico en las etapas precontractual, contractual y postcontractual de los procesos contractuales que se adelantan en Administradora de los Recursos del Sistema ID-002-DAF</t>
  </si>
  <si>
    <t>002-DAF</t>
  </si>
  <si>
    <t>ADRES-CPS-003-2026</t>
  </si>
  <si>
    <t>MARIA CAROLINA CARDENAS RAMOS</t>
  </si>
  <si>
    <t>Prestar los servicios profesionales especializados para el apoyo jurídico en las etapas precontractual, contractual y postcontractual de los procesos contractuales que se adelantan en Administradora de los Recursos del Sistema ID-003-DAF</t>
  </si>
  <si>
    <t>003-DAF</t>
  </si>
  <si>
    <t>ADRES-CPS-004-2026</t>
  </si>
  <si>
    <t>JORGE ANDRES GALINDO BARRIOS</t>
  </si>
  <si>
    <t>Prestar los servicios profesionales especializados para el apoyo jurídico en las etapas precontractual, contractual y postcontractual de los procesos contractuales que se adelantan en Administradora de los Recursos del Sistema ID-004-DAF</t>
  </si>
  <si>
    <t>004-DAF</t>
  </si>
  <si>
    <t>ADRES-CPS-005-2026</t>
  </si>
  <si>
    <t>VICTOR ALFONSO CORTES</t>
  </si>
  <si>
    <t>Prestar los servicios profesionales especializados para el apoyo jurídico en las etapas precontractual, contractual y postcontractual de los procesos contractuales que se adelantan en Administradora de los Recursos del Sistema ID-005-DAF. DRES-CPS-005-2026</t>
  </si>
  <si>
    <t>005-DAF</t>
  </si>
  <si>
    <t>ADRES-CPS-006-2026</t>
  </si>
  <si>
    <t>JOSE WILMAN TORRES GOMEZ</t>
  </si>
  <si>
    <t>Prestar los servicios profesionales especializados para el apoyo jurídico en las etapas precontractual, contractual y postcontractual de los procesos contractuales que se adelantan en Administradora de los Recursos del Sistema ID-006-DAF</t>
  </si>
  <si>
    <t>006-DAF</t>
  </si>
  <si>
    <t>ADRES-CPS-007-2026</t>
  </si>
  <si>
    <t>KAREM LORENA BARRERA TORRES</t>
  </si>
  <si>
    <t>Cesión contrato ADRES-CPS-007-2026 - cuyo objeto Prestar los servicios profesionales especializados para el apoyo jurídico en las etapas precontractual, contractual y postcontractual de los procesos contractuales que se adelantan en Administradora de los Recursos del Sistema ID-007-DAF</t>
  </si>
  <si>
    <t>007-DAF</t>
  </si>
  <si>
    <t>ADRES-CPS-008-2026</t>
  </si>
  <si>
    <t>ANA MARIA MARGARITA AREVALO OROZCO</t>
  </si>
  <si>
    <t>Prestar servicios profesionales especializados a la Dirección Administrativa y Financiera de la ADRES, así como brindar acompañamiento jurídico en el marco de los procesos contractuales, planes y proyectos propios de la Dirección. ID-008-DAF</t>
  </si>
  <si>
    <t>008-DAF</t>
  </si>
  <si>
    <t>ADRES-CPS-009-2026</t>
  </si>
  <si>
    <t>HUMBERTO PAEZ CAICEDO</t>
  </si>
  <si>
    <t>Prestación de servicios profesionales para adelantar las actividades administrativas, operativas y de seguimiento requeridas por la Dirección Administrativa y financiera ID-010-DAF</t>
  </si>
  <si>
    <t>010-DAF</t>
  </si>
  <si>
    <t>ADRES-CPS-010-2026</t>
  </si>
  <si>
    <t>FABIAN GONZALO MARIN CORTES</t>
  </si>
  <si>
    <t>Prestar los servicios profesionales altamente calificados a la Dirección General y a la Dirección Administrativa y financiera de la ADRES, en asuntos jurídicos administrativos y contractuales que le sean asignados por estas dependencias y que sean de alta complejidad ID-012-DAF</t>
  </si>
  <si>
    <t>012-DAF</t>
  </si>
  <si>
    <t>ADRES-CPS-011-2026</t>
  </si>
  <si>
    <t>RUBY MERCEDES PEREZ PEREZ</t>
  </si>
  <si>
    <t>Prestar servicios profesionales especializados al Grupo de Gestión de Contratación en todos los temas financieros relacionados con los procesos de contratación en los procesos de selección programas planes proyectos contratos y/o convenios que adelanta la ADRES ID-014-DAF</t>
  </si>
  <si>
    <t>014-DAF</t>
  </si>
  <si>
    <t>ADRES-CPS-012-2026</t>
  </si>
  <si>
    <t>DIEGO HERNANDO GARCIA HERNANDEZ</t>
  </si>
  <si>
    <t>Prestar los servicios profesionales especializados para el apoyo jurídico en las etapas precontractual, contractual y postcontractual de los procesos contractuales que se adelantan en Administradora de los Recursos del Sistema ID-015-DAF. ADRES-CPS-012-2026</t>
  </si>
  <si>
    <t>015-DAF</t>
  </si>
  <si>
    <t>ADRES-CPS-013-2026</t>
  </si>
  <si>
    <t>JHAN CARLO ESPINOSA ESCOBAR</t>
  </si>
  <si>
    <t>Prestar los servicios profesionales especializados para el apoyo jurídico en las etapas precontractual, contractual y postcontractual de los procesos contractuales que se adelantan en Administradora de los Recursos del Sistema ID-016-DAF. ADRES-CPS-013-2026</t>
  </si>
  <si>
    <t>016-DAF</t>
  </si>
  <si>
    <t>ADRES-CPS-014-2026</t>
  </si>
  <si>
    <t>ANA MARIA VASQUEZ AVILA</t>
  </si>
  <si>
    <t>Prestar servicios profesionales en temas administrativos y jurídicos a la Dirección Administrativa y Financiera DAF, respecto a las respuestas y seguimiento de los diferentes informes de competencia de esta Dirección; así como apoyar en las actividades propias del Modelo Integrado de Planeación y Gestión, en las investigaciones administrativas donde tenga alguna participación la dirección Administrativa y Financiera. ID-013-DAF-ADRES-CPS-014-2026</t>
  </si>
  <si>
    <t>013-DAF</t>
  </si>
  <si>
    <t>ADRES-CPS-015-2026</t>
  </si>
  <si>
    <t>ROCIO GIOVANNA SUAREZ PALACIOS</t>
  </si>
  <si>
    <t>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ID-017-DAF</t>
  </si>
  <si>
    <t>017-DAF</t>
  </si>
  <si>
    <t>Grupo de Gestión Financiera Interna</t>
  </si>
  <si>
    <t>ADRES-CPS-016-2026</t>
  </si>
  <si>
    <t>OLGA MARITZA HERNANDEZ GOMEZ</t>
  </si>
  <si>
    <t>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ID-018-DAF-ADRES-CPS-016-2026</t>
  </si>
  <si>
    <t>018-DAF</t>
  </si>
  <si>
    <t>ADRES-CPS-017-2026</t>
  </si>
  <si>
    <t>LUIS FELIPE MOLINA SANCHEZ</t>
  </si>
  <si>
    <t>Prestar servicios profesionales al Grupo de Gestión Financiera de la Dirección Administrativa y Financiera de la ADRES, en los procedimientos relacionados con las operaciones financieras asociadas a la causación de cuentas por pagar y liquidación de retenciones, conforme a la normatividad vigente en Colombia, de contratos de prestación de servicios establecidos con la ADRES, así como actividades de seguimiento y análisis en la elaboración de informes asociados a estados financieros ID-019-DAF-ADRES-CPS-017-2026</t>
  </si>
  <si>
    <t>019-DAF</t>
  </si>
  <si>
    <t>ADRES-CPS-018-2026</t>
  </si>
  <si>
    <t>LEIDY ANDREA SIACHOQUE GARZON</t>
  </si>
  <si>
    <t>Cesión del contrato ADRES-CPS-018-2026 cuyo objeto es -Prestar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ID-020-DAF</t>
  </si>
  <si>
    <t>020-DAF</t>
  </si>
  <si>
    <t>ADRES-CPS-019-2026</t>
  </si>
  <si>
    <t>JUAN DAVID MARTINEZ CARRILLO</t>
  </si>
  <si>
    <t>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ID-021-DAF</t>
  </si>
  <si>
    <t>021-DAF</t>
  </si>
  <si>
    <t>ADRES-CPS-020-2026</t>
  </si>
  <si>
    <t>IVAN CAMILO PINZON ARIAS</t>
  </si>
  <si>
    <t>Prestar servicios profesionales al Grupo de Gestión Financiera Interna de la Dirección Administrativa y Financiera de la ADRES, en los procedimientos relacionados con las operaciones financieras asociadas a la causación de cuentas por pagar y liquidación de retenciones, conforme a la normatividad vigente en Colombia, de contratos de prestación de servicios establecidos con la ADRES, así como actividades de seguimiento y análisis en la elaboración de informes asociados a estados financieros ID-022-DAF</t>
  </si>
  <si>
    <t>022-DAF</t>
  </si>
  <si>
    <t>ADRES-CPS-021-2026</t>
  </si>
  <si>
    <t>DIANA GARCIA SERRANO</t>
  </si>
  <si>
    <t>Prestar servicios profesionales especializados a la Dirección Administrativa y Financiera de la ADRES en las actividades relacionadas con los procesos financieros y presupuestales de los recursos que impactan el funcionamiento de la Entidad ID-023-DAF-ADRES-CPS-021-2026</t>
  </si>
  <si>
    <t>023-DAF</t>
  </si>
  <si>
    <t>ADRES-CPS-022-2026</t>
  </si>
  <si>
    <t>LUZ DARY PEREZ QUIJANO</t>
  </si>
  <si>
    <t>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ID-024-DAF  - ADRES-CPS-022-2026</t>
  </si>
  <si>
    <t>024-DAF</t>
  </si>
  <si>
    <t>ADRES-CPS-023-2026</t>
  </si>
  <si>
    <t>IVAN EFRAIN PRIETO ACERO</t>
  </si>
  <si>
    <t>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ID-026-DAF</t>
  </si>
  <si>
    <t>026-DAF</t>
  </si>
  <si>
    <t>ADRES-CPS-024-2026</t>
  </si>
  <si>
    <t>ALEXANDRA CUERVO FIGUEREDO</t>
  </si>
  <si>
    <t>Prestar servicios profesionales para el desarrollo de acciones de apoyo para el fortalecimiento de los canales de atención al ciudadano, tramite y gestión de PQRSD ID-027-DAF</t>
  </si>
  <si>
    <t>027-DAF</t>
  </si>
  <si>
    <t>Grupo de Atención al Usuario</t>
  </si>
  <si>
    <t>ADRES-CPS-025-2026</t>
  </si>
  <si>
    <t>ALEXANDER OCHOA MANRIQUE</t>
  </si>
  <si>
    <t>Prestar servicios profesionales a la Dirección Administrativa y Financiera de la ADRES, apoyando actividades relacionadas con el manejo de inventarios y activos fijos y apoyo logístico al proceso de Gestión Administrativa y Documental. ID-061-DAF</t>
  </si>
  <si>
    <t>061-DAF</t>
  </si>
  <si>
    <t>Grupo de Gestion Administrativa y Documental</t>
  </si>
  <si>
    <t>ADRES-CPS-026-2026</t>
  </si>
  <si>
    <t>JHON CARLOS ORREGO CRUZ</t>
  </si>
  <si>
    <t>Prestar servicios profesionales apoyando al Grupo de Gestión Administrativa y Documental de la Dirección Administrativa y Financiera, en la revisión, actualización e implementación de los instrumentos archivísticos y del Sistema de Gestión de Documentos Electrónicos de Archivo (SGDEA); de acuerdo con la normatividad vigente; así como la revisión y actualización de las Tablas de Retención Documental TRD para su presentación y convalidación ante el Archivo General de la Nación AGN ID-060-DAF</t>
  </si>
  <si>
    <t>060-DAF</t>
  </si>
  <si>
    <t>ADRES-CPS-027-2026</t>
  </si>
  <si>
    <t>HANNA VANESSA LOPEZ ACOSTA</t>
  </si>
  <si>
    <t>Prestar los servicios profesionales para el apoyo jurídico de los procesos y procedimientos asociados a la gestión del talento humano, y en el acompañamiento y seguimiento de las actividades relacionadas con el aplicativo SIGEPII ID-046-DAF</t>
  </si>
  <si>
    <t>046-DAF</t>
  </si>
  <si>
    <t>Grupo de Gestion de Talento Humano</t>
  </si>
  <si>
    <t>ADRES-CPS-028-2026</t>
  </si>
  <si>
    <t>KAREN DANIELA ARIZA BERNAL</t>
  </si>
  <si>
    <t>Prestar servicios profesionales al Grupo de Gestión del Talento Humano apoyando la ejecución de los procesos, procedimientos, trámites y actividades relacionadas con los servidores públicos de la ADRES, como también las actividades relacionadas con el desplazamiento relacionadas con el desplazamiento de los contratistas. ID-039-DAF</t>
  </si>
  <si>
    <t>039-DAF</t>
  </si>
  <si>
    <t>ADRES-CPS-029-2026</t>
  </si>
  <si>
    <t>MARIA CAROLINA SANCHEZ</t>
  </si>
  <si>
    <t>Apoyar en la gestión del talento humano en la administración del archivo físico y digital de las historias laborales en cumplimiento de la normatividad archivística vigente, así como en la ejecución del procedimiento de numeración de actos administrativosID-043-DAF</t>
  </si>
  <si>
    <t>043-DAF</t>
  </si>
  <si>
    <t>ADRES-CPS-030-2026</t>
  </si>
  <si>
    <t>MARIANITA DE JESUS PAZ DELGADO</t>
  </si>
  <si>
    <t>Prestar los servicios profesionales a la Dirección Administrativa y Financiera en la definición, liderazgo, despliegue y seguimiento de la estrategia de gestión del cambio que es requerida para apalancar el fortalecimiento del desempeño institucional derivado del rediseño organizacionalID-045-DAF</t>
  </si>
  <si>
    <t>045-DAF</t>
  </si>
  <si>
    <t>ADRES-CPS-031-2026</t>
  </si>
  <si>
    <t>RAUL FERNANDO PEREZ ORDOÑEZ</t>
  </si>
  <si>
    <t>Prestar servicios profesionales al Grupo de Gestión del Talento Humano apoyando la ejecución de los procedimientos y procesos relacionados con la nómina de la planta de personal de la ADRES. ID-040-DAF</t>
  </si>
  <si>
    <t>040-DAF</t>
  </si>
  <si>
    <t>ADRES-CPS-032-2026</t>
  </si>
  <si>
    <t>YENNY LIZZETHE RICO GOMEZ</t>
  </si>
  <si>
    <t>Prestar servicios profesionales al Grupo de Gestión del Talento Humano apoyando la consolidación y la ejecución de las actividades de bienestar y capacitación, así como en el desarrollo del procedimiento de recobro de las incapacidades y licencias. ID-047-DAF</t>
  </si>
  <si>
    <t>047-DAF</t>
  </si>
  <si>
    <t>ADRES-CPS-033-2026</t>
  </si>
  <si>
    <t>KAREN ANDREA BARON CRUZ</t>
  </si>
  <si>
    <t>Prestar servicios profesionales apoyando en la gestión de SST y en la gestión ambiental de la ADRES, de acuerdo con la normatividad vigente en las materias. ID-042-DAF</t>
  </si>
  <si>
    <t>042-DAF</t>
  </si>
  <si>
    <t>ADRES-CPS-034-2026</t>
  </si>
  <si>
    <t>ANGELA YOHANA ARIAS AREVALO</t>
  </si>
  <si>
    <t>Prestar servicios profesionales al Grupo de Gestión Financiera Interna de la Dirección Administrativa y Financiera de la ADRES, en los procedimientos relacionados con las operaciones financieras asociadas y/o relacionadas con la ejecución de los contratos de Funcionamiento a cargo de la Entidad en lo referente al desembolso, conciliaciones bancarias, generación de Informes, actualización de pagos en la plataforma SECOP, seguimiento y análisis de movimientos bancarios y las actividades de cierre de tesorería mensuales ID-025-DAF</t>
  </si>
  <si>
    <t>025-DAF</t>
  </si>
  <si>
    <t>ADRES-CTO-035-2026</t>
  </si>
  <si>
    <t>BELTRAN PARDO ABOGADOS &amp; ASOCIADOS SAS</t>
  </si>
  <si>
    <t>Prestar servicios profesionales altamente calificados para brindar asesoría jurídica en materia de compra pública. temas relacionados con procesos de contratación y en temas de derecho administrativo que sean requeridos por las dependencias de la ADRES ID-011-DAF</t>
  </si>
  <si>
    <t>011-DAF</t>
  </si>
  <si>
    <t>ADRES-CTO-036-2026</t>
  </si>
  <si>
    <t>ASESORES JURIDICOS Y CONSULTORES EMPRESARIALES SAS</t>
  </si>
  <si>
    <t>Prestar servicios de asesoría y acompañamiento en temas de prevención y responsabilidad fiscal, disciplinario y daño antijuridico. ID-032-DAF</t>
  </si>
  <si>
    <t>032-DAF</t>
  </si>
  <si>
    <t>ADRES-CPS-733-2026</t>
  </si>
  <si>
    <t>SANTIAGO JIMENEZ PORTELA</t>
  </si>
  <si>
    <t>Prestar servicios de apoyo técnico y operativo al Grupo de Gestión Administrativa y Documental de la Dirección Administrativa y Financiera, en apoyo a la supervisión de los contratos administrativos ID-064-DAF</t>
  </si>
  <si>
    <t>064-DAF</t>
  </si>
  <si>
    <t>ADRES-CPS-735-2026</t>
  </si>
  <si>
    <t>CARLOS ANDRES MONTAÑA BUITRAGO</t>
  </si>
  <si>
    <t>Prestar servicios profesionales en gestión documental para apoyar al Grupo de Gestión Administrativa y Documental en la elaboración, revisión y aprobación de instrumentos archivísticos, así como prestar apoyo técnico en labores de implementación de los instrumentos archivísticos a que haya lugar ID-065-DAF</t>
  </si>
  <si>
    <t>065-DAF</t>
  </si>
  <si>
    <t>ADRES-CPS-757-2026</t>
  </si>
  <si>
    <t>ANDREA VIVEROS QUISOBONI</t>
  </si>
  <si>
    <t>Prestar servicios profesionales especializados orientados al desarrollo de las actividades necesarias en la gestión de proyectos de diseño e implementación del Sistema Integral de Gestión Documental Electrónica y Atención Ciudadana Inteligente de la Dirección Administrativa y Financiera. ID-069-DAF</t>
  </si>
  <si>
    <t>069-DAF</t>
  </si>
  <si>
    <t>Menor valor cobrado en mes julio 2026, se debe tener cuenta para el cobro de la próxima cuenta</t>
  </si>
  <si>
    <t>ADRES-CPS-759-2026</t>
  </si>
  <si>
    <t>LUCIA CONSTANZA CUERVO ALONSO</t>
  </si>
  <si>
    <t>Prestar servicios profesionales especializados orientados al desarrollo de las actividades necesarias en la gestión de proyectos de diseño e implementación del Sistema Integral de Gestión Documental Electrónica y Atención Ciudadana Inteligente de la Dirección Administrativa y Financiera. ID-070-DAF</t>
  </si>
  <si>
    <t>070-DAF</t>
  </si>
  <si>
    <t>ADRES-CPS-777-2026</t>
  </si>
  <si>
    <t>NICOLAS PINTO PRIETO</t>
  </si>
  <si>
    <t>Prestar servicios de apoyo técnico  y operativo al Grupo de Gestión Administrativa y Documental de la Dirección Administrativa y Financiera, en inventarios de bienes, traslado de bienes, control de parqueaderos y demás temas lógisticos ID-063-DAF</t>
  </si>
  <si>
    <t>063-DAF</t>
  </si>
  <si>
    <t>ADRES-CPS-780-2026</t>
  </si>
  <si>
    <t>MARCELA SANDOVAL GUTIERREZ</t>
  </si>
  <si>
    <t>Prestar servicios profesionales al Grupo de Servicio al Ciudadano en la ejecución de actividades relacionadas con la administración funcional de la herramientas de gestión de las PQRSD (ORFEO), en la verificación de la consistencia de la información contenida en las bases de datos de PQRSD y adelantar acciones de análisis, generación de informes, organización de información relevante en la gestión de las PQRSD en la entidad y su socialización. ID-030-DAF</t>
  </si>
  <si>
    <t>030-DAF</t>
  </si>
  <si>
    <t>ADRES-CPS-781-2026</t>
  </si>
  <si>
    <t>EMILCEN FRANCO SUAREZ</t>
  </si>
  <si>
    <t>Prestar servicios profesionales especializados en el desarrollo de actividades relacionadas en la Política Institucional de Servicio al Ciudadano de la entidad, así como presentar recomendaciones y acciones de mejora a los canales de atención de acuerdo con los lineamientos normativos y políticas públicas de servicio al ciudadano. ID-029-DAF</t>
  </si>
  <si>
    <t>029-DAF</t>
  </si>
  <si>
    <t>ADRES-CPS-782-2026</t>
  </si>
  <si>
    <t xml:space="preserve">JOSE ARLEY MUÑOZ USUGA </t>
  </si>
  <si>
    <t>Prestar servicios profesionales especializados en el desarrollo de actividades relacionadas en la Política Institucional de Servicio al Ciudadano de la entidad, así como presentar recomendaciones y acciones de mejora a los canales de atención de acuerdo con los lineamientos normativos y políticas públicas de servicio al ciudadano. ID-031-DAF</t>
  </si>
  <si>
    <t>031-DAF</t>
  </si>
  <si>
    <t>ADRES-CPS-784-2026</t>
  </si>
  <si>
    <t>LAURA FELIZA MORENO ROJAS</t>
  </si>
  <si>
    <t>Prestar los servicios profesionales especializados para el apoyo jurídico de los procesos y procedimientos asociados a la gestión del talento humano. ID-044-DAF - ADRES-CPS-784-2026.</t>
  </si>
  <si>
    <t>044-DAF</t>
  </si>
  <si>
    <t>ADRES-CPS-785-2026</t>
  </si>
  <si>
    <t>LUIS ALEJANDRO SOLANO CAÑON</t>
  </si>
  <si>
    <t>Apoyar la gestión del talento humano en el registro y digitalización de las actividades relacionadas con los procesos y procedimientos asociados a la administración de personal. ID-041-DAF - ADRES-CPS-785-2026</t>
  </si>
  <si>
    <t>041-DAF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</si>
</sst>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_-;\-* #,##0_-;_-* &quot;-&quot;??_-;_-@_-"/>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rgb="FFFF0000"/>
      <name val="Aptos Narrow"/>
      <family val="2"/>
      <scheme val="minor"/>
    </font>
    <font>
      <sz val="11"/>
      <name val="Aptos Narrow"/>
      <family val="2"/>
      <scheme val="minor"/>
    </font>
    <font>
      <b/>
      <sz val="1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1">
    <xf numFmtId="0" fontId="0" fillId="0" borderId="0" xfId="0"/>
    <xf numFmtId="0" fontId="0" fillId="2" borderId="0" xfId="0" applyFill="1" applyAlignment="1">
      <alignment horizontal="left" vertical="top"/>
    </xf>
    <xf numFmtId="43" fontId="0" fillId="2" borderId="0" xfId="1" applyFont="1" applyFill="1" applyAlignment="1">
      <alignment horizontal="left" vertical="top"/>
    </xf>
    <xf numFmtId="14" fontId="0" fillId="2" borderId="0" xfId="0" applyNumberFormat="1" applyFill="1" applyAlignment="1">
      <alignment horizontal="left" vertical="top"/>
    </xf>
    <xf numFmtId="0" fontId="0" fillId="2" borderId="0" xfId="0" applyFill="1" applyAlignment="1">
      <alignment horizontal="center" vertical="top"/>
    </xf>
    <xf numFmtId="164" fontId="0" fillId="2" borderId="0" xfId="1" applyNumberFormat="1" applyFont="1" applyFill="1" applyAlignment="1">
      <alignment horizontal="left" vertical="top"/>
    </xf>
    <xf numFmtId="44" fontId="0" fillId="2" borderId="0" xfId="2" applyFont="1" applyFill="1" applyAlignment="1">
      <alignment horizontal="left" vertical="top"/>
    </xf>
    <xf numFmtId="43" fontId="2" fillId="2" borderId="0" xfId="1" applyFont="1" applyFill="1" applyAlignment="1">
      <alignment horizontal="left" vertical="top"/>
    </xf>
    <xf numFmtId="0" fontId="2" fillId="2" borderId="0" xfId="0" applyFont="1" applyFill="1" applyAlignment="1">
      <alignment horizontal="left" vertical="top"/>
    </xf>
    <xf numFmtId="14" fontId="2" fillId="2" borderId="0" xfId="0" applyNumberFormat="1" applyFont="1" applyFill="1" applyAlignment="1">
      <alignment horizontal="left" vertical="top"/>
    </xf>
    <xf numFmtId="0" fontId="2" fillId="2" borderId="0" xfId="0" applyFont="1" applyFill="1" applyAlignment="1">
      <alignment horizontal="center" vertical="top"/>
    </xf>
    <xf numFmtId="164" fontId="2" fillId="2" borderId="0" xfId="1" applyNumberFormat="1" applyFont="1" applyFill="1" applyAlignment="1">
      <alignment horizontal="left" vertical="top"/>
    </xf>
    <xf numFmtId="44" fontId="2" fillId="2" borderId="0" xfId="2" applyFont="1" applyFill="1" applyAlignment="1">
      <alignment horizontal="left" vertical="top"/>
    </xf>
    <xf numFmtId="43" fontId="0" fillId="2" borderId="1" xfId="1" applyFont="1" applyFill="1" applyBorder="1" applyAlignment="1">
      <alignment horizontal="left" vertical="top"/>
    </xf>
    <xf numFmtId="164" fontId="0" fillId="2" borderId="1" xfId="1" applyNumberFormat="1" applyFont="1" applyFill="1" applyBorder="1" applyAlignment="1">
      <alignment horizontal="left" vertical="top"/>
    </xf>
    <xf numFmtId="0" fontId="0" fillId="2" borderId="0" xfId="0" applyFill="1"/>
    <xf numFmtId="43" fontId="3" fillId="2" borderId="0" xfId="1" applyFont="1" applyFill="1" applyAlignment="1">
      <alignment horizontal="left" vertical="top"/>
    </xf>
    <xf numFmtId="43" fontId="2" fillId="4" borderId="0" xfId="1" applyFont="1" applyFill="1" applyAlignment="1">
      <alignment horizontal="left" vertical="top"/>
    </xf>
    <xf numFmtId="43" fontId="4" fillId="2" borderId="1" xfId="1" applyFont="1" applyFill="1" applyBorder="1" applyAlignment="1">
      <alignment horizontal="left" vertical="top"/>
    </xf>
    <xf numFmtId="43"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3" fontId="5" fillId="4" borderId="1" xfId="1" applyFont="1" applyFill="1" applyBorder="1" applyAlignment="1">
      <alignment horizontal="center" vertical="center" wrapText="1"/>
    </xf>
    <xf numFmtId="43" fontId="5" fillId="2" borderId="0" xfId="1" applyFont="1" applyFill="1" applyAlignment="1">
      <alignment horizontal="center" vertical="center" wrapText="1"/>
    </xf>
    <xf numFmtId="0" fontId="4" fillId="2" borderId="1" xfId="0" applyFont="1" applyFill="1" applyBorder="1" applyAlignment="1">
      <alignment horizontal="left" vertical="top"/>
    </xf>
    <xf numFmtId="164" fontId="4" fillId="2" borderId="1" xfId="1" applyNumberFormat="1" applyFont="1" applyFill="1" applyBorder="1" applyAlignment="1">
      <alignment horizontal="left" vertical="top"/>
    </xf>
    <xf numFmtId="14" fontId="4" fillId="2" borderId="1" xfId="0" applyNumberFormat="1" applyFont="1" applyFill="1" applyBorder="1" applyAlignment="1">
      <alignment horizontal="left" vertical="top"/>
    </xf>
    <xf numFmtId="0" fontId="4" fillId="2" borderId="1" xfId="0" applyFont="1" applyFill="1" applyBorder="1" applyAlignment="1">
      <alignment horizontal="center" vertical="top"/>
    </xf>
    <xf numFmtId="0" fontId="4" fillId="2" borderId="0" xfId="0" applyFont="1" applyFill="1" applyAlignment="1">
      <alignment horizontal="left" vertical="top"/>
    </xf>
    <xf numFmtId="0" fontId="5" fillId="2" borderId="0" xfId="0" applyFont="1" applyFill="1" applyAlignment="1">
      <alignment horizontal="left" vertical="top"/>
    </xf>
    <xf numFmtId="164" fontId="5" fillId="2" borderId="0" xfId="1" applyNumberFormat="1" applyFont="1" applyFill="1" applyAlignment="1">
      <alignment horizontal="left" vertical="top"/>
    </xf>
    <xf numFmtId="43" fontId="5" fillId="2" borderId="0" xfId="1" applyFont="1" applyFill="1" applyAlignment="1">
      <alignment horizontal="left" vertical="top"/>
    </xf>
    <xf numFmtId="0" fontId="5" fillId="2" borderId="0" xfId="0" applyFont="1" applyFill="1" applyAlignment="1">
      <alignment horizontal="center" vertical="top"/>
    </xf>
    <xf numFmtId="43" fontId="5" fillId="4" borderId="0" xfId="1" applyFont="1" applyFill="1" applyAlignment="1">
      <alignment horizontal="left" vertical="top"/>
    </xf>
    <xf numFmtId="164" fontId="4" fillId="2" borderId="0" xfId="1" applyNumberFormat="1" applyFont="1" applyFill="1" applyAlignment="1">
      <alignment horizontal="left" vertical="top"/>
    </xf>
    <xf numFmtId="43" fontId="4" fillId="2" borderId="0" xfId="1" applyFont="1" applyFill="1" applyAlignment="1">
      <alignment horizontal="left" vertical="top"/>
    </xf>
    <xf numFmtId="0" fontId="4" fillId="2" borderId="0" xfId="0" applyFont="1" applyFill="1" applyAlignment="1">
      <alignment horizontal="center" vertical="top"/>
    </xf>
    <xf numFmtId="0" fontId="2" fillId="2" borderId="0" xfId="0" applyFont="1" applyFill="1" applyAlignment="1">
      <alignment vertical="top"/>
    </xf>
    <xf numFmtId="0" fontId="0" fillId="2" borderId="0" xfId="0" applyFill="1" applyAlignment="1">
      <alignment vertical="top"/>
    </xf>
    <xf numFmtId="0" fontId="1" fillId="2" borderId="1" xfId="0" applyFont="1" applyFill="1" applyBorder="1" applyAlignment="1">
      <alignment horizontal="center" vertical="top"/>
    </xf>
    <xf numFmtId="0" fontId="1" fillId="2" borderId="1" xfId="0" applyFont="1" applyFill="1" applyBorder="1" applyAlignment="1">
      <alignment horizontal="left" vertical="top"/>
    </xf>
    <xf numFmtId="164" fontId="1" fillId="2" borderId="1" xfId="1" applyNumberFormat="1" applyFont="1" applyFill="1" applyBorder="1" applyAlignment="1">
      <alignment horizontal="left" vertical="top"/>
    </xf>
    <xf numFmtId="14" fontId="1" fillId="2" borderId="1" xfId="0" applyNumberFormat="1" applyFont="1" applyFill="1" applyBorder="1" applyAlignment="1">
      <alignment horizontal="left" vertical="top"/>
    </xf>
    <xf numFmtId="43" fontId="1" fillId="2" borderId="1" xfId="1" applyFont="1" applyFill="1" applyBorder="1" applyAlignment="1">
      <alignment horizontal="left" vertical="top"/>
    </xf>
    <xf numFmtId="44" fontId="1" fillId="2" borderId="1" xfId="2" applyFont="1" applyFill="1" applyBorder="1" applyAlignment="1">
      <alignment horizontal="left" vertical="top"/>
    </xf>
    <xf numFmtId="0" fontId="1" fillId="2" borderId="0" xfId="0" applyFont="1" applyFill="1" applyAlignment="1">
      <alignment horizontal="left" vertical="top"/>
    </xf>
    <xf numFmtId="0" fontId="1" fillId="2" borderId="0" xfId="0" applyFont="1" applyFill="1" applyAlignment="1">
      <alignment horizontal="center" vertical="top"/>
    </xf>
    <xf numFmtId="164" fontId="1" fillId="2" borderId="0" xfId="1" applyNumberFormat="1" applyFont="1" applyFill="1" applyAlignment="1">
      <alignment horizontal="left" vertical="top"/>
    </xf>
    <xf numFmtId="43" fontId="1" fillId="2" borderId="0" xfId="1" applyFont="1" applyFill="1" applyAlignment="1">
      <alignment horizontal="left" vertical="top"/>
    </xf>
    <xf numFmtId="0" fontId="0" fillId="2" borderId="1" xfId="0" applyFill="1" applyBorder="1" applyAlignment="1">
      <alignment horizontal="left" vertical="top"/>
    </xf>
    <xf numFmtId="14" fontId="0" fillId="2" borderId="1" xfId="0" applyNumberFormat="1" applyFill="1" applyBorder="1" applyAlignment="1">
      <alignment horizontal="left" vertical="top"/>
    </xf>
    <xf numFmtId="0" fontId="0" fillId="2" borderId="1" xfId="0" applyFill="1" applyBorder="1" applyAlignment="1">
      <alignment horizontal="center" vertical="top"/>
    </xf>
    <xf numFmtId="43" fontId="0" fillId="2" borderId="1" xfId="0" applyNumberFormat="1" applyFill="1" applyBorder="1" applyAlignment="1">
      <alignment horizontal="center" vertical="top"/>
    </xf>
    <xf numFmtId="43" fontId="1" fillId="2" borderId="1" xfId="0" applyNumberFormat="1" applyFont="1" applyFill="1" applyBorder="1" applyAlignment="1">
      <alignment horizontal="center" vertical="top"/>
    </xf>
    <xf numFmtId="0" fontId="1" fillId="2" borderId="0" xfId="0" applyFont="1" applyFill="1"/>
    <xf numFmtId="14" fontId="1" fillId="2" borderId="1" xfId="0" applyNumberFormat="1" applyFont="1" applyFill="1" applyBorder="1" applyAlignment="1">
      <alignment vertical="top"/>
    </xf>
    <xf numFmtId="14" fontId="2" fillId="2" borderId="0" xfId="0" applyNumberFormat="1" applyFont="1" applyFill="1" applyAlignment="1">
      <alignment vertical="top"/>
    </xf>
    <xf numFmtId="14" fontId="1" fillId="2" borderId="0" xfId="0" applyNumberFormat="1" applyFont="1" applyFill="1" applyAlignment="1">
      <alignment vertical="top"/>
    </xf>
    <xf numFmtId="14" fontId="0" fillId="2" borderId="1" xfId="0" applyNumberFormat="1" applyFill="1" applyBorder="1" applyAlignment="1">
      <alignment vertical="top"/>
    </xf>
    <xf numFmtId="14" fontId="0" fillId="2" borderId="0" xfId="0" applyNumberFormat="1" applyFill="1" applyAlignment="1">
      <alignment vertical="top"/>
    </xf>
    <xf numFmtId="14" fontId="4" fillId="2" borderId="1" xfId="0" applyNumberFormat="1" applyFont="1" applyFill="1" applyBorder="1" applyAlignment="1">
      <alignment vertical="top"/>
    </xf>
    <xf numFmtId="14" fontId="5" fillId="2" borderId="0" xfId="0" applyNumberFormat="1" applyFont="1" applyFill="1" applyAlignment="1">
      <alignment vertical="top"/>
    </xf>
    <xf numFmtId="14" fontId="4" fillId="2" borderId="0" xfId="0" applyNumberFormat="1" applyFont="1" applyFill="1" applyAlignment="1">
      <alignment vertical="top"/>
    </xf>
    <xf numFmtId="14" fontId="1" fillId="2" borderId="1" xfId="0" applyNumberFormat="1" applyFont="1" applyFill="1" applyBorder="1" applyAlignment="1">
      <alignment horizontal="center" vertical="top"/>
    </xf>
    <xf numFmtId="14" fontId="2" fillId="2" borderId="0" xfId="0" applyNumberFormat="1" applyFont="1" applyFill="1" applyAlignment="1">
      <alignment horizontal="center" vertical="top"/>
    </xf>
    <xf numFmtId="14" fontId="1" fillId="2" borderId="0" xfId="0" applyNumberFormat="1" applyFont="1" applyFill="1" applyAlignment="1">
      <alignment horizontal="center" vertical="top"/>
    </xf>
    <xf numFmtId="14" fontId="0" fillId="2" borderId="1" xfId="0" applyNumberFormat="1" applyFill="1" applyBorder="1" applyAlignment="1">
      <alignment horizontal="center" vertical="top"/>
    </xf>
    <xf numFmtId="14" fontId="0" fillId="2" borderId="0" xfId="0" applyNumberFormat="1" applyFill="1" applyAlignment="1">
      <alignment horizontal="center" vertical="top"/>
    </xf>
    <xf numFmtId="14" fontId="4" fillId="2" borderId="1" xfId="0" applyNumberFormat="1" applyFont="1" applyFill="1" applyBorder="1" applyAlignment="1">
      <alignment horizontal="center" vertical="top"/>
    </xf>
    <xf numFmtId="14" fontId="5" fillId="2" borderId="0" xfId="0" applyNumberFormat="1" applyFont="1" applyFill="1" applyAlignment="1">
      <alignment horizontal="center" vertical="top"/>
    </xf>
    <xf numFmtId="14" fontId="4" fillId="2" borderId="0" xfId="0" applyNumberFormat="1" applyFont="1" applyFill="1" applyAlignment="1">
      <alignment horizontal="center" vertical="top"/>
    </xf>
    <xf numFmtId="14" fontId="1" fillId="2" borderId="1" xfId="0" applyNumberFormat="1" applyFont="1" applyFill="1" applyBorder="1" applyAlignment="1">
      <alignment horizontal="center" vertical="center"/>
    </xf>
    <xf numFmtId="14" fontId="2" fillId="2" borderId="0" xfId="0" applyNumberFormat="1" applyFont="1" applyFill="1" applyAlignment="1">
      <alignment horizontal="center" vertical="center"/>
    </xf>
    <xf numFmtId="14" fontId="1" fillId="2" borderId="0" xfId="0" applyNumberFormat="1" applyFont="1" applyFill="1" applyAlignment="1">
      <alignment horizontal="center" vertical="center"/>
    </xf>
    <xf numFmtId="14" fontId="0" fillId="2" borderId="1" xfId="0" applyNumberFormat="1" applyFill="1" applyBorder="1" applyAlignment="1">
      <alignment horizontal="center" vertical="center"/>
    </xf>
    <xf numFmtId="14" fontId="0" fillId="2" borderId="0" xfId="0" applyNumberFormat="1" applyFill="1" applyAlignment="1">
      <alignment horizontal="center" vertical="center"/>
    </xf>
    <xf numFmtId="14" fontId="4" fillId="2" borderId="1" xfId="0" applyNumberFormat="1" applyFont="1" applyFill="1" applyBorder="1" applyAlignment="1">
      <alignment horizontal="center" vertical="center"/>
    </xf>
    <xf numFmtId="14" fontId="5" fillId="2" borderId="0" xfId="0" applyNumberFormat="1" applyFont="1" applyFill="1" applyAlignment="1">
      <alignment horizontal="center" vertical="center"/>
    </xf>
    <xf numFmtId="14" fontId="4" fillId="2" borderId="0" xfId="0" applyNumberFormat="1" applyFont="1" applyFill="1" applyAlignment="1">
      <alignment horizontal="center" vertical="center"/>
    </xf>
    <xf numFmtId="0" fontId="0" fillId="2" borderId="1" xfId="0" applyFill="1" applyBorder="1" applyAlignment="1">
      <alignment vertical="top"/>
    </xf>
    <xf numFmtId="0" fontId="0" fillId="0" borderId="0" xfId="0" pivotButton="1"/>
    <xf numFmtId="0" fontId="0" fillId="0" borderId="0" xfId="0" applyAlignment="1">
      <alignment horizontal="left"/>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ly Andrea Gomez Gutierrez" refreshedDate="46264.491634375001" createdVersion="8" refreshedVersion="8" minRefreshableVersion="3" recordCount="741" xr:uid="{6B65E6FF-7F26-4AF6-AB02-14BD098D9719}">
  <cacheSource type="worksheet">
    <worksheetSource ref="A1:AM742" sheet="Base_Informes de ejecución"/>
  </cacheSource>
  <cacheFields count="41">
    <cacheField name="ITEM" numFmtId="0">
      <sharedItems containsSemiMixedTypes="0" containsString="0" containsNumber="1" containsInteger="1" minValue="1" maxValue="741"/>
    </cacheField>
    <cacheField name="DEPENDENCIA" numFmtId="0">
      <sharedItems count="9">
        <s v="DIRECCIÓN ADMINISTRATIVA Y FINANCIERA (DAF)"/>
        <s v="DIRECCIÓN DE OTRAS PRESTACIONES (DOP)"/>
        <s v="DIRECCIÓN DE GESTIÓN DE TECNOLOGÍAS DE LA INFORMACIÓN Y COMUNICACIONES (DGTIC)"/>
        <s v="O. ASESORA JURIDICA"/>
        <s v="DIRECCIÓN GENERAL (DGRAL)"/>
        <s v="O. ASESORA DE PLANEACION Y CONTROL DE RIESGOS"/>
        <s v="DIRECCIÓN DE GESTIÓN DE RECURSOS FINANCIEROS DE SALUD (DGRFS)"/>
        <s v="O. CONTROL INTERNO"/>
        <s v="DIRECCIÓN DE LIQUIDACIONES Y GARANTÍAS (DLYG)"/>
      </sharedItems>
    </cacheField>
    <cacheField name="No. CTO SECOP" numFmtId="0">
      <sharedItems count="741">
        <s v="ADRES-CPS-001-2026"/>
        <s v="ADRES-CPS-002-2026"/>
        <s v="ADRES-CPS-003-2026"/>
        <s v="ADRES-CPS-004-2026"/>
        <s v="ADRES-CPS-005-2026"/>
        <s v="ADRES-CPS-006-2026"/>
        <s v="ADRES-CPS-007-2026"/>
        <s v="ADRES-CPS-008-2026"/>
        <s v="ADRES-CPS-009-2026"/>
        <s v="ADRES-CPS-010-2026"/>
        <s v="ADRES-CPS-011-2026"/>
        <s v="ADRES-CPS-012-2026"/>
        <s v="ADRES-CPS-013-2026"/>
        <s v="ADRES-CPS-014-2026"/>
        <s v="ADRES-CPS-015-2026"/>
        <s v="ADRES-CPS-016-2026"/>
        <s v="ADRES-CPS-017-2026"/>
        <s v="ADRES-CPS-018-2026"/>
        <s v="ADRES-CPS-019-2026"/>
        <s v="ADRES-CPS-020-2026"/>
        <s v="ADRES-CPS-021-2026"/>
        <s v="ADRES-CPS-022-2026"/>
        <s v="ADRES-CPS-023-2026"/>
        <s v="ADRES-CPS-024-2026"/>
        <s v="ADRES-CPS-025-2026"/>
        <s v="ADRES-CPS-026-2026"/>
        <s v="ADRES-CPS-027-2026"/>
        <s v="ADRES-CPS-028-2026"/>
        <s v="ADRES-CPS-029-2026"/>
        <s v="ADRES-CPS-030-2026"/>
        <s v="ADRES-CPS-031-2026"/>
        <s v="ADRES-CPS-032-2026"/>
        <s v="ADRES-CPS-033-2026"/>
        <s v="ADRES-CPS-034-2026"/>
        <s v="ADRES-CTO-035-2026"/>
        <s v="ADRES-CTO-036-2026"/>
        <s v="ADRES-CPS-037-2026"/>
        <s v="ADRES-CPS-038-2026"/>
        <s v="ADRES-CPS-039-2026"/>
        <s v="ADRES-CPS-040-2026"/>
        <s v="ADRES-CPS-041-2026"/>
        <s v="ADRES-CPS-042-2026"/>
        <s v="ADRES-CPS-043-2026"/>
        <s v="ADRES-CPS-044-2026"/>
        <s v="ADRES-CPS-045-2026"/>
        <s v="ADRES-CPS-046-2026"/>
        <s v="ADRES-CPS-047-2026"/>
        <s v="ADRES-CPS-048-2026"/>
        <s v="ADRES-CPS-049-2026"/>
        <s v="ADRES-CPS-050-2026"/>
        <s v="ADRES-CPS-051-2026"/>
        <s v="ADRES-CPS-052-2026"/>
        <s v="ADRES-CPS-053-2026"/>
        <s v="ADRES-CPS-054-2026"/>
        <s v="ADRES-CPS-055-2026"/>
        <s v="ADRES-CPS-056-2026"/>
        <s v="ADRES-CPS-057-2026"/>
        <s v="ADRES-CPS-058-2026"/>
        <s v="ADRES-CPS-059-2026"/>
        <s v="ADRES-CPS-060-2026"/>
        <s v="ADRES-CPS-061-2026"/>
        <s v="ADRES-CPS-062-2026"/>
        <s v="ADRES-CPS-063-2026"/>
        <s v="ADRES-CPS-064-2026"/>
        <s v="ADRES-CPS-065-2026"/>
        <s v="ADRES-CPS-067-2026"/>
        <s v="ADRES-CPS-068-2026"/>
        <s v="ADRES-CPS-069-2026"/>
        <s v="ADRES-CPS-070-2026"/>
        <s v="ADRES-CPS-071-2026"/>
        <s v="ADRES-CPS-072-2026"/>
        <s v="ADRES-CPS-074-2026"/>
        <s v="ADRES-CPS-075-2026"/>
        <s v="ADRES-CPS-076-2026"/>
        <s v="ADRES-CPS-077-2026"/>
        <s v="ADRES-CPS-078-2026"/>
        <s v="ADRES-CPS-079-2026"/>
        <s v="ADRES-CPS-081-2026"/>
        <s v="ADRES-CPS-082-2026"/>
        <s v="ADRES-CPS-083-2026"/>
        <s v="ADRES-CPS-084-2026"/>
        <s v="ADRES-CPS-085-2026"/>
        <s v="ADRES-CPS-086-2026"/>
        <s v="ADRES-CPS-087-2026"/>
        <s v="ADRES-CPS-088-2026"/>
        <s v="ADRES-CPS-090-2026"/>
        <s v="ADRES-CPS-091-2026"/>
        <s v="ADRES-CPS-092-2026"/>
        <s v="ADRES-CPS-093-2026"/>
        <s v="ADRES-CPS-094-2026"/>
        <s v="ADRES-CPS-095-2026"/>
        <s v="ADRES-CPS-096-2026"/>
        <s v="ADRES-CPS-097-2026"/>
        <s v="ADRES-CPS-098-2026"/>
        <s v="ADRES-CPS-099-2026"/>
        <s v="ADRES-CPS-100-2026"/>
        <s v="ADRES-CPS-101-2026"/>
        <s v="ADRES-CPS-102-2026"/>
        <s v="ADRES-CPS-103-2026"/>
        <s v="ADRES-CPS-104-2026"/>
        <s v="ADRES-CPS-105-2026"/>
        <s v="ADRES-CPS-106-2026"/>
        <s v="ADRES-CPS-107-2026"/>
        <s v="ADRES-CPS-108-2026"/>
        <s v="ADRES-CPS-109-2026"/>
        <s v="ADRES-CPS-110-2026"/>
        <s v="ADRES-CPS-111-2026"/>
        <s v="ADRES-CPS-112-2026"/>
        <s v="ADRES-CPS-113-2026"/>
        <s v="ADRES-CPS-114-2026"/>
        <s v="ADRES-CPS-115-2026"/>
        <s v="ADRES-CPS-116-2026"/>
        <s v="ADRES-CPS-117-2026"/>
        <s v="ADRES-CPS-118-2026"/>
        <s v="ADRES-CPS-119-2026"/>
        <s v="ADRES-CPS-120-2026"/>
        <s v="ADRES-CPS-122-2026"/>
        <s v="ADRES-CPS-123-2026"/>
        <s v="ADRES-CPS-124-2026"/>
        <s v="ADRES-CPS-125-2026"/>
        <s v="ADRES-CPS-126-2026"/>
        <s v="ADRES-CPS-127-2026"/>
        <s v="ADRES-CPS-128-2026"/>
        <s v="ADRES-CPS-129-2026"/>
        <s v="ADRES-CPS-130-2026"/>
        <s v="ADRES-CPS-131-2026"/>
        <s v="ADRES-CPS-132-2026"/>
        <s v="ADRES-CPS-133-2026"/>
        <s v="ADRES-CPS-134-2026"/>
        <s v="ADRES-CPS-135-2026"/>
        <s v="ADRES-CPS-136-2026"/>
        <s v="ADRES-CPS-137-2026"/>
        <s v="ADRES-CPS-138-2026"/>
        <s v="ADRES-CPS-139-2026"/>
        <s v="ADRES-CPS-140-2026"/>
        <s v="ADRES-CPS-141-2026"/>
        <s v="ADRES-CPS-142-2026"/>
        <s v="ADRES-CPS-143-2026"/>
        <s v="ADRES-CPS-144-2026"/>
        <s v="ADRES-CPS-145-2026"/>
        <s v="ADRES-CPS-146-2026"/>
        <s v="ADRES-CPS-147-2026"/>
        <s v="ADRES-CPS-148-2026"/>
        <s v="ADRES-CPS-149-2026"/>
        <s v="ADRES-CPS-150-2026"/>
        <s v="ADRES-CPS-151-2026"/>
        <s v="ADRES-CPS-152-2026"/>
        <s v="ADRES-CPS-153-2026"/>
        <s v="ADRES-CPS-154-2026"/>
        <s v="ADRES-CPS-155-2026"/>
        <s v="ADRES-CPS-156-2026"/>
        <s v="ADRES-CPS-157-2026"/>
        <s v="ADRES-CPS-158-2026"/>
        <s v="ADRES-CPS-159-2026"/>
        <s v="ADRES-CPS-160-2026"/>
        <s v="ADRES-CPS-161-2026"/>
        <s v="ADRES-CPS-162-2026"/>
        <s v="ADRES-CPS-163-2026"/>
        <s v="ADRES-CPS-164-2026"/>
        <s v="ADRES-CPS-165-2026"/>
        <s v="ADRES-CPS-166-2026"/>
        <s v="ADRES-CPS-167-2026"/>
        <s v="ADRES-CPS-168-2026"/>
        <s v="ADRES-CPS-169-2026"/>
        <s v="ADRES-CPS-170-2026"/>
        <s v="ADRES-CPS-171-2026"/>
        <s v="ADRES-CPS-172-2026"/>
        <s v="ADRES-CPS-173-2026"/>
        <s v="ADRES-CPS-174-2026"/>
        <s v="ADRES-CPS-175-2026"/>
        <s v="ADRES-CPS-176-2026"/>
        <s v="ADRES-CPS-177-2026"/>
        <s v="ADRES-CPS-178-2026"/>
        <s v="ADRES-CPS-179-2026"/>
        <s v="ADRES-CPS-181-2026"/>
        <s v="ADRES-CPS-182-2026"/>
        <s v="ADRES-CPS-183-2026"/>
        <s v="ADRES-CPS-184-2026"/>
        <s v="ADRES-CPS-185-2026"/>
        <s v="ADRES-CPS-187-2026"/>
        <s v="ADRES-CPS-188-2026"/>
        <s v="ADRES-CPS-189-2026"/>
        <s v="ADRES-CPS-190-2026"/>
        <s v="ADRES-CPS-191-2026"/>
        <s v="ADRES-CPS-192-2026"/>
        <s v="ADRES-CPS-193-2026"/>
        <s v="ADRES-CPS-194-2026"/>
        <s v="ADRES-CPS-195-2026"/>
        <s v="ADRES-CPS-196-2026"/>
        <s v="ADRES-CPS-197-2026"/>
        <s v="ADRES-CPS-198-2026"/>
        <s v="ADRES-CPS-200-2026"/>
        <s v="ADRES-CPS-201-2026"/>
        <s v="ADRES-CPS-202-2026"/>
        <s v="ADRES-CPS-203-2026"/>
        <s v="ADRES-CPS-204-2026"/>
        <s v="ADRES-CPS-205-2026"/>
        <s v="ADRES-CPS-206-2026"/>
        <s v="ADRES-CPS-207-2026"/>
        <s v="ADRES-CPS-208-2026"/>
        <s v="ADRES-CPS-209-2026"/>
        <s v="ADRES-CPS-210-2026"/>
        <s v="ADRES-CPS-211-2026"/>
        <s v="ADRES-CPS-212-2026"/>
        <s v="ADRES-CPS-213-2026"/>
        <s v="ADRES-CPS-215-2026"/>
        <s v="ADRES-CPS-216-2026"/>
        <s v="ADRES-CPS-217-2026"/>
        <s v="ADRES-CPS-219-2026"/>
        <s v="ADRES-CPS-220-2026"/>
        <s v="ADRES-CPS-221-2026"/>
        <s v="ADRES-CPS-222-2026"/>
        <s v="ADRES-CPS-223-2026"/>
        <s v="ADRES-CPS-224-2026"/>
        <s v="ADRES-CPS-225-2026"/>
        <s v="ADRES-CPS-226-2026"/>
        <s v="ADRES-CPS-227-2026"/>
        <s v="ADRES-CPS-228-2026"/>
        <s v="ADRES-CPS-229-2026"/>
        <s v="ADRES-CPS-230-2026"/>
        <s v="ADRES-CPS-231-2026"/>
        <s v="ADRES-CPS-232-2026"/>
        <s v="ADRES-CPS-233-2026"/>
        <s v="ADRES-CPS-234-2026"/>
        <s v="ADRES-CPS-235-2026"/>
        <s v="ADRES-CPS-236-2026"/>
        <s v="ADRES-CPS-237-2026"/>
        <s v="ADRES-CPS-238-2026"/>
        <s v="ADRES-CPS-239-2026"/>
        <s v="ADRES-CPS-240-2026"/>
        <s v="ADRES-CPS-241-2026"/>
        <s v="ADRES-CPS-242-2026"/>
        <s v="ADRES-CPS-243-2026"/>
        <s v="ADRES-CPS-244-2026"/>
        <s v="ADRES-CPS-245-2026"/>
        <s v="ADRES-CPS-246-2026"/>
        <s v="ADRES-CPS-247-2026"/>
        <s v="ADRES-CPS-248-2026"/>
        <s v="ADRES-CPS-249-2026"/>
        <s v="ADRES-CPS-250-2026"/>
        <s v="ADRES-CPS-251-2026"/>
        <s v="ADRES-CPS-252-2026"/>
        <s v="ADRES-CPS-253-2026"/>
        <s v="ADRES-CPS-254-2026"/>
        <s v="ADRES-CPS-255-2026"/>
        <s v="ADRES-CPS-256-2026"/>
        <s v="ADRES-CPS-257-2026"/>
        <s v="ADRES-CPS-258-2026"/>
        <s v="ADRES-CPS-259-2026"/>
        <s v="ADRES-CPS-260-2026"/>
        <s v="ADRES-CPS-261-2026"/>
        <s v="ADRES-CPS-263-2026"/>
        <s v="ADRES-CPS-264-2026"/>
        <s v="ADRES-CPS-265-2026"/>
        <s v="ADRES-CPS-266-2026"/>
        <s v="ADRES-CPS-267-2026"/>
        <s v="ADRES-CPS-268-2026"/>
        <s v="ADRES-CPS-269-2026"/>
        <s v="ADRES-CPS-270-2026"/>
        <s v="ADRES-CPS-271-2026"/>
        <s v="ADRES-CPS-272-2026"/>
        <s v="ADRES-CPS-273-2026"/>
        <s v="ADRES-CPS-274-2026"/>
        <s v="ADRES-CPS-275-2026"/>
        <s v="ADRES-CPS-276-2026"/>
        <s v="ADRES-CPS-277-2026"/>
        <s v="ADRES-CPS-278-2026"/>
        <s v="ADRES-CPS-279-2026"/>
        <s v="ADRES-CPS-280-2026"/>
        <s v="ADRES-CPS-281-2026"/>
        <s v="ADRES-CPS-282-2026"/>
        <s v="ADRES-CPS-283-2026"/>
        <s v="ADRES-CPS-284-2026"/>
        <s v="ADRES-CPS-285-2026"/>
        <s v="ADRES-CPS-286-2026"/>
        <s v="ADRES-CPS-287-2026"/>
        <s v="ADRES-CPS-288-2026"/>
        <s v="ADRES-CPS-289-2026"/>
        <s v="ADRES-CPS-290-2026"/>
        <s v="ADRES-CPS-291-2026"/>
        <s v="ADRES-CPS-293-2026"/>
        <s v="ADRES-CPS-294-2026"/>
        <s v="ADRES-CPS-295-2026"/>
        <s v="ADRES-CPS-296-2026"/>
        <s v="ADRES-CPS-297-2026"/>
        <s v="ADRES-CPS-298-2026"/>
        <s v="ADRES-CPS-299-2026"/>
        <s v="ADRES-CPS-300-2026"/>
        <s v="ADRES-CPS-301-2026"/>
        <s v="ADRES-CPS-304-2026"/>
        <s v="ADRES-CPS-305-2026"/>
        <s v="ADRES-CPS-306-2026"/>
        <s v="ADRES-CPS-307-2026"/>
        <s v="ADRES-CPS-308-2026"/>
        <s v="ADRES-CPS-309-2026"/>
        <s v="ADRES-CPS-310-2026"/>
        <s v="ADRES-CPS-311-2026"/>
        <s v="ADRES-CPS-312-2026"/>
        <s v="ADRES-CPS-314-2026"/>
        <s v="ADRES-CPS-315-2026"/>
        <s v="ADRES-CPS-316-2026"/>
        <s v="ADRES-CPS-317-2026"/>
        <s v="ADRES-CPS-318-2026"/>
        <s v="ADRES-CPS-320-2026"/>
        <s v="ADRES-CPS-321-2026"/>
        <s v="ADRES-CPS-322-2026"/>
        <s v="ADRES-CPS-323-2026"/>
        <s v="ADRES-CPS-324-2026"/>
        <s v="ADRES-CPS-329-2026"/>
        <s v="ADRES-CPS-330-2026"/>
        <s v="ADRES-CPS-331-2026"/>
        <s v="ADRES-CPS-332-2026"/>
        <s v="ADRES-CPS-334-2026"/>
        <s v="ADRES-CPS-343-2026"/>
        <s v="ADRES-CPS-344-2026"/>
        <s v="ADRES-CPS-345-2026"/>
        <s v="ADRES-CPS-346-2026"/>
        <s v="ADRES-CPS-347-2026"/>
        <s v="ADRES-CPS-348-2026"/>
        <s v="ADRES-CPS-349-2026"/>
        <s v="ADRES-CPS-350-2026"/>
        <s v="ADRES-CPS-351-2026"/>
        <s v="ADRES-CPS-352-2026"/>
        <s v="ADRES-CPS-353-2026"/>
        <s v="ADRES-CPS-355-2026"/>
        <s v="ADRES-CPS-357-2026"/>
        <s v="ADRES-CPS-358-2026"/>
        <s v="ADRES-CPS-359-2026"/>
        <s v="ADRES-CPS-360-2026"/>
        <s v="ADRES-CPS-361-2026"/>
        <s v="ADRES-CPS-362-2026"/>
        <s v="ADRES-CPS-363-2026"/>
        <s v="ADRES-CPS-364-2026"/>
        <s v="ADRES-CPS-365-2026"/>
        <s v="ADRES-CPS-366-2026"/>
        <s v="ADRES-CPS-367-2026"/>
        <s v="ADRES-CPS-368-2026"/>
        <s v="ADRES-CPS-369-2026"/>
        <s v="ADRES-CPS-370-2026"/>
        <s v="ADRES-CPS-371-2026"/>
        <s v="ADRES-CPS-372-2026"/>
        <s v="ADRES-CPS-373-2026"/>
        <s v="ADRES-CPS-374-2026"/>
        <s v="ADRES-CPS-375-2026"/>
        <s v="ADRES-CPS-376-2026"/>
        <s v="ADRES-CPS-377-2026"/>
        <s v="ADRES-CPS-378-2026"/>
        <s v="ADRES-CPS-379-2026"/>
        <s v="ADRES-CPS-380-2026"/>
        <s v="ADRES-CPS-381-2026"/>
        <s v="ADRES-CPS-382-2026"/>
        <s v="ADRES-CPS-383-2026"/>
        <s v="ADRES-CPS-384-2026"/>
        <s v="ADRES-CPS-385-2026"/>
        <s v="ADRES-CPS-386-2026"/>
        <s v="ADRES-CPS-387-2026"/>
        <s v="ADRES-CPS-388-2026"/>
        <s v="ADRES-CPS-389-2026"/>
        <s v="ADRES-CPS-390-2026"/>
        <s v="ADRES-CPS-391-2026"/>
        <s v="ADRES-CPS-392-2026"/>
        <s v="ADRES-CPS-393-2026"/>
        <s v="ADRES-CPS-394-2026"/>
        <s v="ADRES-CPS-395-2026"/>
        <s v="ADRES-CPS-396-2026"/>
        <s v="ADRES-CPS-397-2026"/>
        <s v="ADRES-CPS-398-2026"/>
        <s v="ADRES-CPS-399-2026"/>
        <s v="ADRES-CPS-400-2026"/>
        <s v="ADRES-CPS-401-2026"/>
        <s v="ADRES-CPS-402-2026"/>
        <s v="ADRES-CPS-403-2026"/>
        <s v="ADRES-CPS-404-2026"/>
        <s v="ADRES-CPS-405-2026"/>
        <s v="ADRES-CPS-406-2026"/>
        <s v="ADRES-CPS-407-2026"/>
        <s v="ADRES-CPS-408-2026"/>
        <s v="ADRES-CPS-409-2026"/>
        <s v="ADRES-CPS-410-2026"/>
        <s v="ADRES-CPS-411-2026"/>
        <s v="ADRES-CPS-412-2026"/>
        <s v="ADRES-CPS-413-2026"/>
        <s v="ADRES-CPS-414-2026"/>
        <s v="ADRES-CPS-415-2026"/>
        <s v="ADRES-CPS-416-2026"/>
        <s v="ADRES-CPS-417-2026"/>
        <s v="ADRES-CPS-418-2026"/>
        <s v="ADRES-CPS-419-2026"/>
        <s v="ADRES-CPS-420-2026"/>
        <s v="ADRES-CPS-421-2026"/>
        <s v="ADRES-CPS-422-2026"/>
        <s v="ADRES-CPS-423-2026"/>
        <s v="ADRES-CPS-424-2026"/>
        <s v="ADRES-CPS-425-2026"/>
        <s v="ADRES-CPS-426-2026"/>
        <s v="ADRES-CPS-427-2026"/>
        <s v="ADRES-CPS-428-2026"/>
        <s v="ADRES-CPS-429-2026"/>
        <s v="ADRES-CPS-430-2026"/>
        <s v="ADRES-CPS-431-2026"/>
        <s v="ADRES-CPS-432-2026"/>
        <s v="ADRES-CPS-433-2026"/>
        <s v="ADRES-CPS-434-2026"/>
        <s v="ADRES-CPS-435-2026"/>
        <s v="ADRES-CPS-436-2026"/>
        <s v="ADRES-CPS-437-2026"/>
        <s v="ADRES-CPS-438-2026"/>
        <s v="ADRES-CPS-439-2026"/>
        <s v="ADRES-CPS-440-2026"/>
        <s v="ADRES-CPS-441-2026"/>
        <s v="ADRES-CPS-442-2026"/>
        <s v="ADRES-CPS-443-2026"/>
        <s v="ADRES-CPS-444-2026"/>
        <s v="ADRES-CPS-445-2026"/>
        <s v="ADRES-CPS-446-2026"/>
        <s v="ADRES-CPS-447-2026"/>
        <s v="ADRES-CPS-448-2026"/>
        <s v="ADRES-CPS-449-2026"/>
        <s v="ADRES-CPS-450-2026"/>
        <s v="ADRES-CPS-451-2026"/>
        <s v="ADRES-CPS-452-2026"/>
        <s v="ADRES-CPS-453-2026"/>
        <s v="ADRES-CPS-454-2026"/>
        <s v="ADRES-CPS-455-2026"/>
        <s v="ADRES-CPS-456-2026"/>
        <s v="ADRES-CPS-457-2026"/>
        <s v="ADRES-CPS-458-2026"/>
        <s v="ADRES-CPS-459-2026"/>
        <s v="ADRES-CPS-460-2026"/>
        <s v="ADRES-CPS-461-2026"/>
        <s v="ADRES-CPS-462-2026"/>
        <s v="ADRES-CPS-463-2026"/>
        <s v="ADRES-CPS-464-2026"/>
        <s v="ADRES-CPS-465-2026"/>
        <s v="ADRES-CPS-466-2026"/>
        <s v="ADRES-CPS-467-2026"/>
        <s v="ADRES-CPS-468-2026"/>
        <s v="ADRES-CPS-469-2026"/>
        <s v="ADRES-CPS-470-2026"/>
        <s v="ADRES-CPS-471-2026"/>
        <s v="ADRES-CPS-472-2026"/>
        <s v="ADRES-CPS-474-2026"/>
        <s v="ADRES-CPS-475-2026"/>
        <s v="ADRES-CPS-476-2026"/>
        <s v="ADRES-CPS-477-2026"/>
        <s v="ADRES-CPS-478-2026"/>
        <s v="ADRES-CPS-479-2026"/>
        <s v="ADRES-CPS-480-2026"/>
        <s v="ADRES-CPS-481-2026"/>
        <s v="ADRES-CPS-482-2026"/>
        <s v="ADRES-CPS-483-2026"/>
        <s v="ADRES-CPS-484-2026"/>
        <s v="ADRES-CPS-485-2026"/>
        <s v="ADRES-CPS-486-2026"/>
        <s v="ADRES-CPS-487-2026"/>
        <s v="ADRES-CPS-488-2026"/>
        <s v="ADRES-CPS-489-2026"/>
        <s v="ADRES-CPS-490-2026"/>
        <s v="ADRES-CPS-491-2026"/>
        <s v="ADRES-CPS-492-2026"/>
        <s v="ADRES-CPS-493-2026"/>
        <s v="ADRES-CPS-494-2026"/>
        <s v="ADRES-CPS-495-2026"/>
        <s v="ADRES-CPS-496-2026"/>
        <s v="ADRES-CPS-497-2026"/>
        <s v="ADRES-CPS-498-2026"/>
        <s v="ADRES-CPS-499-2026"/>
        <s v="ADRES-CPS-501-2026"/>
        <s v="ADRES-CPS-502-2026"/>
        <s v="ADRES-CPS-503-2026"/>
        <s v="ADRES-CPS-504-2026"/>
        <s v="ADRES-CPS-505-2026"/>
        <s v="ADRES-CPS-506-2026"/>
        <s v="ADRES-CPS-507-2026"/>
        <s v="ADRES-CPS-508-2026"/>
        <s v="ADRES-CPS-509-2026"/>
        <s v="ADRES-CPS-510-2026"/>
        <s v="ADRES-CPS-511-2026"/>
        <s v="ADRES-CPS-512-2026"/>
        <s v="ADRES-CPS-513-2026"/>
        <s v="ADRES-CPS-514-2026"/>
        <s v="ADRES-CPS-515-2026"/>
        <s v="ADRES-CPS-516-2026"/>
        <s v="ADRES-CPS-517-2026"/>
        <s v="ADRES-CPS-518-2026"/>
        <s v="ADRES-CPS-519-2026"/>
        <s v="ADRES-CPS-520-2026"/>
        <s v="ADRES-CPS-521-2026"/>
        <s v="ADRES-CPS-522-2026"/>
        <s v="ADRES-CPS-523-2026"/>
        <s v="ADRES-CPS-524-2026"/>
        <s v="ADRES-CPS-525-2026"/>
        <s v="ADRES-CPS-526-2026"/>
        <s v="ADRES-CPS-527-2026"/>
        <s v="ADRES-CPS-528-2026"/>
        <s v="ADRES-CPS-529-2026"/>
        <s v="ADRES-CPS-530-2026"/>
        <s v="ADRES-CPS-531-2026"/>
        <s v="ADRES-CPS-532-2026"/>
        <s v="ADRES-CPS-533-2026"/>
        <s v="ADRES-CPS-534-2026"/>
        <s v="ADRES-CPS-535-2026"/>
        <s v="ADRES-CPS-536-2026"/>
        <s v="ADRES-CPS-537-2026"/>
        <s v="ADRES-CPS-538-2026"/>
        <s v="ADRES-CPS-539-2026"/>
        <s v="ADRES-CPS-540-2026"/>
        <s v="ADRES-CPS-541-2026"/>
        <s v="ADRES-CPS-542-2026"/>
        <s v="ADRES-CPS-543-2026"/>
        <s v="ADRES-CPS-544-2026"/>
        <s v="ADRES-CPS-545-2026"/>
        <s v="ADRES-CPS-546-2026"/>
        <s v="ADRES-CPS-547-2026"/>
        <s v="ADRES-CPS-548-2026"/>
        <s v="ADRES-CPS-549-2026"/>
        <s v="ADRES-CPS-550-2026"/>
        <s v="ADRES-CPS-551-2026"/>
        <s v="ADRES-CPS-552-2026"/>
        <s v="ADRES-CPS-553-2026"/>
        <s v="ADRES-CPS-554-2026"/>
        <s v="ADRES-CPS-555-2026"/>
        <s v="ADRES-CPS-556-2026"/>
        <s v="ADRES-CPS-557-2026"/>
        <s v="ADRES-CPS-558-2026"/>
        <s v="ADRES-CPS-559-2026"/>
        <s v="ADRES-CPS-560-2026"/>
        <s v="ADRES-CPS-561-2026"/>
        <s v="ADRES-CPS-562-2026"/>
        <s v="ADRES-CPS-563-2026"/>
        <s v="ADRES-CPS-564-2026"/>
        <s v="ADRES-CPS-565-2026"/>
        <s v="ADRES-CPS-566-2026"/>
        <s v="ADRES-CPS-567-2026"/>
        <s v="ADRES-CPS-568-2026"/>
        <s v="ADRES-CPS-569-2026"/>
        <s v="ADRES-CPS-570-2026"/>
        <s v="ADRES-CPS-571-2026"/>
        <s v="ADRES-CPS-572-2026"/>
        <s v="ADRES-CPS-573-2026"/>
        <s v="ADRES-CPS-574-2026"/>
        <s v="ADRES-CPS-575-2026"/>
        <s v="ADRES-CPS-576-2026"/>
        <s v="ADRES-CPS-577-2026"/>
        <s v="ADRES-CPS-578-2026"/>
        <s v="ADRES-CPS-579-2026"/>
        <s v="ADRES-CPS-580-2026"/>
        <s v="ADRES-CPS-581-2026"/>
        <s v="ADRES-CPS-582-2026"/>
        <s v="ADRES-CPS-583-2026"/>
        <s v="ADRES-CPS-584-2026"/>
        <s v="ADRES-CPS-585-2026"/>
        <s v="ADRES-CPS-586-2026"/>
        <s v="ADRES-CPS-587-2026"/>
        <s v="ADRES-CPS-588-2026"/>
        <s v="ADRES-CPS-589-2026"/>
        <s v="ADRES-CPS-590-2026"/>
        <s v="ADRES-CPS-591-2026"/>
        <s v="ADRES-CPS-592-2026"/>
        <s v="ADRES-CPS-593-2026"/>
        <s v="ADRES-CPS-594-2026"/>
        <s v="ADRES-CPS-595-2026"/>
        <s v="ADRES-CPS-596-2026"/>
        <s v="ADRES-CPS-597-2026"/>
        <s v="ADRES-CPS-598-2026"/>
        <s v="ADRES-CPS-599-2026"/>
        <s v="ADRES-CPS-600-2026"/>
        <s v="ADRES-CPS-601-2026"/>
        <s v="ADRES-CPS-602-2026"/>
        <s v="ADRES-CPS-603-2026"/>
        <s v="ADRES-CPS-604-2026"/>
        <s v="ADRES-CPS-605-2026"/>
        <s v="ADRES-CPS-606-2026"/>
        <s v="ADRES-CPS-607-2026"/>
        <s v="ADRES-CPS-608-2026"/>
        <s v="ADRES-CPS-609-2026"/>
        <s v="ADRES-CPS-610-2026"/>
        <s v="ADRES-CPS-611-2026"/>
        <s v="ADRES-CPS-612-2026"/>
        <s v="ADRES-CPS-613-2026"/>
        <s v="ADRES-CPS-614-2026"/>
        <s v="ADRES-CPS-615-2026"/>
        <s v="ADRES-CPS-616-2026"/>
        <s v="ADRES-CPS-617-2026"/>
        <s v="ADRES-CPS-618-2026"/>
        <s v="ADRES-CPS-619-2026"/>
        <s v="ADRES-CPS-620-2026"/>
        <s v="ADRES-CPS-621-2026"/>
        <s v="ADRES-CPS-622-2026"/>
        <s v="ADRES-CPS-623-2026"/>
        <s v="ADRES-CPS-624-2026"/>
        <s v="ADRES-CPS-625-2026"/>
        <s v="ADRES-CPS-626-2026"/>
        <s v="ADRES-CPS-627-2026"/>
        <s v="ADRES-CPS-629-2026"/>
        <s v="ADRES-CPS-630-2026"/>
        <s v="ADRES-CPS-631-2026"/>
        <s v="ADRES-CPS-632-2026"/>
        <s v="ADRES-CPS-633-2026"/>
        <s v="ADRES-CPS-634-2026"/>
        <s v="ADRES-CPS-635-2026"/>
        <s v="ADRES-CPS-636-2026"/>
        <s v="ADRES-CPS-637-2026"/>
        <s v="ADRES-CPS-639-2026"/>
        <s v="ADRES-CPS-640-2026"/>
        <s v="ADRES-CPS-641-2026"/>
        <s v="ADRES-CPS-642-2026"/>
        <s v="ADRES-CPS-643-2026"/>
        <s v="ADRES-CPS-644-2026"/>
        <s v="ADRES-CPS-645-2026"/>
        <s v="ADRES-CPS-646-2026"/>
        <s v="ADRES-CPS-647-2026"/>
        <s v="ADRES-CPS-648-2026"/>
        <s v="ADRES-CPS-649-2026"/>
        <s v="ADRES-CPS-650-2026"/>
        <s v="ADRES-CPS-651-2026"/>
        <s v="ADRES-CPS-652-2026"/>
        <s v="ADRES-CPS-653-2026"/>
        <s v="ADRES-CPS-654-2026"/>
        <s v="ADRES-CPS-655-2026"/>
        <s v="ADRES-CPS-656-2026"/>
        <s v="ADRES-CPS-657-2026"/>
        <s v="ADRES-CPS-658-2026"/>
        <s v="ADRES-CPS-659-2026"/>
        <s v="ADRES-CPS-660-2026"/>
        <s v="ADRES-CPS-661-2026"/>
        <s v="ADRES-CPS-662-2026"/>
        <s v="ADRES-CPS-663-2026"/>
        <s v="ADRES-CPS-664-2026"/>
        <s v="ADRES-CPS-665-2026"/>
        <s v="ADRES-CPS-666-2026"/>
        <s v="ADRES-CPS-667-2026"/>
        <s v="ADRES-CPS-668-2026"/>
        <s v="ADRES-CPS-669-2026"/>
        <s v="ADRES-CPS-671-2026"/>
        <s v="ADRES-CPS-672-2026"/>
        <s v="ADRES-CPS-673-2026"/>
        <s v="ADRES-CPS-674-2026"/>
        <s v="ADRES-CPS-675-2026"/>
        <s v="ADRES-CPS-676-2026"/>
        <s v="ADRES-CPS-677-2026"/>
        <s v="ADRES-CPS-678-2026"/>
        <s v="ADRES-CPS-679-2026"/>
        <s v="ADRES-CPS-680-2026"/>
        <s v="ADRES-CPS-681-2026"/>
        <s v="ADRES-CPS-683-2026"/>
        <s v="ADRES-CPS-684-2026"/>
        <s v="ADRES-CPS-685-2026"/>
        <s v="ADRES-CPS-686-2026"/>
        <s v="ADRES-CPS-687-2026"/>
        <s v="ADRES-CPS-689-2026"/>
        <s v="ADRES-CPS-690-2026"/>
        <s v="ADRES-CPS-691-2026"/>
        <s v="ADRES-CPS-692-2026"/>
        <s v="ADRES-CPS-693-2026"/>
        <s v="ADRES-CPS-694-2026"/>
        <s v="ADRES-CPS-696-2026"/>
        <s v="ADRES-CPS-697-2026"/>
        <s v="ADRES-CPS-698-2026"/>
        <s v="ADRES-CPS-712-2026"/>
        <s v="ADRES-CPS-713-2026"/>
        <s v="ADRES-CPS-714-2026"/>
        <s v="ADRES-CPS-715-2026"/>
        <s v="ADRES-CPS-717-2026"/>
        <s v="ADRES-CPS-718-2026"/>
        <s v="ADRES-CPS-719-2026"/>
        <s v="ADRES-CPS-720-2026"/>
        <s v="ADRES-CPS-721-2026"/>
        <s v="ADRES-CPS-722-2026"/>
        <s v="ADRES-CPS-723-2026"/>
        <s v="ADRES-CPS-724-2026"/>
        <s v="ADRES-CPS-726-2026"/>
        <s v="ADRES-CPS-727-2026"/>
        <s v="ADRES-CPS-728-2026"/>
        <s v="ADRES-CPS-729-2026"/>
        <s v="ADRES-CPS-730-2026"/>
        <s v="ADRES-CPS-731-2026"/>
        <s v="ADRES-CPS-732-2026"/>
        <s v="ADRES-CPS-733-2026"/>
        <s v="ADRES-CPS-734-2026"/>
        <s v="ADRES-CPS-735-2026"/>
        <s v="ADRES-CPS-736-2026"/>
        <s v="ADRES-CPS-737-2026"/>
        <s v="ADRES-CPS-738-2026"/>
        <s v="ADRES-CPS-739-2026"/>
        <s v="ADRES-CPS-741-2026"/>
        <s v="ADRES-CPS-742-2026"/>
        <s v="ADRES-CPS-744-2026"/>
        <s v="ADRES-CPS-745-2026"/>
        <s v="ADRES-CPS-746-2026"/>
        <s v="ADRES-CPS-747-2026"/>
        <s v="ADRES-CPS-748-2026"/>
        <s v="ADRES-CPS-749-2026"/>
        <s v="ADRES-CPS-750-2026"/>
        <s v="ADRES-CPS-751-2026"/>
        <s v="ADRES-CPS-752-2026"/>
        <s v="ADRES-CPS-753-2026"/>
        <s v="ADRES-CPS-756-2026"/>
        <s v="ADRES-CPS-757-2026"/>
        <s v="ADRES-CPS-759-2026"/>
        <s v="ADRES-CPS-769-2026"/>
        <s v="ADRES-CPS-770-2026"/>
        <s v="ADRES-CPS-771-2026"/>
        <s v="ADRES-CPS-773-2026"/>
        <s v="ADRES-CPS-774-2026"/>
        <s v="ADRES-CPS-775-2026"/>
        <s v="ADRES-CPS-776-2026"/>
        <s v="ADRES-CPS-777-2026"/>
        <s v="ADRES-CPS-778-2026"/>
        <s v="ADRES-CPS-779-2026"/>
        <s v="ADRES-CPS-780-2026"/>
        <s v="ADRES-CPS-781-2026"/>
        <s v="ADRES-CPS-782-2026"/>
        <s v="ADRES-CPS-783-2026"/>
        <s v="ADRES-CPS-784-2026"/>
        <s v="ADRES-CPS-785-2026"/>
        <s v="ADRES-CPS-786-2026"/>
        <s v="ADRES-CPS-787-2026"/>
        <s v="ADRES-CPS-788-2026"/>
        <s v="ADRES-CPS-789-2026"/>
        <s v="ADRES-CPS-790-2026"/>
        <s v="ADRES-CPS-791-2026"/>
        <s v="ADRES-CPS-792-2026"/>
        <s v="ADRES-CPS-793-2026"/>
        <s v="ADRES-CPS-795-2026"/>
        <s v="ADRES-CPS-796-2026"/>
        <s v="ADRES-CPS-797-2026"/>
        <s v="ADRES-CPS-798-2026"/>
        <s v="ADRES-CPS-799-2026"/>
        <s v="ADRES-CPS-800-2026"/>
        <s v="ADRES-CPS-801-2026"/>
        <s v="ADRES-CPS-802-2026"/>
        <s v="ADRES-CPS-803-2026"/>
        <s v="ADRES-CPS-804-2026"/>
        <s v="ADRES-CPS-807-2026"/>
        <s v="ADRES-CPS-808-2026"/>
        <s v="ADRES-CPS-809-2026"/>
        <s v="ADRES-CPS-810-2026"/>
        <s v="ADRES-CPS-811-2026"/>
        <s v="ADRES-CPS-812-2026"/>
        <s v="ADRES-CPS-813-2026"/>
      </sharedItems>
    </cacheField>
    <cacheField name="CONTRATISTA" numFmtId="0">
      <sharedItems/>
    </cacheField>
    <cacheField name="No DE IDENTIFICACION" numFmtId="164">
      <sharedItems containsSemiMixedTypes="0" containsString="0" containsNumber="1" containsInteger="1" minValue="437604" maxValue="1233891452"/>
    </cacheField>
    <cacheField name="FECHA INICIO " numFmtId="14">
      <sharedItems containsSemiMixedTypes="0" containsNonDate="0" containsDate="1" containsString="0" minDate="2026-01-13T00:00:00" maxDate="2026-02-12T00:00:00"/>
    </cacheField>
    <cacheField name="FECHA INICIO CESION" numFmtId="14">
      <sharedItems containsNonDate="0" containsDate="1" containsString="0" containsBlank="1" minDate="2026-02-24T00:00:00" maxDate="2026-08-22T00:00:00"/>
    </cacheField>
    <cacheField name="FECHA FIN" numFmtId="14">
      <sharedItems containsSemiMixedTypes="0" containsNonDate="0" containsDate="1" containsString="0" minDate="2026-09-12T00:00:00" maxDate="2026-12-02T00:00:00"/>
    </cacheField>
    <cacheField name="FECHA INICIO ADICION" numFmtId="14">
      <sharedItems containsSemiMixedTypes="0" containsNonDate="0" containsDate="1" containsString="0" minDate="2026-09-13T00:00:00" maxDate="2026-12-03T00:00:00"/>
    </cacheField>
    <cacheField name="VALOR INICIAL CONTRATADO" numFmtId="43">
      <sharedItems containsSemiMixedTypes="0" containsString="0" containsNumber="1" minValue="25848000" maxValue="232885008.72"/>
    </cacheField>
    <cacheField name="VALOR RP CESION" numFmtId="44">
      <sharedItems containsString="0" containsBlank="1" containsNumber="1" minValue="18144088.329999998" maxValue="110240000"/>
    </cacheField>
    <cacheField name="VALOR MENSUALIDAD SIN IVA" numFmtId="164">
      <sharedItems containsSemiMixedTypes="0" containsString="0" containsNumber="1" minValue="0" maxValue="24462711"/>
    </cacheField>
    <cacheField name="IVA_x000a_S/N" numFmtId="0">
      <sharedItems/>
    </cacheField>
    <cacheField name="VALOR IVA" numFmtId="43">
      <sharedItems containsSemiMixedTypes="0" containsString="0" containsNumber="1" minValue="0" maxValue="5112560.5599999996"/>
    </cacheField>
    <cacheField name="VALOR MENSUALIDAD CON IVA" numFmtId="164">
      <sharedItems containsString="0" containsBlank="1" containsNumber="1" minValue="3231000" maxValue="29110626.09"/>
    </cacheField>
    <cacheField name="VALOR DIA" numFmtId="43">
      <sharedItems containsString="0" containsBlank="1" containsNumber="1" minValue="107700" maxValue="970354.20299999998"/>
    </cacheField>
    <cacheField name="No. CDP" numFmtId="0">
      <sharedItems containsSemiMixedTypes="0" containsString="0" containsNumber="1" containsInteger="1" minValue="98" maxValue="976"/>
    </cacheField>
    <cacheField name="FECHA CDP" numFmtId="14">
      <sharedItems containsNonDate="0" containsDate="1" containsString="0" containsBlank="1" minDate="2026-01-11T00:00:00" maxDate="2026-03-21T00:00:00"/>
    </cacheField>
    <cacheField name="VALOR CDP" numFmtId="43">
      <sharedItems containsString="0" containsBlank="1" containsNumber="1" containsInteger="1" minValue="25869416" maxValue="322898568"/>
    </cacheField>
    <cacheField name="No. RP " numFmtId="0">
      <sharedItems containsString="0" containsBlank="1" containsNumber="1" containsInteger="1" minValue="146" maxValue="18536"/>
    </cacheField>
    <cacheField name="FECHA RP" numFmtId="14">
      <sharedItems containsNonDate="0" containsDate="1" containsString="0" containsBlank="1" minDate="2026-01-13T00:00:00" maxDate="2026-08-22T00:00:00"/>
    </cacheField>
    <cacheField name="VALOR RP" numFmtId="43">
      <sharedItems containsString="0" containsBlank="1" containsNumber="1" minValue="18144088.329999998" maxValue="232885008.72"/>
    </cacheField>
    <cacheField name="VALOR PAGADO ENERO" numFmtId="43">
      <sharedItems containsString="0" containsBlank="1" containsNumber="1" minValue="0" maxValue="15247987.366666667"/>
    </cacheField>
    <cacheField name="VALOR PAGADO FEBRERO" numFmtId="43">
      <sharedItems containsString="0" containsBlank="1" containsNumber="1" minValue="0" maxValue="29110626.09"/>
    </cacheField>
    <cacheField name="VALOR PAGADO MARZO" numFmtId="43">
      <sharedItems containsString="0" containsBlank="1" containsNumber="1" minValue="0" maxValue="57750000"/>
    </cacheField>
    <cacheField name="VALOR PAGADO ABRIL" numFmtId="43">
      <sharedItems containsString="0" containsBlank="1" containsNumber="1" minValue="0" maxValue="29110626.09"/>
    </cacheField>
    <cacheField name="VALOR PAGADO MAYO" numFmtId="43">
      <sharedItems containsString="0" containsBlank="1" containsNumber="1" minValue="1484000" maxValue="57750000"/>
    </cacheField>
    <cacheField name="VALOR PAGADO JUNIO" numFmtId="43">
      <sharedItems containsString="0" containsBlank="1" containsNumber="1" minValue="3231000" maxValue="29110626.09"/>
    </cacheField>
    <cacheField name="VALOR PAGADO JULIO" numFmtId="43">
      <sharedItems containsString="0" containsBlank="1" containsNumber="1" minValue="3231000" maxValue="57750000"/>
    </cacheField>
    <cacheField name="VALOR PAGADO" numFmtId="43">
      <sharedItems containsSemiMixedTypes="0" containsString="0" containsNumber="1" minValue="0" maxValue="176697265.36666667"/>
    </cacheField>
    <cacheField name="VALOR PROYECTADO PENDIENTE DE PAGO CORTE PAGO JULIO 2026" numFmtId="43">
      <sharedItems containsString="0" containsBlank="1" containsNumber="1" minValue="6000000" maxValue="57750000"/>
    </cacheField>
    <cacheField name="FECHA A LA QUE SE PRORROGA EL CONTRATO" numFmtId="14">
      <sharedItems containsSemiMixedTypes="0" containsNonDate="0" containsDate="1" containsString="0" minDate="2026-12-31T00:00:00" maxDate="2027-01-01T00:00:00"/>
    </cacheField>
    <cacheField name="EL CONTRATO PRESENTA SUSPENSIÓN?" numFmtId="0">
      <sharedItems containsBlank="1"/>
    </cacheField>
    <cacheField name="FECHA INICIO SUSPENSIÓN CONTRATO?" numFmtId="0">
      <sharedItems containsString="0" containsBlank="1" containsNumber="1" containsInteger="1" minValue="45813" maxValue="46217"/>
    </cacheField>
    <cacheField name="FECHA FIN SUSPENSIÓN CONTRATO?" numFmtId="0">
      <sharedItems containsString="0" containsBlank="1" containsNumber="1" containsInteger="1" minValue="46079" maxValue="46224"/>
    </cacheField>
    <cacheField name="DIAS SUSPENSIÓN" numFmtId="0">
      <sharedItems containsString="0" containsBlank="1" containsNumber="1" containsInteger="1" minValue="1" maxValue="26"/>
    </cacheField>
    <cacheField name="EL CONTRATO PRESENTA CESION?" numFmtId="0">
      <sharedItems containsBlank="1"/>
    </cacheField>
    <cacheField name="RUBRO" numFmtId="0">
      <sharedItems/>
    </cacheField>
    <cacheField name="OBJETO ID" numFmtId="0">
      <sharedItems longText="1"/>
    </cacheField>
    <cacheField name="ID" numFmtId="0">
      <sharedItems/>
    </cacheField>
    <cacheField name="Área Solicitant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41">
  <r>
    <n v="1"/>
    <x v="0"/>
    <x v="0"/>
    <s v="ROSA ELIANA RODRIGUEZ BERNAL"/>
    <n v="35421152"/>
    <d v="2026-01-13T00:00:00"/>
    <m/>
    <d v="2026-09-12T00:00:00"/>
    <d v="2026-09-13T00:00:00"/>
    <n v="92400000"/>
    <m/>
    <n v="0"/>
    <s v="NO"/>
    <n v="0"/>
    <n v="11550000"/>
    <n v="385000"/>
    <n v="113"/>
    <d v="2026-01-11T00:00:00"/>
    <n v="92400000"/>
    <n v="154"/>
    <d v="2026-01-13T00:00:00"/>
    <n v="92400000"/>
    <n v="6930000"/>
    <n v="11550000"/>
    <n v="11550000"/>
    <n v="11550000"/>
    <n v="11550000"/>
    <n v="11550000"/>
    <n v="11550000"/>
    <n v="7623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01-DAF.ADRES-CPS-001-2026"/>
    <s v="001-DAF"/>
    <s v="Grupo de Gestión de Contratación"/>
  </r>
  <r>
    <n v="2"/>
    <x v="0"/>
    <x v="1"/>
    <s v="LINA MARCELA DAVILA ESTRADA"/>
    <n v="1052081025"/>
    <d v="2026-01-13T00:00:00"/>
    <m/>
    <d v="2026-09-12T00:00:00"/>
    <d v="2026-09-13T00:00:00"/>
    <n v="109956000"/>
    <m/>
    <n v="11550000"/>
    <s v="SI"/>
    <n v="2194500"/>
    <n v="13744500"/>
    <n v="458150"/>
    <n v="98"/>
    <d v="2026-01-11T00:00:00"/>
    <n v="109956000"/>
    <n v="151"/>
    <d v="2026-01-13T00:00:00"/>
    <n v="109956000"/>
    <n v="8246700"/>
    <n v="13744500"/>
    <n v="13744500"/>
    <n v="13744500"/>
    <n v="13744500"/>
    <n v="13744500"/>
    <n v="13744500"/>
    <n v="907137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02-DAF"/>
    <s v="002-DAF"/>
    <s v="Grupo de Gestión de Contratación"/>
  </r>
  <r>
    <n v="3"/>
    <x v="0"/>
    <x v="2"/>
    <s v="MARIA CAROLINA CARDENAS RAMOS"/>
    <n v="1140853671"/>
    <d v="2026-01-13T00:00:00"/>
    <m/>
    <d v="2026-09-12T00:00:00"/>
    <d v="2026-09-13T00:00:00"/>
    <n v="92400000"/>
    <m/>
    <n v="0"/>
    <s v="NO"/>
    <n v="0"/>
    <n v="11550000"/>
    <n v="385000"/>
    <n v="140"/>
    <d v="2026-01-11T00:00:00"/>
    <n v="92400000"/>
    <n v="149"/>
    <d v="2026-01-13T00:00:00"/>
    <n v="92400000"/>
    <n v="6930000"/>
    <n v="11550000"/>
    <n v="11550000"/>
    <n v="11550000"/>
    <n v="11550000"/>
    <n v="11550000"/>
    <n v="11550000"/>
    <n v="7623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03-DAF"/>
    <s v="003-DAF"/>
    <s v="Grupo de Gestión de Contratación"/>
  </r>
  <r>
    <n v="4"/>
    <x v="0"/>
    <x v="3"/>
    <s v="JORGE ANDRES GALINDO BARRIOS"/>
    <n v="1065996646"/>
    <d v="2026-01-13T00:00:00"/>
    <m/>
    <d v="2026-09-12T00:00:00"/>
    <d v="2026-09-13T00:00:00"/>
    <n v="92400000"/>
    <m/>
    <n v="0"/>
    <s v="NO"/>
    <n v="0"/>
    <n v="11550000"/>
    <n v="385000"/>
    <n v="125"/>
    <d v="2026-01-11T00:00:00"/>
    <n v="109956000"/>
    <n v="146"/>
    <d v="2026-01-13T00:00:00"/>
    <n v="92400000"/>
    <n v="6930000"/>
    <n v="11550000"/>
    <n v="11550000"/>
    <n v="11550000"/>
    <n v="11550000"/>
    <n v="11550000"/>
    <n v="11550000"/>
    <n v="7623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04-DAF"/>
    <s v="004-DAF"/>
    <s v="Grupo de Gestión de Contratación"/>
  </r>
  <r>
    <n v="5"/>
    <x v="0"/>
    <x v="4"/>
    <s v="VICTOR ALFONSO CORTES"/>
    <n v="1115182806"/>
    <d v="2026-01-13T00:00:00"/>
    <m/>
    <d v="2026-09-12T00:00:00"/>
    <d v="2026-09-13T00:00:00"/>
    <n v="92400000"/>
    <m/>
    <n v="0"/>
    <s v="NO"/>
    <n v="0"/>
    <n v="11550000"/>
    <n v="385000"/>
    <n v="120"/>
    <d v="2026-01-11T00:00:00"/>
    <n v="92400000"/>
    <n v="148"/>
    <d v="2026-01-13T00:00:00"/>
    <n v="92400000"/>
    <n v="6930000"/>
    <n v="11550000"/>
    <n v="11550000"/>
    <n v="11550000"/>
    <n v="11550000"/>
    <n v="11550000"/>
    <n v="11550000"/>
    <n v="7623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05-DAF. DRES-CPS-005-2026"/>
    <s v="005-DAF"/>
    <s v="Grupo de Gestión de Contratación"/>
  </r>
  <r>
    <n v="6"/>
    <x v="0"/>
    <x v="5"/>
    <s v="JOSE WILMAN TORRES GOMEZ"/>
    <n v="1018425053"/>
    <d v="2026-01-13T00:00:00"/>
    <m/>
    <d v="2026-09-12T00:00:00"/>
    <d v="2026-09-13T00:00:00"/>
    <n v="92400000"/>
    <m/>
    <n v="0"/>
    <s v="NO"/>
    <n v="0"/>
    <n v="11550000"/>
    <n v="385000"/>
    <n v="133"/>
    <d v="2026-01-11T00:00:00"/>
    <n v="109956000"/>
    <n v="150"/>
    <d v="2026-01-13T00:00:00"/>
    <n v="92400000"/>
    <n v="6930000"/>
    <n v="11550000"/>
    <n v="11550000"/>
    <n v="11550000"/>
    <n v="11550000"/>
    <n v="11550000"/>
    <n v="11550000"/>
    <n v="7623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06-DAF"/>
    <s v="006-DAF"/>
    <s v="Grupo de Gestión de Contratación"/>
  </r>
  <r>
    <n v="7"/>
    <x v="0"/>
    <x v="6"/>
    <s v="KAREM LORENA BARRERA TORRES"/>
    <n v="52910730"/>
    <d v="2026-01-13T00:00:00"/>
    <d v="2026-04-01T00:00:00"/>
    <d v="2026-09-12T00:00:00"/>
    <d v="2026-09-13T00:00:00"/>
    <n v="92400000"/>
    <n v="62370000"/>
    <n v="0"/>
    <s v="NO"/>
    <n v="0"/>
    <n v="11550000"/>
    <n v="385000"/>
    <n v="134"/>
    <d v="2026-01-11T00:00:00"/>
    <n v="92400000"/>
    <n v="6361"/>
    <d v="2026-04-01T00:00:00"/>
    <n v="62370000"/>
    <n v="0"/>
    <n v="0"/>
    <n v="0"/>
    <n v="11550000"/>
    <n v="11550000"/>
    <n v="11550000"/>
    <n v="11550000"/>
    <n v="46200000"/>
    <m/>
    <d v="2026-12-31T00:00:00"/>
    <m/>
    <m/>
    <m/>
    <m/>
    <s v="SI"/>
    <s v="A-02-02-02-008-002-01"/>
    <s v="Cesión contrato ADRES-CPS-007-2026 - cuyo objeto Prestar los servicios profesionales especializados para el apoyo jurídico en las etapas precontractual, contractual y postcontractual de los procesos contractuales que se adelantan en Administradora de los Recursos del Sistema ID-007-DAF"/>
    <s v="007-DAF"/>
    <s v="Grupo de Gestión de Contratación"/>
  </r>
  <r>
    <n v="8"/>
    <x v="0"/>
    <x v="7"/>
    <s v="ANA MARIA MARGARITA AREVALO OROZCO"/>
    <n v="32846664"/>
    <d v="2026-01-14T00:00:00"/>
    <m/>
    <d v="2026-09-13T00:00:00"/>
    <d v="2026-09-14T00:00:00"/>
    <n v="203080864"/>
    <m/>
    <n v="21332023.350000001"/>
    <s v="SI"/>
    <n v="4053084.17"/>
    <n v="25385108"/>
    <n v="846170.26666666672"/>
    <n v="99"/>
    <d v="2026-01-11T00:00:00"/>
    <n v="304621296"/>
    <n v="156"/>
    <d v="2026-01-13T00:00:00"/>
    <n v="203080864"/>
    <n v="14384894.533333335"/>
    <n v="25385108"/>
    <n v="25385108"/>
    <n v="25385108"/>
    <n v="25385108"/>
    <n v="25385108"/>
    <n v="25385108"/>
    <n v="166695542.53333333"/>
    <m/>
    <d v="2026-12-31T00:00:00"/>
    <m/>
    <m/>
    <m/>
    <m/>
    <m/>
    <s v="A-02-02-02-008-002-01"/>
    <s v="Prestar servicios profesionales especializados a la Dirección Administrativa y Financiera de la ADRES, así como brindar acompañamiento jurídico en el marco de los procesos contractuales, planes y proyectos propios de la Dirección. ID-008-DAF"/>
    <s v="008-DAF"/>
    <s v="Grupo de Gestión de Contratación"/>
  </r>
  <r>
    <n v="9"/>
    <x v="0"/>
    <x v="8"/>
    <s v="HUMBERTO PAEZ CAICEDO"/>
    <n v="1070329817"/>
    <d v="2026-01-13T00:00:00"/>
    <m/>
    <d v="2026-09-12T00:00:00"/>
    <d v="2026-09-13T00:00:00"/>
    <n v="44074800"/>
    <m/>
    <n v="0"/>
    <s v="NO"/>
    <n v="0"/>
    <n v="5509350"/>
    <n v="183645"/>
    <n v="123"/>
    <d v="2026-01-11T00:00:00"/>
    <n v="44074800"/>
    <n v="155"/>
    <d v="2026-01-13T00:00:00"/>
    <n v="44074800"/>
    <n v="3305610"/>
    <n v="5509350"/>
    <n v="5509350"/>
    <n v="5509350"/>
    <n v="5509350"/>
    <n v="5509350"/>
    <n v="5509350"/>
    <n v="36361710"/>
    <m/>
    <d v="2026-12-31T00:00:00"/>
    <m/>
    <m/>
    <m/>
    <m/>
    <m/>
    <s v="A-02-02-02-008-003-01"/>
    <s v="Prestación de servicios profesionales para adelantar las actividades administrativas, operativas y de seguimiento requeridas por la Dirección Administrativa y financiera ID-010-DAF"/>
    <s v="010-DAF"/>
    <s v="Grupo de Gestión de Contratación"/>
  </r>
  <r>
    <n v="10"/>
    <x v="0"/>
    <x v="9"/>
    <s v="FABIAN GONZALO MARIN CORTES"/>
    <n v="71734085"/>
    <d v="2026-01-30T00:00:00"/>
    <m/>
    <d v="2026-09-29T00:00:00"/>
    <d v="2026-09-30T00:00:00"/>
    <n v="232885008.72"/>
    <m/>
    <n v="24462711"/>
    <s v="SI"/>
    <n v="4647915.09"/>
    <n v="29110626.09"/>
    <n v="970354.20299999998"/>
    <n v="124"/>
    <d v="2026-01-11T00:00:00"/>
    <n v="293552532"/>
    <n v="575"/>
    <d v="2026-01-25T00:00:00"/>
    <n v="232885008.72"/>
    <n v="970354.20299999998"/>
    <n v="29110626.09"/>
    <n v="29110626.09"/>
    <n v="29110626.09"/>
    <n v="29110626.09"/>
    <n v="29110626.09"/>
    <n v="29110626.09"/>
    <n v="146523484.653"/>
    <n v="29110626.09"/>
    <d v="2026-12-31T00:00:00"/>
    <m/>
    <m/>
    <m/>
    <m/>
    <m/>
    <s v="A-02-02-02-008-002-01"/>
    <s v="Prestar los servicios profesionales altamente calificados a la Dirección General y a la Dirección Administrativa y financiera de la ADRES, en asuntos jurídicos administrativos y contractuales que le sean asignados por estas dependencias y que sean de alta complejidad ID-012-DAF"/>
    <s v="012-DAF"/>
    <s v="Grupo de Gestión de Contratación"/>
  </r>
  <r>
    <n v="11"/>
    <x v="0"/>
    <x v="10"/>
    <s v="RUBY MERCEDES PEREZ PEREZ"/>
    <n v="64548669"/>
    <d v="2026-01-14T00:00:00"/>
    <m/>
    <d v="2026-09-13T00:00:00"/>
    <d v="2026-09-14T00:00:00"/>
    <n v="86811632"/>
    <m/>
    <n v="0"/>
    <s v="NO"/>
    <n v="0"/>
    <n v="10851454"/>
    <n v="361715.13333333336"/>
    <n v="132"/>
    <d v="2026-01-11T00:00:00"/>
    <n v="103305840"/>
    <n v="170"/>
    <d v="2026-01-14T00:00:00"/>
    <n v="86811632"/>
    <n v="6149157.2666666675"/>
    <n v="10851454"/>
    <n v="10851454"/>
    <n v="10851454"/>
    <n v="10851454"/>
    <n v="10851454"/>
    <n v="10851454"/>
    <n v="60406427.266666666"/>
    <n v="10851454"/>
    <d v="2026-12-31T00:00:00"/>
    <m/>
    <m/>
    <m/>
    <m/>
    <m/>
    <s v="A-02-02-02-008-003-01"/>
    <s v="Prestar servicios profesionales especializados al Grupo de Gestión de Contratación en todos los temas financieros relacionados con los procesos de contratación en los procesos de selección programas planes proyectos contratos y/o convenios que adelanta la ADRES ID-014-DAF"/>
    <s v="014-DAF"/>
    <s v="Grupo de Gestión de Contratación"/>
  </r>
  <r>
    <n v="12"/>
    <x v="0"/>
    <x v="11"/>
    <s v="DIEGO HERNANDO GARCIA HERNANDEZ"/>
    <n v="1032430206"/>
    <d v="2026-01-13T00:00:00"/>
    <m/>
    <d v="2026-09-12T00:00:00"/>
    <d v="2026-09-13T00:00:00"/>
    <n v="88000000"/>
    <m/>
    <n v="0"/>
    <s v="NO"/>
    <n v="0"/>
    <n v="11000000"/>
    <n v="366666.66666666669"/>
    <n v="107"/>
    <d v="2026-01-11T00:00:00"/>
    <n v="88000000"/>
    <n v="153"/>
    <d v="2026-01-13T00:00:00"/>
    <n v="88000000"/>
    <n v="6600000"/>
    <n v="11000000"/>
    <n v="11000000"/>
    <n v="11000000"/>
    <n v="11000000"/>
    <n v="11000000"/>
    <n v="11000000"/>
    <n v="7260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15-DAF. ADRES-CPS-012-2026"/>
    <s v="015-DAF"/>
    <s v="Grupo de Gestión de Contratación"/>
  </r>
  <r>
    <n v="13"/>
    <x v="0"/>
    <x v="12"/>
    <s v="JHAN CARLO ESPINOSA ESCOBAR"/>
    <n v="1214715440"/>
    <d v="2026-01-13T00:00:00"/>
    <m/>
    <d v="2026-09-12T00:00:00"/>
    <d v="2026-09-13T00:00:00"/>
    <n v="88000000"/>
    <m/>
    <n v="0"/>
    <s v="NO"/>
    <n v="0"/>
    <n v="11000000"/>
    <n v="366666.66666666669"/>
    <n v="118"/>
    <d v="2026-01-11T00:00:00"/>
    <n v="88000000"/>
    <n v="152"/>
    <d v="2026-01-13T00:00:00"/>
    <n v="88000000"/>
    <n v="6600000"/>
    <n v="11000000"/>
    <n v="11000000"/>
    <n v="11000000"/>
    <n v="11000000"/>
    <n v="11000000"/>
    <n v="11000000"/>
    <n v="72600000"/>
    <m/>
    <d v="2026-12-31T00:00:00"/>
    <m/>
    <m/>
    <m/>
    <m/>
    <m/>
    <s v="A-02-02-02-008-002-01"/>
    <s v="Prestar los servicios profesionales especializados para el apoyo jurídico en las etapas precontractual, contractual y postcontractual de los procesos contractuales que se adelantan en Administradora de los Recursos del Sistema ID-016-DAF. ADRES-CPS-013-2026"/>
    <s v="016-DAF"/>
    <s v="Grupo de Gestión de Contratación"/>
  </r>
  <r>
    <n v="14"/>
    <x v="0"/>
    <x v="13"/>
    <s v="ANA MARIA VASQUEZ AVILA"/>
    <n v="52852299"/>
    <d v="2026-01-14T00:00:00"/>
    <m/>
    <d v="2026-09-13T00:00:00"/>
    <d v="2026-09-14T00:00:00"/>
    <n v="92400000"/>
    <m/>
    <n v="0"/>
    <s v="NO"/>
    <n v="0"/>
    <n v="11550000"/>
    <n v="385000"/>
    <n v="106"/>
    <d v="2026-01-11T00:00:00"/>
    <n v="92400000"/>
    <n v="163"/>
    <d v="2026-01-14T00:00:00"/>
    <n v="92400000"/>
    <n v="6545000"/>
    <n v="11550000"/>
    <n v="11550000"/>
    <n v="11550000"/>
    <n v="11550000"/>
    <n v="11550000"/>
    <n v="11550000"/>
    <n v="75845000"/>
    <m/>
    <d v="2026-12-31T00:00:00"/>
    <m/>
    <m/>
    <m/>
    <m/>
    <m/>
    <s v="A-02-02-02-008-002-01"/>
    <s v="Prestar servicios profesionales en temas administrativos y jurídicos a la Dirección Administrativa y Financiera DAF, respecto a las respuestas y seguimiento de los diferentes informes de competencia de esta Dirección; así como apoyar en las actividades propias del Modelo Integrado de Planeación y Gestión, en las investigaciones administrativas donde tenga alguna participación la dirección Administrativa y Financiera. ID-013-DAF-ADRES-CPS-014-2026"/>
    <s v="013-DAF"/>
    <s v="Grupo de Gestión de Contratación"/>
  </r>
  <r>
    <n v="15"/>
    <x v="0"/>
    <x v="14"/>
    <s v="ROCIO GIOVANNA SUAREZ PALACIOS"/>
    <n v="40216472"/>
    <d v="2026-01-14T00:00:00"/>
    <m/>
    <d v="2026-09-13T00:00:00"/>
    <d v="2026-09-14T00:00:00"/>
    <n v="78355200"/>
    <m/>
    <n v="0"/>
    <s v="NO"/>
    <n v="0"/>
    <n v="9794400"/>
    <n v="326480"/>
    <n v="100"/>
    <d v="2026-01-11T00:00:00"/>
    <n v="78355200"/>
    <n v="185"/>
    <d v="2026-01-14T00:00:00"/>
    <n v="78355200"/>
    <n v="5550160"/>
    <n v="9794400"/>
    <n v="9794400"/>
    <n v="9794400"/>
    <n v="9794400"/>
    <n v="9794400"/>
    <n v="9794400"/>
    <n v="64316560"/>
    <m/>
    <d v="2026-12-31T00:00:00"/>
    <m/>
    <m/>
    <m/>
    <m/>
    <m/>
    <s v="A-02-02-02-008-003-01"/>
    <s v="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17-DAF"/>
    <s v="017-DAF"/>
    <s v="Grupo de Gestión Financiera Interna"/>
  </r>
  <r>
    <n v="16"/>
    <x v="0"/>
    <x v="15"/>
    <s v="OLGA MARITZA HERNANDEZ GOMEZ"/>
    <n v="52554405"/>
    <d v="2026-01-14T00:00:00"/>
    <m/>
    <d v="2026-09-13T00:00:00"/>
    <d v="2026-09-14T00:00:00"/>
    <n v="78355200"/>
    <m/>
    <n v="0"/>
    <s v="NO"/>
    <n v="0"/>
    <n v="9794400"/>
    <n v="326480"/>
    <n v="101"/>
    <d v="2026-01-11T00:00:00"/>
    <n v="78355200"/>
    <n v="167"/>
    <d v="2026-01-14T00:00:00"/>
    <n v="78355200"/>
    <n v="5550160"/>
    <n v="9794400"/>
    <n v="9794400"/>
    <n v="9794400"/>
    <n v="9794400"/>
    <n v="9794400"/>
    <n v="9794400"/>
    <n v="64316560"/>
    <m/>
    <d v="2026-12-31T00:00:00"/>
    <m/>
    <m/>
    <m/>
    <m/>
    <m/>
    <s v="A-02-02-02-008-003-01"/>
    <s v="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18-DAF-ADRES-CPS-016-2026"/>
    <s v="018-DAF"/>
    <s v="Grupo de Gestión Financiera Interna"/>
  </r>
  <r>
    <n v="17"/>
    <x v="0"/>
    <x v="16"/>
    <s v="LUIS FELIPE MOLINA SANCHEZ"/>
    <n v="1010188279"/>
    <d v="2026-01-14T00:00:00"/>
    <m/>
    <d v="2026-09-13T00:00:00"/>
    <d v="2026-09-14T00:00:00"/>
    <n v="78355200"/>
    <m/>
    <n v="0"/>
    <s v="NO"/>
    <n v="0"/>
    <n v="9794400"/>
    <n v="326480"/>
    <n v="131"/>
    <d v="2026-01-11T00:00:00"/>
    <n v="78355200"/>
    <n v="159"/>
    <d v="2026-01-13T00:00:00"/>
    <n v="78355200"/>
    <n v="5550160"/>
    <n v="9794400"/>
    <n v="9794400"/>
    <n v="9794400"/>
    <n v="9794400"/>
    <n v="9794400"/>
    <n v="9794400"/>
    <n v="64316560"/>
    <m/>
    <d v="2026-12-31T00:00:00"/>
    <m/>
    <m/>
    <m/>
    <m/>
    <m/>
    <s v="A-02-02-02-008-003-01"/>
    <s v="Prestar servicios profesionales al Grupo de Gestión Financiera de la Dirección Administrativa y Financiera de la ADRES, en los procedimientos relacionados con las operaciones financieras asociadas a la causación de cuentas por pagar y liquidación de retenciones, conforme a la normatividad vigente en Colombia, de contratos de prestación de servicios establecidos con la ADRES, así como actividades de seguimiento y análisis en la elaboración de informes asociados a estados financieros ID-019-DAF-ADRES-CPS-017-2026"/>
    <s v="019-DAF"/>
    <s v="Grupo de Gestión Financiera Interna"/>
  </r>
  <r>
    <n v="18"/>
    <x v="0"/>
    <x v="17"/>
    <s v="LEIDY ANDREA SIACHOQUE GARZON"/>
    <n v="52958413"/>
    <d v="2026-01-14T00:00:00"/>
    <d v="2026-04-01T00:00:00"/>
    <d v="2026-09-13T00:00:00"/>
    <d v="2026-09-14T00:00:00"/>
    <n v="78355200"/>
    <n v="53216240"/>
    <n v="0"/>
    <s v="NO"/>
    <n v="0"/>
    <n v="9794400"/>
    <n v="326480"/>
    <n v="126"/>
    <d v="2026-01-11T00:00:00"/>
    <n v="78355200"/>
    <n v="6362"/>
    <d v="2026-04-01T00:00:00"/>
    <n v="53216240"/>
    <n v="0"/>
    <n v="0"/>
    <n v="0"/>
    <n v="9794400"/>
    <n v="9794400"/>
    <n v="9794400"/>
    <n v="9794400"/>
    <n v="39177600"/>
    <m/>
    <d v="2026-12-31T00:00:00"/>
    <m/>
    <m/>
    <m/>
    <m/>
    <s v="SI"/>
    <s v="A-02-02-02-008-003-01"/>
    <s v="Cesión del contrato ADRES-CPS-018-2026 cuyo objeto es -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0-DAF"/>
    <s v="020-DAF"/>
    <s v="Grupo de Gestión Financiera Interna"/>
  </r>
  <r>
    <n v="19"/>
    <x v="0"/>
    <x v="18"/>
    <s v="JUAN DAVID MARTINEZ CARRILLO"/>
    <n v="1032466654"/>
    <d v="2026-01-14T00:00:00"/>
    <m/>
    <d v="2026-09-13T00:00:00"/>
    <d v="2026-09-14T00:00:00"/>
    <n v="78355200"/>
    <m/>
    <n v="0"/>
    <s v="NO"/>
    <n v="0"/>
    <n v="9794400"/>
    <n v="326480"/>
    <n v="127"/>
    <d v="2026-01-11T00:00:00"/>
    <n v="78355200"/>
    <n v="186"/>
    <d v="2026-01-14T00:00:00"/>
    <n v="78355200"/>
    <n v="5550160"/>
    <n v="9794400"/>
    <n v="9794400"/>
    <n v="9794400"/>
    <n v="9794400"/>
    <n v="9794400"/>
    <n v="9794400"/>
    <n v="64316560"/>
    <m/>
    <d v="2026-12-31T00:00:00"/>
    <m/>
    <m/>
    <m/>
    <m/>
    <m/>
    <s v="A-02-02-02-008-003-01"/>
    <s v="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1-DAF"/>
    <s v="021-DAF"/>
    <s v="Grupo de Gestión Financiera Interna"/>
  </r>
  <r>
    <n v="20"/>
    <x v="0"/>
    <x v="19"/>
    <s v="IVAN CAMILO PINZON ARIAS"/>
    <n v="1019015641"/>
    <d v="2026-01-14T00:00:00"/>
    <m/>
    <d v="2026-09-13T00:00:00"/>
    <d v="2026-09-14T00:00:00"/>
    <n v="78355200"/>
    <m/>
    <n v="0"/>
    <s v="NO"/>
    <n v="0"/>
    <n v="9794400"/>
    <n v="326480"/>
    <n v="108"/>
    <d v="2026-01-11T00:00:00"/>
    <n v="78355200"/>
    <n v="187"/>
    <d v="2026-01-14T00:00:00"/>
    <n v="78355200"/>
    <n v="5550160"/>
    <n v="9794400"/>
    <n v="9794400"/>
    <n v="9794400"/>
    <n v="9794400"/>
    <n v="9794400"/>
    <n v="9794400"/>
    <n v="64316560"/>
    <m/>
    <d v="2026-12-31T00:00:00"/>
    <m/>
    <m/>
    <m/>
    <m/>
    <m/>
    <s v="A-02-02-02-008-003-01"/>
    <s v="Prestar servicios profesionales al Grupo de Gestión Financiera Interna de la Dirección Administrativa y Financiera de la ADRES, en los procedimientos relacionados con las operaciones financieras asociadas a la causación de cuentas por pagar y liquidación de retenciones, conforme a la normatividad vigente en Colombia, de contratos de prestación de servicios establecidos con la ADRES, así como actividades de seguimiento y análisis en la elaboración de informes asociados a estados financieros ID-022-DAF"/>
    <s v="022-DAF"/>
    <s v="Grupo de Gestión Financiera Interna"/>
  </r>
  <r>
    <n v="21"/>
    <x v="0"/>
    <x v="20"/>
    <s v="DIANA GARCIA SERRANO"/>
    <n v="51949967"/>
    <d v="2026-01-14T00:00:00"/>
    <m/>
    <d v="2026-09-13T00:00:00"/>
    <d v="2026-09-14T00:00:00"/>
    <n v="126000000"/>
    <m/>
    <n v="0"/>
    <s v="NO"/>
    <n v="0"/>
    <n v="15750000"/>
    <n v="525000"/>
    <n v="135"/>
    <d v="2026-01-11T00:00:00"/>
    <n v="126000000"/>
    <n v="161"/>
    <d v="2026-01-13T00:00:00"/>
    <n v="126000000"/>
    <n v="8925000"/>
    <n v="15750000"/>
    <n v="15750000"/>
    <n v="15750000"/>
    <n v="15750000"/>
    <n v="15750000"/>
    <n v="15750000"/>
    <n v="103425000"/>
    <m/>
    <d v="2026-12-31T00:00:00"/>
    <m/>
    <m/>
    <m/>
    <m/>
    <m/>
    <s v="A-02-02-02-008-003-01"/>
    <s v="Prestar servicios profesionales especializados a la Dirección Administrativa y Financiera de la ADRES en las actividades relacionadas con los procesos financieros y presupuestales de los recursos que impactan el funcionamiento de la Entidad ID-023-DAF-ADRES-CPS-021-2026"/>
    <s v="023-DAF"/>
    <s v="Grupo de Gestión Financiera Interna"/>
  </r>
  <r>
    <n v="22"/>
    <x v="0"/>
    <x v="21"/>
    <s v="LUZ DARY PEREZ QUIJANO"/>
    <n v="52798396"/>
    <d v="2026-01-14T00:00:00"/>
    <m/>
    <d v="2026-09-13T00:00:00"/>
    <d v="2026-09-14T00:00:00"/>
    <n v="78355200"/>
    <m/>
    <n v="0"/>
    <s v="NO"/>
    <n v="0"/>
    <n v="9794400"/>
    <n v="326480"/>
    <n v="137"/>
    <d v="2026-01-11T00:00:00"/>
    <n v="78355200"/>
    <n v="160"/>
    <d v="2026-01-13T00:00:00"/>
    <n v="78355200"/>
    <n v="5550160"/>
    <n v="9794400"/>
    <n v="9794400"/>
    <n v="9794400"/>
    <n v="9794400"/>
    <n v="9794400"/>
    <n v="9794400"/>
    <n v="64316560"/>
    <m/>
    <d v="2026-12-31T00:00:00"/>
    <m/>
    <m/>
    <m/>
    <m/>
    <m/>
    <s v="A-02-02-02-008-003-01"/>
    <s v="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4-DAF  - ADRES-CPS-022-2026"/>
    <s v="024-DAF"/>
    <s v="Grupo de Gestión Financiera Interna"/>
  </r>
  <r>
    <n v="23"/>
    <x v="0"/>
    <x v="22"/>
    <s v="IVAN EFRAIN PRIETO ACERO"/>
    <n v="80207019"/>
    <d v="2026-01-14T00:00:00"/>
    <m/>
    <d v="2026-09-13T00:00:00"/>
    <d v="2026-09-14T00:00:00"/>
    <n v="78355200"/>
    <m/>
    <n v="0"/>
    <s v="NO"/>
    <n v="0"/>
    <n v="9794400"/>
    <n v="326480"/>
    <n v="109"/>
    <d v="2026-01-11T00:00:00"/>
    <n v="78355200"/>
    <n v="188"/>
    <d v="2026-01-14T00:00:00"/>
    <n v="78355200"/>
    <n v="5550160"/>
    <n v="9794400"/>
    <n v="9794400"/>
    <n v="9794400"/>
    <n v="9794400"/>
    <n v="9794400"/>
    <n v="9794400"/>
    <n v="64316560"/>
    <m/>
    <d v="2026-12-31T00:00:00"/>
    <m/>
    <m/>
    <m/>
    <m/>
    <m/>
    <s v="A-02-02-02-008-003-01"/>
    <s v="Prestar servicios profesionales en el Grupo Interno de Gestión Financiera de la Dirección Administrativa y Financiera de la ADRES, en las actividades relacionadas con la ejecución de los contratos de Funcionamiento a cargo de la Entidad en lo referente al pago y liquidación de cuentas, generación de Informes de Ejecución Presupuestal de los Contratos, seguimiento y análisis ejecución presupuestal mensual y las actividades de cierre presupuestales mensuales ID-026-DAF"/>
    <s v="026-DAF"/>
    <s v="Grupo de Gestión Financiera Interna"/>
  </r>
  <r>
    <n v="24"/>
    <x v="0"/>
    <x v="23"/>
    <s v="ALEXANDRA CUERVO FIGUEREDO"/>
    <n v="1072662684"/>
    <d v="2026-01-21T00:00:00"/>
    <m/>
    <d v="2026-09-20T00:00:00"/>
    <d v="2026-09-21T00:00:00"/>
    <n v="46476100"/>
    <m/>
    <n v="0"/>
    <s v="NO"/>
    <n v="0"/>
    <n v="5809512.5"/>
    <n v="193650.41666666666"/>
    <n v="103"/>
    <d v="2026-01-11T00:00:00"/>
    <n v="46476100"/>
    <n v="450"/>
    <d v="2026-01-21T00:00:00"/>
    <n v="46476100"/>
    <n v="1936504.1666666665"/>
    <n v="5809512.5"/>
    <n v="5809512.5"/>
    <n v="5809512.5"/>
    <n v="5809512.5"/>
    <n v="5809512.5"/>
    <n v="5809512.5"/>
    <n v="36793579.166666664"/>
    <m/>
    <d v="2026-12-31T00:00:00"/>
    <m/>
    <m/>
    <m/>
    <m/>
    <m/>
    <s v="A-02-02-02-008-003-01"/>
    <s v="Prestar servicios profesionales para el desarrollo de acciones de apoyo para el fortalecimiento de los canales de atención al ciudadano, tramite y gestión de PQRSD ID-027-DAF"/>
    <s v="027-DAF"/>
    <s v="Grupo de Atención al Usuario"/>
  </r>
  <r>
    <n v="25"/>
    <x v="0"/>
    <x v="24"/>
    <s v="ALEXANDER OCHOA MANRIQUE"/>
    <n v="80084436"/>
    <d v="2026-01-21T00:00:00"/>
    <m/>
    <d v="2026-09-20T00:00:00"/>
    <d v="2026-09-21T00:00:00"/>
    <n v="66284400"/>
    <m/>
    <n v="0"/>
    <s v="NO"/>
    <n v="0"/>
    <n v="8285550"/>
    <n v="276185"/>
    <n v="939"/>
    <d v="2026-01-17T00:00:00"/>
    <n v="66284400"/>
    <n v="458"/>
    <d v="2026-01-21T00:00:00"/>
    <n v="66284400"/>
    <n v="2761850"/>
    <n v="8285550"/>
    <n v="8285550"/>
    <n v="8285550"/>
    <n v="8285550"/>
    <n v="8285550"/>
    <n v="8285550"/>
    <n v="52475150"/>
    <m/>
    <d v="2026-12-31T00:00:00"/>
    <m/>
    <m/>
    <m/>
    <m/>
    <m/>
    <s v="A-02-02-02-008-003-01"/>
    <s v="Prestar servicios profesionales a la Dirección Administrativa y Financiera de la ADRES, apoyando actividades relacionadas con el manejo de inventarios y activos fijos y apoyo logístico al proceso de Gestión Administrativa y Documental. ID-061-DAF"/>
    <s v="061-DAF"/>
    <s v="Grupo de Gestion Administrativa y Documental"/>
  </r>
  <r>
    <n v="26"/>
    <x v="0"/>
    <x v="25"/>
    <s v="JHON CARLOS ORREGO CRUZ"/>
    <n v="1010175137"/>
    <d v="2026-01-21T00:00:00"/>
    <m/>
    <d v="2026-09-20T00:00:00"/>
    <d v="2026-09-21T00:00:00"/>
    <n v="66284400"/>
    <m/>
    <n v="0"/>
    <s v="NO"/>
    <n v="0"/>
    <n v="8285550"/>
    <n v="276185"/>
    <n v="138"/>
    <d v="2026-01-11T00:00:00"/>
    <n v="66284400"/>
    <n v="433"/>
    <d v="2026-01-21T00:00:00"/>
    <n v="66284400"/>
    <n v="2761850"/>
    <n v="8285550"/>
    <n v="8285550"/>
    <n v="8285550"/>
    <n v="8285550"/>
    <n v="8285550"/>
    <n v="8285550"/>
    <n v="52475150"/>
    <m/>
    <d v="2026-12-31T00:00:00"/>
    <m/>
    <m/>
    <m/>
    <m/>
    <m/>
    <s v="A-02-02-02-008-003-01"/>
    <s v="Prestar servicios profesionales apoyando al Grupo de Gestión Administrativa y Documental de la Dirección Administrativa y Financiera, en la revisión, actualización e implementación de los instrumentos archivísticos y del Sistema de Gestión de Documentos Electrónicos de Archivo (SGDEA); de acuerdo con la normatividad vigente; así como la revisión y actualización de las Tablas de Retención Documental TRD para su presentación y convalidación ante el Archivo General de la Nación AGN ID-060-DAF"/>
    <s v="060-DAF"/>
    <s v="Grupo de Gestion Administrativa y Documental"/>
  </r>
  <r>
    <n v="27"/>
    <x v="0"/>
    <x v="26"/>
    <s v="HANNA VANESSA LOPEZ ACOSTA"/>
    <n v="1016087227"/>
    <d v="2026-01-20T00:00:00"/>
    <m/>
    <d v="2026-09-19T00:00:00"/>
    <d v="2026-09-20T00:00:00"/>
    <n v="42840000"/>
    <m/>
    <n v="0"/>
    <s v="NO"/>
    <n v="0"/>
    <n v="5355000"/>
    <n v="178500"/>
    <n v="130"/>
    <d v="2026-01-11T00:00:00"/>
    <n v="42840000"/>
    <n v="369"/>
    <d v="2026-01-20T00:00:00"/>
    <n v="42840000"/>
    <n v="1963500"/>
    <n v="5355000"/>
    <n v="5355000"/>
    <n v="5355000"/>
    <n v="5355000"/>
    <n v="5355000"/>
    <n v="5355000"/>
    <n v="34093500"/>
    <m/>
    <d v="2026-12-31T00:00:00"/>
    <m/>
    <m/>
    <m/>
    <m/>
    <m/>
    <s v="A-02-02-02-008-002-01"/>
    <s v="Prestar los servicios profesionales para el apoyo jurídico de los procesos y procedimientos asociados a la gestión del talento humano, y en el acompañamiento y seguimiento de las actividades relacionadas con el aplicativo SIGEPII ID-046-DAF"/>
    <s v="046-DAF"/>
    <s v="Grupo de Gestion de Talento Humano"/>
  </r>
  <r>
    <n v="28"/>
    <x v="0"/>
    <x v="27"/>
    <s v="KAREN DANIELA ARIZA BERNAL"/>
    <n v="1019087944"/>
    <d v="2026-01-27T00:00:00"/>
    <m/>
    <d v="2026-09-26T00:00:00"/>
    <d v="2026-09-27T00:00:00"/>
    <n v="54600000"/>
    <m/>
    <n v="0"/>
    <s v="NO"/>
    <n v="0"/>
    <n v="6825000"/>
    <n v="227500"/>
    <n v="948"/>
    <d v="2026-01-21T00:00:00"/>
    <n v="54600000"/>
    <n v="994"/>
    <d v="2026-01-27T00:00:00"/>
    <n v="54600000"/>
    <n v="910000"/>
    <n v="6825000"/>
    <n v="6825000"/>
    <n v="6825000"/>
    <n v="6825000"/>
    <n v="6825000"/>
    <n v="6825000"/>
    <n v="41860000"/>
    <m/>
    <d v="2026-12-31T00:00:00"/>
    <m/>
    <m/>
    <m/>
    <m/>
    <m/>
    <s v="A-02-02-02-008-003-01"/>
    <s v="Prestar servicios profesionales al Grupo de Gestión del Talento Humano apoyando la ejecución de los procesos, procedimientos, trámites y actividades relacionadas con los servidores públicos de la ADRES, como también las actividades relacionadas con el desplazamiento relacionadas con el desplazamiento de los contratistas. ID-039-DAF"/>
    <s v="039-DAF"/>
    <s v="Grupo de Gestion de Talento Humano"/>
  </r>
  <r>
    <n v="29"/>
    <x v="0"/>
    <x v="28"/>
    <s v="MARIA CAROLINA SANCHEZ"/>
    <n v="38361855"/>
    <d v="2026-01-20T00:00:00"/>
    <m/>
    <d v="2026-09-19T00:00:00"/>
    <d v="2026-09-20T00:00:00"/>
    <n v="29996400"/>
    <m/>
    <n v="0"/>
    <s v="NO"/>
    <n v="0"/>
    <n v="3749550"/>
    <n v="124985"/>
    <n v="121"/>
    <d v="2026-01-11T00:00:00"/>
    <n v="29996400"/>
    <n v="401"/>
    <d v="2026-01-20T00:00:00"/>
    <n v="29996400"/>
    <n v="1374835"/>
    <n v="3749550"/>
    <n v="3749550"/>
    <n v="3749550"/>
    <n v="3749550"/>
    <n v="3749550"/>
    <n v="3749550"/>
    <n v="23872135"/>
    <m/>
    <d v="2026-12-31T00:00:00"/>
    <m/>
    <m/>
    <m/>
    <m/>
    <m/>
    <s v="A-02-02-02-008-003-09"/>
    <s v="Apoyar en la gestión del talento humano en la administración del archivo físico y digital de las historias laborales en cumplimiento de la normatividad archivística vigente, así como en la ejecución del procedimiento de numeración de actos administrativosID-043-DAF"/>
    <s v="043-DAF"/>
    <s v="Grupo de Gestion de Talento Humano"/>
  </r>
  <r>
    <n v="30"/>
    <x v="0"/>
    <x v="29"/>
    <s v="MARIANITA DE JESUS PAZ DELGADO"/>
    <n v="30735714"/>
    <d v="2026-01-20T00:00:00"/>
    <m/>
    <d v="2026-09-19T00:00:00"/>
    <d v="2026-09-20T00:00:00"/>
    <n v="89040000"/>
    <m/>
    <n v="0"/>
    <s v="NO"/>
    <n v="0"/>
    <n v="11130000"/>
    <n v="371000"/>
    <n v="115"/>
    <d v="2026-01-11T00:00:00"/>
    <n v="133560000"/>
    <n v="392"/>
    <d v="2026-01-20T00:00:00"/>
    <n v="133560000"/>
    <n v="4081000"/>
    <n v="11130000"/>
    <n v="11130000"/>
    <n v="11130000"/>
    <n v="11130000"/>
    <n v="11130000"/>
    <n v="11130000"/>
    <n v="70861000"/>
    <m/>
    <d v="2026-12-31T00:00:00"/>
    <m/>
    <m/>
    <m/>
    <m/>
    <m/>
    <s v="A-02-02-02-008-003-01"/>
    <s v="Prestar los servicios profesionales a la Dirección Administrativa y Financiera en la definición, liderazgo, despliegue y seguimiento de la estrategia de gestión del cambio que es requerida para apalancar el fortalecimiento del desempeño institucional derivado del rediseño organizacionalID-045-DAF"/>
    <s v="045-DAF"/>
    <s v="Grupo de Gestion de Talento Humano"/>
  </r>
  <r>
    <n v="31"/>
    <x v="0"/>
    <x v="30"/>
    <s v="RAUL FERNANDO PEREZ ORDOÑEZ"/>
    <n v="80014641"/>
    <d v="2026-01-26T00:00:00"/>
    <m/>
    <d v="2026-09-25T00:00:00"/>
    <d v="2026-09-26T00:00:00"/>
    <n v="69720000"/>
    <m/>
    <n v="0"/>
    <s v="NO"/>
    <n v="0"/>
    <n v="8715000"/>
    <n v="290500"/>
    <n v="943"/>
    <d v="2026-01-20T00:00:00"/>
    <n v="69720000"/>
    <n v="672"/>
    <d v="2026-01-26T00:00:00"/>
    <n v="69720000"/>
    <n v="1452500"/>
    <n v="8715000"/>
    <n v="8715000"/>
    <n v="8715000"/>
    <n v="8715000"/>
    <n v="8715000"/>
    <n v="8715000"/>
    <n v="53742500"/>
    <m/>
    <d v="2026-12-31T00:00:00"/>
    <m/>
    <m/>
    <m/>
    <m/>
    <m/>
    <s v="A-02-02-02-008-003-01"/>
    <s v="Prestar servicios profesionales al Grupo de Gestión del Talento Humano apoyando la ejecución de los procedimientos y procesos relacionados con la nómina de la planta de personal de la ADRES. ID-040-DAF"/>
    <s v="040-DAF"/>
    <s v="Grupo de Gestion de Talento Humano"/>
  </r>
  <r>
    <n v="32"/>
    <x v="0"/>
    <x v="31"/>
    <s v="YENNY LIZZETHE RICO GOMEZ"/>
    <n v="1110482791"/>
    <d v="2026-01-26T00:00:00"/>
    <m/>
    <d v="2026-09-25T00:00:00"/>
    <d v="2026-09-26T00:00:00"/>
    <n v="48350608"/>
    <m/>
    <n v="0"/>
    <s v="NO"/>
    <n v="0"/>
    <n v="6043826"/>
    <n v="201460.86666666667"/>
    <n v="946"/>
    <d v="2026-01-20T00:00:00"/>
    <n v="48350608"/>
    <n v="988"/>
    <d v="2026-01-26T00:00:00"/>
    <n v="48350608"/>
    <n v="1007304.3333333334"/>
    <n v="6043826"/>
    <n v="6043826"/>
    <n v="6043826"/>
    <n v="6043826"/>
    <n v="6043826"/>
    <n v="6043826"/>
    <n v="37270260.333333328"/>
    <m/>
    <d v="2026-12-31T00:00:00"/>
    <m/>
    <m/>
    <m/>
    <m/>
    <m/>
    <s v="A-02-02-02-008-003-01"/>
    <s v="Prestar servicios profesionales al Grupo de Gestión del Talento Humano apoyando la consolidación y la ejecución de las actividades de bienestar y capacitación, así como en el desarrollo del procedimiento de recobro de las incapacidades y licencias. ID-047-DAF"/>
    <s v="047-DAF"/>
    <s v="Grupo de Gestion de Talento Humano"/>
  </r>
  <r>
    <n v="33"/>
    <x v="0"/>
    <x v="32"/>
    <s v="KAREN ANDREA BARON CRUZ"/>
    <n v="1022392687"/>
    <d v="2026-01-26T00:00:00"/>
    <m/>
    <d v="2026-09-25T00:00:00"/>
    <d v="2026-09-26T00:00:00"/>
    <n v="45920000"/>
    <m/>
    <n v="0"/>
    <s v="NO"/>
    <n v="0"/>
    <n v="5740000"/>
    <n v="191333.33333333334"/>
    <n v="945"/>
    <d v="2026-01-20T00:00:00"/>
    <n v="45920000"/>
    <n v="647"/>
    <d v="2026-01-26T00:00:00"/>
    <n v="45920000"/>
    <n v="956666.66666666674"/>
    <n v="5740000"/>
    <n v="5740000"/>
    <n v="5740000"/>
    <n v="5740000"/>
    <n v="5740000"/>
    <n v="5740000"/>
    <n v="35396666.666666672"/>
    <m/>
    <d v="2026-12-31T00:00:00"/>
    <m/>
    <m/>
    <m/>
    <m/>
    <m/>
    <s v="A-02-02-02-008-003-01"/>
    <s v="Prestar servicios profesionales apoyando en la gestión de SST y en la gestión ambiental de la ADRES, de acuerdo con la normatividad vigente en las materias. ID-042-DAF"/>
    <s v="042-DAF"/>
    <s v="Grupo de Gestion de Talento Humano"/>
  </r>
  <r>
    <n v="34"/>
    <x v="0"/>
    <x v="33"/>
    <s v="ANGELA YOHANA ARIAS AREVALO"/>
    <n v="1022397556"/>
    <d v="2026-01-14T00:00:00"/>
    <m/>
    <d v="2026-09-13T00:00:00"/>
    <d v="2026-09-14T00:00:00"/>
    <n v="46048200"/>
    <m/>
    <n v="0"/>
    <s v="NO"/>
    <n v="0"/>
    <n v="5756025"/>
    <n v="191867.5"/>
    <n v="102"/>
    <d v="2026-01-11T00:00:00"/>
    <n v="46048200"/>
    <n v="189"/>
    <d v="2026-01-14T00:00:00"/>
    <n v="46048200"/>
    <n v="3261747.5"/>
    <n v="5756025"/>
    <n v="5756025"/>
    <n v="5756025"/>
    <n v="5756025"/>
    <n v="5756025"/>
    <n v="5756025"/>
    <n v="37797897.5"/>
    <m/>
    <d v="2026-12-31T00:00:00"/>
    <m/>
    <m/>
    <m/>
    <m/>
    <m/>
    <s v="A-02-02-02-008-003-01"/>
    <s v="Prestar servicios profesionales al Grupo de Gestión Financiera Interna de la Dirección Administrativa y Financiera de la ADRES, en los procedimientos relacionados con las operaciones financieras asociadas y/o relacionadas con la ejecución de los contratos de Funcionamiento a cargo de la Entidad en lo referente al desembolso, conciliaciones bancarias, generación de Informes, actualización de pagos en la plataforma SECOP, seguimiento y análisis de movimientos bancarios y las actividades de cierre de tesorería mensuales ID-025-DAF"/>
    <s v="025-DAF"/>
    <s v="Grupo de Gestión Financiera Interna"/>
  </r>
  <r>
    <n v="35"/>
    <x v="0"/>
    <x v="34"/>
    <s v="BELTRAN PARDO ABOGADOS &amp; ASOCIADOS SAS"/>
    <n v="900796153"/>
    <d v="2026-01-21T00:00:00"/>
    <m/>
    <d v="2026-09-20T00:00:00"/>
    <d v="2026-09-21T00:00:00"/>
    <n v="231000000"/>
    <m/>
    <n v="24264705.882352941"/>
    <s v="SI"/>
    <n v="4610294.1176470583"/>
    <m/>
    <m/>
    <n v="929"/>
    <m/>
    <m/>
    <m/>
    <m/>
    <m/>
    <m/>
    <m/>
    <n v="57750000"/>
    <m/>
    <n v="57750000"/>
    <m/>
    <n v="57750000"/>
    <n v="115500000"/>
    <n v="57750000"/>
    <d v="2026-12-31T00:00:00"/>
    <m/>
    <m/>
    <m/>
    <m/>
    <m/>
    <s v="A-02-02-02-008-002-01"/>
    <s v="Prestar servicios profesionales altamente calificados para brindar asesoría jurídica en materia de compra pública. temas relacionados con procesos de contratación y en temas de derecho administrativo que sean requeridos por las dependencias de la ADRES ID-011-DAF"/>
    <s v="011-DAF"/>
    <s v="Grupo de Gestión de Contratación"/>
  </r>
  <r>
    <n v="36"/>
    <x v="0"/>
    <x v="35"/>
    <s v="ASESORES JURIDICOS Y CONSULTORES EMPRESARIALES SAS"/>
    <n v="900430553"/>
    <d v="2026-01-29T00:00:00"/>
    <m/>
    <d v="2026-09-28T00:00:00"/>
    <d v="2026-09-29T00:00:00"/>
    <n v="219912000"/>
    <m/>
    <n v="23100000"/>
    <s v="SI"/>
    <n v="4389000"/>
    <m/>
    <m/>
    <n v="921"/>
    <m/>
    <m/>
    <m/>
    <m/>
    <m/>
    <m/>
    <m/>
    <n v="54978000"/>
    <m/>
    <n v="54978000"/>
    <m/>
    <n v="54978000"/>
    <n v="164934000"/>
    <m/>
    <d v="2026-12-31T00:00:00"/>
    <m/>
    <m/>
    <m/>
    <m/>
    <m/>
    <s v="A-02-02-02-008-002-01"/>
    <s v="Prestar servicios de asesoría y acompañamiento en temas de prevención y responsabilidad fiscal, disciplinario y daño antijuridico. ID-032-DAF"/>
    <s v="032-DAF"/>
    <s v="Grupo de Gestion de Talento Humano"/>
  </r>
  <r>
    <n v="37"/>
    <x v="1"/>
    <x v="36"/>
    <s v="MARIA PATRICIA FIGUEREDO MACIAS"/>
    <n v="40029079"/>
    <d v="2026-01-19T00:00:00"/>
    <m/>
    <d v="2026-09-18T00:00:00"/>
    <d v="2026-09-19T00:00:00"/>
    <n v="121264000"/>
    <m/>
    <n v="0"/>
    <s v="NO"/>
    <n v="0"/>
    <n v="15158000"/>
    <n v="505266.66666666669"/>
    <n v="442"/>
    <d v="2026-01-11T00:00:00"/>
    <n v="121264000"/>
    <n v="254"/>
    <d v="2026-01-17T00:00:00"/>
    <n v="121264000"/>
    <n v="6063200"/>
    <n v="15158000"/>
    <n v="15158000"/>
    <n v="15158000"/>
    <n v="15158000"/>
    <n v="15158000"/>
    <n v="15158000"/>
    <n v="97011200"/>
    <m/>
    <d v="2026-12-31T00:00:00"/>
    <m/>
    <m/>
    <m/>
    <m/>
    <m/>
    <s v="A-02-02-02-008-003-01"/>
    <s v="Prestar servicios profesionales especializados a la Dirección de Otras Prestaciones de la ADRES para adelantar las acciones coordinadas, de planeación, gestión, ejecución técnica y operativa del proceso de auditoría concurrente retrospectiva y/o de campo de reclamaciones de servicios médicos, indemnizaciones y gastos derivados de accidentes de tránsito ocasionados por vehículos sin identificar o sin SOAT o con póliza SOAT a tarifa diferencial por riesgo, eventos catastróficos de origen natural, eventos terroristas y de los procesos de liquidación, reconocimiento y pago de servicios y tecnologías en salud no financiadas con la UPC ni presupuestos máximos y/o servicios complementarios y demás eventos aprobados por el Ministerio de Salud y Protección Social; así como en el procedimiento de reintegro de recursos de salud apropiados o reconocidos sin justa causa. ID-060-DOP-ADRES-CPS-037-2026"/>
    <s v="060-DOP"/>
    <s v="Dirección  de Otras Prestaciones"/>
  </r>
  <r>
    <n v="38"/>
    <x v="1"/>
    <x v="37"/>
    <s v="ALEXANDRA CAROLINA ROMERO GARCIA"/>
    <n v="51752213"/>
    <d v="2026-01-19T00:00:00"/>
    <m/>
    <d v="2026-09-18T00:00:00"/>
    <d v="2026-09-19T00:00:00"/>
    <n v="77835368"/>
    <m/>
    <n v="0"/>
    <s v="NO"/>
    <n v="0"/>
    <n v="9729421"/>
    <n v="324314.03333333333"/>
    <n v="458"/>
    <d v="2026-01-11T00:00:00"/>
    <n v="116753052"/>
    <n v="256"/>
    <d v="2026-01-17T00:00:00"/>
    <n v="77835368"/>
    <n v="3891768.4"/>
    <n v="9729421"/>
    <n v="9729421"/>
    <n v="9729421"/>
    <n v="9729421"/>
    <n v="9729421"/>
    <n v="9729421"/>
    <n v="62268294.399999999"/>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2-DOP-ADRES-CPS-038-2026"/>
    <s v="062-DOP"/>
    <s v="Dirección  de Otras Prestaciones"/>
  </r>
  <r>
    <n v="39"/>
    <x v="1"/>
    <x v="38"/>
    <s v="ELIZABETH COLLAZOS OSPINA "/>
    <n v="32183403"/>
    <d v="2026-01-19T00:00:00"/>
    <m/>
    <d v="2026-09-18T00:00:00"/>
    <d v="2026-09-19T00:00:00"/>
    <n v="77835368"/>
    <m/>
    <n v="0"/>
    <s v="NO"/>
    <n v="0"/>
    <n v="9729421"/>
    <n v="324314.03333333333"/>
    <n v="425"/>
    <d v="2026-01-11T00:00:00"/>
    <n v="116753052"/>
    <n v="257"/>
    <d v="2026-01-17T00:00:00"/>
    <n v="77835368"/>
    <n v="3891768.4"/>
    <n v="9729421"/>
    <n v="9729421"/>
    <n v="9729421"/>
    <n v="9729421"/>
    <n v="9729421"/>
    <n v="9729421"/>
    <n v="62268294.399999999"/>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ID-063-DOP-ADRES-CPS-039-2026"/>
    <s v="063-DOP"/>
    <s v="Dirección  de Otras Prestaciones"/>
  </r>
  <r>
    <n v="40"/>
    <x v="1"/>
    <x v="39"/>
    <s v="ANGELICA MARIA FLOREZ CUESTAS"/>
    <n v="52729876"/>
    <d v="2026-01-19T00:00:00"/>
    <m/>
    <d v="2026-09-18T00:00:00"/>
    <d v="2026-09-19T00:00:00"/>
    <n v="77835368"/>
    <m/>
    <n v="0"/>
    <s v="NO"/>
    <n v="0"/>
    <n v="9729421"/>
    <n v="324314.03333333333"/>
    <n v="438"/>
    <d v="2026-01-11T00:00:00"/>
    <n v="77835368"/>
    <n v="259"/>
    <d v="2026-01-17T00:00:00"/>
    <n v="77835368"/>
    <n v="3891768.4"/>
    <n v="9729421"/>
    <n v="9729421"/>
    <n v="9729421"/>
    <n v="9729421"/>
    <n v="9729421"/>
    <n v="9729421"/>
    <n v="62268294.399999999"/>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ID-064-DOP-ADRES-CPS-040-2026"/>
    <s v="064-DOP"/>
    <s v="Dirección  de Otras Prestaciones"/>
  </r>
  <r>
    <n v="41"/>
    <x v="1"/>
    <x v="40"/>
    <s v="CAMILO RINCON CUERVO"/>
    <n v="79341448"/>
    <d v="2026-01-19T00:00:00"/>
    <m/>
    <d v="2026-09-18T00:00:00"/>
    <d v="2026-09-19T00:00:00"/>
    <n v="77835368"/>
    <m/>
    <n v="0"/>
    <s v="NO"/>
    <n v="0"/>
    <n v="9729421"/>
    <n v="324314.03333333333"/>
    <n v="475"/>
    <d v="2026-01-11T00:00:00"/>
    <n v="77835368"/>
    <n v="260"/>
    <d v="2026-01-17T00:00:00"/>
    <n v="77835368"/>
    <n v="3891768.4"/>
    <n v="9729421"/>
    <n v="9729421"/>
    <n v="9729421"/>
    <n v="9729421"/>
    <n v="9729421"/>
    <n v="9729421"/>
    <n v="62268294.399999999"/>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5-DOP-ADRES-CPS-041-2026"/>
    <s v="065-DOP"/>
    <s v="Dirección  de Otras Prestaciones"/>
  </r>
  <r>
    <n v="42"/>
    <x v="1"/>
    <x v="41"/>
    <s v="ERIKA ANDREA GUZMAN GONZALEZ"/>
    <n v="52353061"/>
    <d v="2026-01-19T00:00:00"/>
    <m/>
    <d v="2026-09-18T00:00:00"/>
    <d v="2026-09-19T00:00:00"/>
    <n v="77835368"/>
    <m/>
    <n v="0"/>
    <s v="NO"/>
    <n v="0"/>
    <n v="9729421"/>
    <n v="324314.03333333333"/>
    <n v="353"/>
    <d v="2026-01-11T00:00:00"/>
    <n v="77835368"/>
    <n v="261"/>
    <d v="2026-01-17T00:00:00"/>
    <n v="77835368"/>
    <n v="3891768.4"/>
    <n v="9729421"/>
    <n v="9729421"/>
    <n v="9729421"/>
    <n v="9729421"/>
    <n v="9729421"/>
    <n v="9729421"/>
    <n v="62268294.399999999"/>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7-DOP-ADRES-CPS-042-2026"/>
    <s v="067-DOP"/>
    <s v="Dirección  de Otras Prestaciones"/>
  </r>
  <r>
    <n v="43"/>
    <x v="1"/>
    <x v="42"/>
    <s v="CATALINA LOPEZ BENAVIDES"/>
    <n v="52919337"/>
    <d v="2026-01-20T00:00:00"/>
    <m/>
    <d v="2026-09-19T00:00:00"/>
    <d v="2026-09-20T00:00:00"/>
    <n v="77835368"/>
    <m/>
    <n v="0"/>
    <s v="NO"/>
    <n v="0"/>
    <n v="9729421"/>
    <n v="324314.03333333333"/>
    <n v="334"/>
    <d v="2026-01-11T00:00:00"/>
    <n v="116753052"/>
    <n v="262"/>
    <d v="2026-01-17T00:00:00"/>
    <n v="77835368"/>
    <n v="3567454.3666666667"/>
    <n v="9729421"/>
    <n v="9729421"/>
    <n v="9729421"/>
    <n v="9729421"/>
    <n v="9729421"/>
    <n v="9729421"/>
    <n v="61943980.366666667"/>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73-DOP-ADRES-CPS-043-2026"/>
    <s v="073-DOP"/>
    <s v="Dirección  de Otras Prestaciones"/>
  </r>
  <r>
    <n v="44"/>
    <x v="1"/>
    <x v="43"/>
    <s v="LIDIA MERCEDES PALACIOS MORENO"/>
    <n v="52103921"/>
    <d v="2026-01-19T00:00:00"/>
    <m/>
    <d v="2026-09-18T00:00:00"/>
    <d v="2026-09-19T00:00:00"/>
    <n v="89719824"/>
    <m/>
    <n v="0"/>
    <s v="NO"/>
    <n v="0"/>
    <n v="11214978"/>
    <n v="373832.6"/>
    <n v="323"/>
    <d v="2026-01-11T00:00:00"/>
    <n v="134579736"/>
    <n v="265"/>
    <d v="2026-01-17T00:00:00"/>
    <n v="89719824"/>
    <n v="4485991.1999999993"/>
    <n v="11214978"/>
    <n v="11214978"/>
    <n v="11214978"/>
    <n v="11214978"/>
    <n v="11214978"/>
    <n v="11214978"/>
    <n v="71775859.200000003"/>
    <m/>
    <d v="2026-12-31T00:00:00"/>
    <m/>
    <m/>
    <m/>
    <m/>
    <m/>
    <s v="A-02-02-02-008-003-01"/>
    <s v="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1-DOP-ADRES-CPS-044-2026"/>
    <s v="071-DOP"/>
    <s v="Dirección  de Otras Prestaciones"/>
  </r>
  <r>
    <n v="45"/>
    <x v="1"/>
    <x v="44"/>
    <s v="PAULA CAMILA GUTIERREZ CUENCA"/>
    <n v="1010196423"/>
    <d v="2026-01-19T00:00:00"/>
    <m/>
    <d v="2026-09-18T00:00:00"/>
    <d v="2026-09-19T00:00:00"/>
    <n v="89719824"/>
    <m/>
    <n v="0"/>
    <s v="NO"/>
    <n v="0"/>
    <n v="11214978"/>
    <n v="373832.6"/>
    <n v="399"/>
    <d v="2026-01-11T00:00:00"/>
    <n v="89719824"/>
    <n v="266"/>
    <d v="2026-01-17T00:00:00"/>
    <n v="89719824"/>
    <n v="4485991.1999999993"/>
    <n v="11214978"/>
    <n v="11214978"/>
    <n v="11214978"/>
    <n v="11214978"/>
    <n v="11214978"/>
    <n v="11214978"/>
    <n v="71775859.200000003"/>
    <m/>
    <d v="2026-12-31T00:00:00"/>
    <m/>
    <m/>
    <m/>
    <m/>
    <m/>
    <s v="A-02-02-02-008-003-01"/>
    <s v="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81-DOP-ADRES-CPS-045-2026"/>
    <s v="081-DOP"/>
    <s v="Dirección  de Otras Prestaciones"/>
  </r>
  <r>
    <n v="46"/>
    <x v="1"/>
    <x v="45"/>
    <s v="ALEJANDRO CASTAÑEDA GOMEZ"/>
    <n v="17419305"/>
    <d v="2026-01-19T00:00:00"/>
    <m/>
    <d v="2026-09-18T00:00:00"/>
    <d v="2026-09-19T00:00:00"/>
    <n v="110010728"/>
    <m/>
    <n v="0"/>
    <s v="NO"/>
    <n v="0"/>
    <n v="13751341"/>
    <n v="458378.03333333333"/>
    <n v="469"/>
    <d v="2026-01-11T00:00:00"/>
    <n v="110010728"/>
    <n v="267"/>
    <d v="2026-01-17T00:00:00"/>
    <n v="110010728"/>
    <n v="5500536.4000000004"/>
    <n v="13751341"/>
    <n v="13751341"/>
    <n v="13751341"/>
    <n v="13751341"/>
    <n v="13751341"/>
    <n v="13751341"/>
    <n v="88008582.400000006"/>
    <m/>
    <d v="2026-12-31T00:00:00"/>
    <m/>
    <m/>
    <m/>
    <m/>
    <m/>
    <s v="A-02-02-02-008-003-01"/>
    <s v="Prestar servicios profesionales especializados a la Dirección de Otras Prestaciones de la ADRES apoyando en el proceso de auditoria integral, la definición de criterios de auditoría e implementación, seguimiento y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y la supervisión y fortalecimiento del uso de herramientas tecnológicas basadas en inteligencia artificial orientadas a optimizar los procesos de auditoria médica. ID-083-DOP-ADRES-CPS-046-2026"/>
    <s v="083-DOP"/>
    <s v="Dirección  de Otras Prestaciones"/>
  </r>
  <r>
    <n v="47"/>
    <x v="1"/>
    <x v="46"/>
    <s v="FRANCISCO JAVIER AREVALO AREVALO"/>
    <n v="79512886"/>
    <d v="2026-01-19T00:00:00"/>
    <m/>
    <d v="2026-09-18T00:00:00"/>
    <d v="2026-09-19T00:00:00"/>
    <n v="50762296"/>
    <m/>
    <n v="0"/>
    <s v="NO"/>
    <n v="0"/>
    <n v="6345287"/>
    <n v="211509.56666666668"/>
    <n v="230"/>
    <d v="2026-01-11T00:00:00"/>
    <n v="76143444"/>
    <n v="268"/>
    <d v="2026-01-17T00:00:00"/>
    <n v="50762296"/>
    <n v="2538114.8000000003"/>
    <n v="6345287"/>
    <n v="6345287"/>
    <n v="6345287"/>
    <n v="6345287"/>
    <n v="6345287"/>
    <n v="6345287"/>
    <n v="40609836.799999997"/>
    <m/>
    <d v="2026-12-31T00:00:00"/>
    <m/>
    <m/>
    <m/>
    <m/>
    <m/>
    <s v="A-02-02-02-008-003-01"/>
    <s v="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las reclamaciones de servicios médicos, indemnizaciones y gastos derivados de accidentes de tránsito, eventos catastróficos de origen natural, eventos terroristas y demás eventos aprobados por el Ministerio de Salud y Protección Social. ID-116-DOP-ADRES-CPS-047-2026"/>
    <s v="116-DOP"/>
    <s v="Dirección  de Otras Prestaciones"/>
  </r>
  <r>
    <n v="48"/>
    <x v="2"/>
    <x v="47"/>
    <s v="JOHN EDWIN RODRIGUEZ SANCHEZ"/>
    <n v="80174791"/>
    <d v="2026-01-15T00:00:00"/>
    <m/>
    <d v="2026-09-14T00:00:00"/>
    <d v="2026-09-15T00:00:00"/>
    <n v="48350608"/>
    <m/>
    <n v="0"/>
    <s v="NO"/>
    <n v="0"/>
    <n v="6043826"/>
    <n v="201460.86666666667"/>
    <n v="512"/>
    <d v="2026-01-11T00:00:00"/>
    <n v="72525924"/>
    <n v="183"/>
    <d v="2026-01-14T00:00:00"/>
    <n v="48350608"/>
    <n v="3223373.87"/>
    <n v="6043826"/>
    <n v="6043826"/>
    <n v="6043826"/>
    <n v="6043826"/>
    <n v="6043826"/>
    <n v="6043826"/>
    <n v="39486329.870000005"/>
    <m/>
    <d v="2026-12-31T00:00:00"/>
    <m/>
    <m/>
    <m/>
    <m/>
    <m/>
    <s v="A-02-02-02-008-003-09"/>
    <s v="Prestar servicios de apoyo a la gestión en la atención técnica de los requerimientos e incidentes de baja y media complejidad de los servicios de tecnología asociados a los escritorios de los trabajadores de la entidad.  ID-105-DGTIC"/>
    <s v="105-DGTIC"/>
    <s v="Direccion Gestión de Tecnologías de la Información y Comunicaciones"/>
  </r>
  <r>
    <n v="49"/>
    <x v="2"/>
    <x v="48"/>
    <s v="WILSON FERNEY GUERRERO RUIZ"/>
    <n v="1018482261"/>
    <d v="2026-01-15T00:00:00"/>
    <m/>
    <d v="2026-09-14T00:00:00"/>
    <d v="2026-09-15T00:00:00"/>
    <n v="48350608"/>
    <m/>
    <n v="0"/>
    <s v="NO"/>
    <n v="0"/>
    <n v="6043826"/>
    <n v="201460.86666666667"/>
    <n v="525"/>
    <d v="2026-01-11T00:00:00"/>
    <n v="72525924"/>
    <n v="164"/>
    <d v="2026-01-14T00:00:00"/>
    <n v="48350608"/>
    <n v="3223373.8666666667"/>
    <n v="6043826"/>
    <n v="6043826"/>
    <n v="6043826"/>
    <n v="6043826"/>
    <n v="6043826"/>
    <n v="6043826"/>
    <n v="39486329.866666667"/>
    <m/>
    <d v="2026-12-31T00:00:00"/>
    <m/>
    <m/>
    <m/>
    <m/>
    <m/>
    <s v="A-02-02-02-008-003-09"/>
    <s v="Prestar servicios de apoyo a la gestión en la atención técnica de los requerimientos e incidentes de baja y media complejidad de los servicios de tecnología asociados a los escritorios de los trabajadores de la entidad.  ID-114-DGTIC_x000d__x000a__x000d__x000a_ADRES-CPS-049-2026"/>
    <s v="114-DGTIC"/>
    <s v="Direccion Gestión de Tecnologías de la Información y Comunicaciones"/>
  </r>
  <r>
    <n v="50"/>
    <x v="1"/>
    <x v="49"/>
    <s v="JUAN ESTEBAN OSORIO GONZALEZ"/>
    <n v="7174808"/>
    <d v="2026-01-27T00:00:00"/>
    <m/>
    <d v="2026-09-26T00:00:00"/>
    <d v="2026-09-27T00:00:00"/>
    <n v="77711728"/>
    <m/>
    <n v="0"/>
    <s v="NO"/>
    <n v="0"/>
    <n v="9713966"/>
    <n v="323798.86666666664"/>
    <n v="330"/>
    <d v="2026-01-11T00:00:00"/>
    <n v="77711728"/>
    <n v="1031"/>
    <d v="2026-01-27T00:00:00"/>
    <n v="77711728"/>
    <n v="1295195.4666666666"/>
    <n v="9713966"/>
    <n v="9713966"/>
    <n v="9713966"/>
    <n v="9713966"/>
    <n v="9713966"/>
    <n v="9713966"/>
    <n v="59578991.466666669"/>
    <m/>
    <d v="2026-12-31T00:00:00"/>
    <m/>
    <m/>
    <m/>
    <m/>
    <m/>
    <s v="A-02-02-02-008-003-01"/>
    <s v="Prestar servicios profesionales especializados a la Dirección de Otras Prestaciones de la ADRES, mediante el apoyo técnico, jurídico y analítico en la elaboración, revisión y sustentación de conceptos, informes y análisis requeridos por los grupos internos de la Dirección, así como en los procesos judiciales adelantados por la Oficina Asesora Jurídica, que se derivan de recobros por  servicios y tecnologías en salud no financiadas con la UPC o con presupuestos máximos, así como con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38-DOP"/>
    <s v="138-DOP"/>
    <s v="Dirección  de Otras Prestaciones"/>
  </r>
  <r>
    <n v="51"/>
    <x v="1"/>
    <x v="50"/>
    <s v="ADRIANA MAYERLY CARREÑO DURAN"/>
    <n v="1016017864"/>
    <d v="2026-01-27T00:00:00"/>
    <m/>
    <d v="2026-09-26T00:00:00"/>
    <d v="2026-09-27T00:00:00"/>
    <n v="71528680"/>
    <m/>
    <n v="0"/>
    <s v="NO"/>
    <n v="0"/>
    <n v="8941085"/>
    <n v="298036.16666666669"/>
    <n v="324"/>
    <d v="2026-01-11T00:00:00"/>
    <n v="71528680"/>
    <n v="999"/>
    <d v="2026-01-27T00:00:00"/>
    <n v="71528680"/>
    <n v="1192144.6666666667"/>
    <n v="8941085"/>
    <n v="8941085"/>
    <n v="8941085"/>
    <n v="8941085"/>
    <n v="8941085"/>
    <n v="8941085"/>
    <n v="54838654.666666664"/>
    <m/>
    <d v="2026-12-31T00:00:00"/>
    <m/>
    <m/>
    <m/>
    <m/>
    <m/>
    <s v="A-02-02-02-008-003-01"/>
    <s v="Prestar servicios profesionales especializados a la Dirección de Otras Prestaciones de la ADRES, apoyando a la Coordinación del Grupo de Interno de Verificación y  Auditoría de Cuentas, en el proceso de auditoria Integral, seguimiento,  valoración y revisión de los procesos de liquidación, reconocimiento y pago de servicios, en el marco de las actividades de los componente médico – jurídico – financiero relacionadas con la revisión de los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así como el proceso de reintegro de recursos apropiados o reconocidos sin justa causa.ID-105-DOP"/>
    <s v="105-DOP"/>
    <s v="Dirección  de Otras Prestaciones"/>
  </r>
  <r>
    <n v="52"/>
    <x v="2"/>
    <x v="51"/>
    <s v="CARMEN ANDREA CORONADO SOLER"/>
    <n v="52913968"/>
    <d v="2026-01-15T00:00:00"/>
    <m/>
    <d v="2026-09-14T00:00:00"/>
    <d v="2026-09-15T00:00:00"/>
    <n v="92400000"/>
    <m/>
    <n v="0"/>
    <s v="NO"/>
    <n v="0"/>
    <n v="11550000"/>
    <n v="385000"/>
    <n v="537"/>
    <d v="2026-01-11T00:00:00"/>
    <n v="92400000"/>
    <n v="191"/>
    <d v="2026-01-15T00:00:00"/>
    <n v="92400000"/>
    <n v="6160000"/>
    <n v="11550000"/>
    <n v="11550000"/>
    <n v="11550000"/>
    <n v="11550000"/>
    <n v="11550000"/>
    <n v="11550000"/>
    <n v="75460000"/>
    <m/>
    <d v="2026-12-31T00:00:00"/>
    <m/>
    <m/>
    <m/>
    <m/>
    <m/>
    <s v="A-02-02-02-008-002-01"/>
    <s v="Prestar los servicios profesionales especializados para el apoyo jurídico en las etapas precontractual, contractual y postcontractual de los procesos contractuales, así como en los asuntos jurídicos y administrativos que se adelantan en la DGTIC de la ADRES. ID-123-DGTIC"/>
    <s v="123-DGTIC"/>
    <s v="Direccion Gestión de Tecnologías de la Información y Comunicaciones"/>
  </r>
  <r>
    <n v="53"/>
    <x v="2"/>
    <x v="52"/>
    <s v="DIEGO JESUS ORTEGA CRUZ"/>
    <n v="79909326"/>
    <d v="2026-01-14T00:00:00"/>
    <m/>
    <d v="2026-09-13T00:00:00"/>
    <d v="2026-09-14T00:00:00"/>
    <n v="104720000"/>
    <m/>
    <n v="11000000"/>
    <s v="SI"/>
    <n v="2090000"/>
    <n v="13090000"/>
    <n v="436333.33333333331"/>
    <n v="568"/>
    <d v="2026-01-11T00:00:00"/>
    <n v="104720000"/>
    <n v="162"/>
    <d v="2026-01-14T00:00:00"/>
    <n v="104720000"/>
    <n v="7417666.666666666"/>
    <n v="13090000"/>
    <n v="13090000"/>
    <n v="13090000"/>
    <n v="13090000"/>
    <n v="13090000"/>
    <n v="13090000"/>
    <n v="85957666.666666657"/>
    <m/>
    <d v="2026-12-31T00:00:00"/>
    <m/>
    <m/>
    <m/>
    <m/>
    <m/>
    <s v="A-02-02-02-008-002-01"/>
    <s v="Prestar los servicios profesionales especializados para el apoyo jurídico en la preparación, revisión y acompañamiento en las etapas precontractual, contractual y postcontractual de los procesos contractuales, así como en los asuntos jurídicos y administrativos que se adelantan en la DGTIC de la ADRES. ID-132-DGTIC_x000d__x000a__x000d__x000a_ADRES-CPS-053-2026"/>
    <s v="132-DGTIC"/>
    <s v="Direccion Gestión de Tecnologías de la Información y Comunicaciones"/>
  </r>
  <r>
    <n v="54"/>
    <x v="2"/>
    <x v="53"/>
    <s v="ANGELA VIVIANA MONTILLA CASTAÑEDA"/>
    <n v="52954118"/>
    <d v="2026-01-15T00:00:00"/>
    <m/>
    <d v="2026-09-14T00:00:00"/>
    <d v="2026-09-15T00:00:00"/>
    <n v="48350608"/>
    <m/>
    <n v="0"/>
    <s v="NO"/>
    <n v="0"/>
    <n v="6043826"/>
    <n v="201460.86666666667"/>
    <n v="531"/>
    <d v="2026-01-11T00:00:00"/>
    <n v="72525924"/>
    <n v="184"/>
    <d v="2026-01-14T00:00:00"/>
    <n v="48350608"/>
    <n v="3223373.87"/>
    <n v="6043826"/>
    <n v="6043826"/>
    <n v="6043826"/>
    <n v="6043826"/>
    <n v="6043826"/>
    <n v="6043826"/>
    <n v="39486329.870000005"/>
    <m/>
    <d v="2026-12-31T00:00:00"/>
    <m/>
    <m/>
    <m/>
    <m/>
    <m/>
    <s v="A-02-02-02-008-003-01"/>
    <s v="Prestar servicios técnicos orientados a la gestión, análisis y documentación de requerimientos e historias de usuario, con el fin de apoyar el desarrollo de los sistemas de información solicitados por las áreas funcionales de la Entidad.  ID-035-DGTIC"/>
    <s v="035-DGTIC"/>
    <s v="Direccion Gestión de Tecnologías de la Información y Comunicaciones"/>
  </r>
  <r>
    <n v="55"/>
    <x v="3"/>
    <x v="54"/>
    <s v="ANGIE LORENA LOPEZ PINILLA"/>
    <n v="1030661159"/>
    <d v="2026-01-19T00:00:00"/>
    <m/>
    <d v="2026-09-18T00:00:00"/>
    <d v="2026-09-19T00:00:00"/>
    <n v="73776000"/>
    <m/>
    <n v="0"/>
    <s v="NO"/>
    <n v="0"/>
    <n v="9222000"/>
    <n v="307400"/>
    <n v="766"/>
    <d v="2026-01-11T00:00:00"/>
    <n v="73792312"/>
    <n v="301"/>
    <d v="2026-01-19T00:00:00"/>
    <n v="73776000"/>
    <n v="3688800"/>
    <n v="9222000"/>
    <n v="9222000"/>
    <n v="8607200"/>
    <n v="9222000"/>
    <n v="9222000"/>
    <n v="9222000"/>
    <n v="58406000"/>
    <m/>
    <d v="2026-12-31T00:00:00"/>
    <s v="SI"/>
    <n v="46139"/>
    <n v="46140"/>
    <n v="2"/>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1-OAJ"/>
    <s v="001-OAJ"/>
    <s v="Oficina Asesora Jurídica"/>
  </r>
  <r>
    <n v="56"/>
    <x v="3"/>
    <x v="55"/>
    <s v="SANDRA EUGENIA ORTIZ SAENZ"/>
    <n v="52810493"/>
    <d v="2026-01-20T00:00:00"/>
    <m/>
    <d v="2026-09-19T00:00:00"/>
    <d v="2026-09-20T00:00:00"/>
    <n v="73776000"/>
    <m/>
    <n v="0"/>
    <s v="NO"/>
    <n v="0"/>
    <n v="9222000"/>
    <n v="307400"/>
    <n v="781"/>
    <d v="2026-01-11T00:00:00"/>
    <n v="73792312"/>
    <n v="400"/>
    <d v="2026-01-20T00:00:00"/>
    <n v="73776000"/>
    <n v="3381400"/>
    <n v="9222000"/>
    <n v="9222000"/>
    <n v="9222000"/>
    <n v="9222000"/>
    <n v="9222000"/>
    <n v="9222000"/>
    <n v="58713400"/>
    <m/>
    <d v="2026-12-31T00:00:00"/>
    <m/>
    <m/>
    <m/>
    <m/>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2-OAJ"/>
    <s v="002-OAJ"/>
    <s v="Oficina Asesora Jurídica"/>
  </r>
  <r>
    <n v="57"/>
    <x v="3"/>
    <x v="56"/>
    <s v="DIEGO ALFONSO LEAL GONZALEZ"/>
    <n v="1032447457"/>
    <d v="2026-01-19T00:00:00"/>
    <m/>
    <d v="2026-09-18T00:00:00"/>
    <d v="2026-09-19T00:00:00"/>
    <n v="73776000"/>
    <m/>
    <n v="0"/>
    <s v="NO"/>
    <n v="0"/>
    <n v="9222000"/>
    <n v="307400"/>
    <n v="749"/>
    <d v="2026-01-11T00:00:00"/>
    <n v="73792312"/>
    <n v="331"/>
    <d v="2026-01-19T00:00:00"/>
    <n v="73776000"/>
    <n v="3688800"/>
    <n v="9222000"/>
    <n v="9222000"/>
    <n v="9222000"/>
    <n v="9222000"/>
    <n v="7685000"/>
    <n v="9222000"/>
    <n v="57483800"/>
    <m/>
    <d v="2026-12-31T00:00:00"/>
    <s v="SI"/>
    <n v="46174"/>
    <n v="46178"/>
    <n v="5"/>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3-OAJ"/>
    <s v="003-OAJ"/>
    <s v="Oficina Asesora Jurídica"/>
  </r>
  <r>
    <n v="58"/>
    <x v="3"/>
    <x v="57"/>
    <s v="KAREN LORENA RANGEL LOBO"/>
    <n v="1098746521"/>
    <d v="2026-01-15T00:00:00"/>
    <m/>
    <d v="2026-09-14T00:00:00"/>
    <d v="2026-09-15T00:00:00"/>
    <n v="73776000"/>
    <m/>
    <n v="0"/>
    <s v="NO"/>
    <n v="0"/>
    <n v="9222000"/>
    <n v="307400"/>
    <n v="797"/>
    <d v="2026-01-11T00:00:00"/>
    <n v="73792312"/>
    <n v="196"/>
    <d v="2026-01-15T00:00:00"/>
    <n v="73776000"/>
    <n v="4918400"/>
    <n v="9222000"/>
    <n v="9222000"/>
    <n v="9222000"/>
    <n v="9222000"/>
    <n v="9222000"/>
    <n v="9222000"/>
    <n v="60250400"/>
    <m/>
    <d v="2026-12-31T00:00:00"/>
    <m/>
    <m/>
    <m/>
    <m/>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4-OAJ"/>
    <s v="004-OAJ"/>
    <s v="Oficina Asesora Jurídica"/>
  </r>
  <r>
    <n v="59"/>
    <x v="3"/>
    <x v="58"/>
    <s v="LINA FERNANDA RANGEL QUINTERO"/>
    <n v="1091673800"/>
    <d v="2026-01-19T00:00:00"/>
    <m/>
    <d v="2026-09-18T00:00:00"/>
    <d v="2026-09-19T00:00:00"/>
    <n v="73776000"/>
    <m/>
    <n v="0"/>
    <s v="NO"/>
    <n v="0"/>
    <n v="9222000"/>
    <n v="307400"/>
    <n v="782"/>
    <d v="2026-01-11T00:00:00"/>
    <n v="73792312"/>
    <n v="302"/>
    <d v="2026-01-19T00:00:00"/>
    <n v="73776000"/>
    <n v="3688800"/>
    <n v="9222000"/>
    <n v="9222000"/>
    <n v="9222000"/>
    <n v="9222000"/>
    <n v="9222000"/>
    <n v="7070200"/>
    <n v="56869000"/>
    <m/>
    <d v="2026-12-31T00:00:00"/>
    <s v="SI"/>
    <n v="46217"/>
    <n v="46223"/>
    <n v="7"/>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5-OAJ"/>
    <s v="005-OAJ"/>
    <s v="Oficina Asesora Jurídica"/>
  </r>
  <r>
    <n v="60"/>
    <x v="3"/>
    <x v="59"/>
    <s v="LINA MARIA SABOGAL GARCIA"/>
    <n v="1115074692"/>
    <d v="2026-01-15T00:00:00"/>
    <m/>
    <d v="2026-09-14T00:00:00"/>
    <d v="2026-09-15T00:00:00"/>
    <n v="73776000"/>
    <m/>
    <n v="0"/>
    <s v="NO"/>
    <n v="0"/>
    <n v="9222000"/>
    <n v="307400"/>
    <n v="798"/>
    <d v="2026-01-11T00:00:00"/>
    <n v="73792312"/>
    <n v="197"/>
    <d v="2026-01-15T00:00:00"/>
    <n v="73776000"/>
    <n v="4918400"/>
    <n v="9222000"/>
    <n v="9222000"/>
    <n v="9222000"/>
    <n v="9222000"/>
    <n v="9222000"/>
    <n v="9222000"/>
    <n v="60250400"/>
    <m/>
    <d v="2026-12-31T00:00:00"/>
    <m/>
    <m/>
    <m/>
    <m/>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6-OAJ"/>
    <s v="006-OAJ"/>
    <s v="Oficina Asesora Jurídica"/>
  </r>
  <r>
    <n v="61"/>
    <x v="3"/>
    <x v="60"/>
    <s v="MARIA JOSE MURGAS ROBLES"/>
    <n v="1065658800"/>
    <d v="2026-01-15T00:00:00"/>
    <m/>
    <d v="2026-09-14T00:00:00"/>
    <d v="2026-09-15T00:00:00"/>
    <n v="73776000"/>
    <m/>
    <n v="0"/>
    <s v="NO"/>
    <n v="0"/>
    <n v="9222000"/>
    <n v="307400"/>
    <n v="767"/>
    <d v="2026-01-11T00:00:00"/>
    <n v="73792312"/>
    <n v="201"/>
    <d v="2026-01-15T00:00:00"/>
    <n v="73776000"/>
    <n v="4918400"/>
    <n v="9222000"/>
    <n v="9222000"/>
    <n v="9222000"/>
    <n v="9222000"/>
    <n v="9222000"/>
    <n v="9222000"/>
    <n v="60250400"/>
    <m/>
    <d v="2026-12-31T00:00:00"/>
    <m/>
    <m/>
    <m/>
    <m/>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7-OAJ"/>
    <s v="007-OAJ"/>
    <s v="Oficina Asesora Jurídica"/>
  </r>
  <r>
    <n v="62"/>
    <x v="3"/>
    <x v="61"/>
    <s v="SHADEN BENAVIDES MUHAMAD"/>
    <n v="1085321912"/>
    <d v="2026-01-15T00:00:00"/>
    <m/>
    <d v="2026-09-14T00:00:00"/>
    <d v="2026-09-15T00:00:00"/>
    <n v="73776000"/>
    <m/>
    <n v="0"/>
    <s v="NO"/>
    <n v="0"/>
    <n v="9222000"/>
    <n v="307400"/>
    <n v="812"/>
    <d v="2026-01-11T00:00:00"/>
    <n v="73792312"/>
    <n v="198"/>
    <d v="2026-01-15T00:00:00"/>
    <n v="73776000"/>
    <n v="4918400"/>
    <n v="9222000"/>
    <n v="9222000"/>
    <n v="9222000"/>
    <n v="9222000"/>
    <n v="9222000"/>
    <n v="9222000"/>
    <n v="60250400"/>
    <m/>
    <d v="2026-12-31T00:00:00"/>
    <m/>
    <m/>
    <m/>
    <m/>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8-OAJ"/>
    <s v="008-OAJ"/>
    <s v="Oficina Asesora Jurídica"/>
  </r>
  <r>
    <n v="63"/>
    <x v="3"/>
    <x v="62"/>
    <s v="JUAN SEBASTIAN CASTELBLANCO GARCIA"/>
    <n v="1010240919"/>
    <d v="2026-01-19T00:00:00"/>
    <m/>
    <d v="2026-09-18T00:00:00"/>
    <d v="2026-09-19T00:00:00"/>
    <n v="73776000"/>
    <m/>
    <n v="0"/>
    <s v="NO"/>
    <n v="0"/>
    <n v="9222000"/>
    <n v="307400"/>
    <n v="799"/>
    <d v="2026-01-11T00:00:00"/>
    <n v="73792312"/>
    <n v="332"/>
    <d v="2026-01-19T00:00:00"/>
    <n v="73776000"/>
    <n v="3688800"/>
    <n v="9222000"/>
    <n v="9222000"/>
    <n v="9222000"/>
    <n v="9222000"/>
    <n v="9222000"/>
    <n v="9222000"/>
    <n v="59020800"/>
    <m/>
    <d v="2026-12-31T00:00:00"/>
    <m/>
    <m/>
    <m/>
    <m/>
    <m/>
    <s v="A-02-02-02-008-002-01"/>
    <s v="Prestar servicios profesionales especializados para el trámite de las acciones constitucionales que se instauren contra la Administradora de los Recursos del Sistema General de Seguridad Social en Salud - ADRES o contra el entonces FOSYGA, y todos los asuntos derivados de éstas. ID-009-OAJ"/>
    <s v="009-OAJ"/>
    <s v="Oficina Asesora Jurídica"/>
  </r>
  <r>
    <n v="64"/>
    <x v="3"/>
    <x v="63"/>
    <s v="ANGIE DANIELA MARCELO SANTANA"/>
    <n v="1076670174"/>
    <d v="2026-01-20T00:00:00"/>
    <m/>
    <d v="2026-09-19T00:00:00"/>
    <d v="2026-09-20T00:00:00"/>
    <n v="48336000"/>
    <m/>
    <n v="0"/>
    <s v="NO"/>
    <n v="0"/>
    <n v="6042000"/>
    <n v="201400"/>
    <n v="841"/>
    <d v="2026-01-11T00:00:00"/>
    <n v="48350608"/>
    <n v="329"/>
    <d v="2026-01-19T00:00:00"/>
    <n v="48336000"/>
    <n v="2215400"/>
    <n v="6042000"/>
    <n v="6042000"/>
    <n v="6042000"/>
    <n v="6042000"/>
    <n v="6042000"/>
    <n v="6042000"/>
    <n v="38467400"/>
    <m/>
    <d v="2026-12-31T00:00:00"/>
    <m/>
    <m/>
    <m/>
    <m/>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0-OAJ"/>
    <s v="010-OAJ"/>
    <s v="Oficina Asesora Jurídica"/>
  </r>
  <r>
    <n v="65"/>
    <x v="3"/>
    <x v="64"/>
    <s v="CINDY ANDREA MARTINEZ MALDONADO"/>
    <n v="1233497316"/>
    <d v="2026-01-21T00:00:00"/>
    <m/>
    <d v="2026-09-20T00:00:00"/>
    <d v="2026-09-21T00:00:00"/>
    <n v="48336000"/>
    <m/>
    <n v="0"/>
    <s v="NO"/>
    <n v="0"/>
    <n v="6042000"/>
    <n v="201400"/>
    <n v="827"/>
    <d v="2026-01-11T00:00:00"/>
    <n v="48350608"/>
    <n v="463"/>
    <d v="2026-01-21T00:00:00"/>
    <n v="48336000"/>
    <n v="2014000"/>
    <n v="6042000"/>
    <n v="6042000"/>
    <n v="6042000"/>
    <n v="6042000"/>
    <n v="6042000"/>
    <n v="6042000"/>
    <n v="38266000"/>
    <m/>
    <d v="2026-12-31T00:00:00"/>
    <m/>
    <m/>
    <m/>
    <m/>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1-OAJ"/>
    <s v="011-OAJ"/>
    <s v="Oficina Asesora Jurídica"/>
  </r>
  <r>
    <n v="66"/>
    <x v="3"/>
    <x v="65"/>
    <s v="EBELINDA CAMARGO LEON"/>
    <n v="1030683900"/>
    <d v="2026-01-23T00:00:00"/>
    <m/>
    <d v="2026-09-22T00:00:00"/>
    <d v="2026-09-23T00:00:00"/>
    <n v="48336000"/>
    <m/>
    <n v="0"/>
    <s v="NO"/>
    <n v="0"/>
    <n v="6042000"/>
    <n v="201400"/>
    <n v="783"/>
    <d v="2026-01-11T00:00:00"/>
    <n v="48350608"/>
    <n v="543"/>
    <d v="2026-01-23T00:00:00"/>
    <n v="48336000"/>
    <n v="1611200"/>
    <n v="6042000"/>
    <n v="6042000"/>
    <n v="6042000"/>
    <n v="6042000"/>
    <n v="6042000"/>
    <n v="6042000"/>
    <n v="37863200"/>
    <m/>
    <d v="2026-12-31T00:00:00"/>
    <m/>
    <m/>
    <m/>
    <m/>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3-OAJ"/>
    <s v="013-OAJ"/>
    <s v="Oficina Asesora Jurídica"/>
  </r>
  <r>
    <n v="67"/>
    <x v="3"/>
    <x v="66"/>
    <s v="JUAN CAMILO PALACIOS GARZON"/>
    <n v="80932794"/>
    <d v="2026-01-21T00:00:00"/>
    <m/>
    <d v="2026-09-20T00:00:00"/>
    <d v="2026-09-21T00:00:00"/>
    <n v="48336000"/>
    <m/>
    <n v="0"/>
    <s v="NO"/>
    <n v="0"/>
    <n v="6042000"/>
    <n v="201400"/>
    <n v="750"/>
    <d v="2026-01-11T00:00:00"/>
    <n v="72525912"/>
    <n v="451"/>
    <d v="2026-01-21T00:00:00"/>
    <n v="48336000"/>
    <n v="2014000"/>
    <n v="6042000"/>
    <n v="6042000"/>
    <n v="6042000"/>
    <n v="6042000"/>
    <n v="6042000"/>
    <n v="6042000"/>
    <n v="38266000"/>
    <m/>
    <d v="2026-12-31T00:00:00"/>
    <m/>
    <m/>
    <m/>
    <m/>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4-OAJ"/>
    <s v="014-OAJ"/>
    <s v="Oficina Asesora Jurídica"/>
  </r>
  <r>
    <n v="68"/>
    <x v="3"/>
    <x v="67"/>
    <s v="YURI TATIANA VANEGAS VELOZA"/>
    <n v="1013661404"/>
    <d v="2026-01-20T00:00:00"/>
    <m/>
    <d v="2026-09-19T00:00:00"/>
    <d v="2026-09-20T00:00:00"/>
    <n v="48336000"/>
    <m/>
    <n v="0"/>
    <s v="NO"/>
    <n v="0"/>
    <n v="6042000"/>
    <n v="201400"/>
    <n v="751"/>
    <d v="2026-01-11T00:00:00"/>
    <n v="48350608"/>
    <n v="387"/>
    <d v="2026-01-20T00:00:00"/>
    <n v="48336000"/>
    <n v="2215400"/>
    <n v="6042000"/>
    <n v="6042000"/>
    <n v="6042000"/>
    <n v="6042000"/>
    <n v="5236400"/>
    <n v="6042000"/>
    <n v="37661800"/>
    <m/>
    <d v="2026-12-31T00:00:00"/>
    <s v="SI"/>
    <n v="45813"/>
    <n v="46184"/>
    <n v="7"/>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5-OAJ"/>
    <s v="015-OAJ"/>
    <s v="Oficina Asesora Jurídica"/>
  </r>
  <r>
    <n v="69"/>
    <x v="3"/>
    <x v="68"/>
    <s v="LAURA ISABEL ROBLES SUAREZ"/>
    <n v="1065660259"/>
    <d v="2026-01-19T00:00:00"/>
    <m/>
    <d v="2026-09-18T00:00:00"/>
    <d v="2026-09-19T00:00:00"/>
    <n v="48336000"/>
    <m/>
    <n v="0"/>
    <s v="NO"/>
    <n v="0"/>
    <n v="6042000"/>
    <n v="201400"/>
    <n v="801"/>
    <d v="2026-01-11T00:00:00"/>
    <n v="48350608"/>
    <n v="303"/>
    <d v="2026-01-19T00:00:00"/>
    <n v="48336000"/>
    <n v="2416800"/>
    <n v="6042000"/>
    <n v="6042000"/>
    <n v="6042000"/>
    <n v="6042000"/>
    <n v="6042000"/>
    <n v="6042000"/>
    <n v="38668800"/>
    <m/>
    <d v="2026-12-31T00:00:00"/>
    <m/>
    <m/>
    <m/>
    <m/>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6-OAJ"/>
    <s v="016-OAJ"/>
    <s v="Oficina Asesora Jurídica"/>
  </r>
  <r>
    <n v="70"/>
    <x v="3"/>
    <x v="69"/>
    <s v="MARIA CAMILA JIMENEZ ROJAS"/>
    <n v="1072670678"/>
    <d v="2026-01-20T00:00:00"/>
    <m/>
    <d v="2026-09-19T00:00:00"/>
    <d v="2026-09-20T00:00:00"/>
    <n v="48336000"/>
    <m/>
    <n v="0"/>
    <s v="NO"/>
    <n v="0"/>
    <n v="6042000"/>
    <n v="201400"/>
    <n v="829"/>
    <d v="2026-01-11T00:00:00"/>
    <n v="48350608"/>
    <n v="356"/>
    <d v="2026-01-20T00:00:00"/>
    <n v="48336000"/>
    <n v="2215400"/>
    <n v="6042000"/>
    <n v="6042000"/>
    <n v="6042000"/>
    <n v="6042000"/>
    <n v="6042000"/>
    <n v="6042000"/>
    <n v="38467400"/>
    <m/>
    <d v="2026-12-31T00:00:00"/>
    <m/>
    <m/>
    <m/>
    <m/>
    <m/>
    <s v="A-02-02-02-008-002-01"/>
    <s v="Prestar servicios profesionales para el trámite de las acciones constitucionales que se instauren contra la Administradora de los Recursos del Sistema General de Seguridad Social en Salud - ADRES o contra el entonces FOSYGA, y todos los asuntos derivados de éstas. ID-017-OAJ"/>
    <s v="017-OAJ"/>
    <s v="Oficina Asesora Jurídica"/>
  </r>
  <r>
    <n v="71"/>
    <x v="3"/>
    <x v="70"/>
    <s v="MARIA FERNANDA OCHOA CASTILLO"/>
    <n v="1065826014"/>
    <d v="2026-01-26T00:00:00"/>
    <d v="2026-03-10T00:00:00"/>
    <d v="2026-09-25T00:00:00"/>
    <d v="2026-09-26T00:00:00"/>
    <n v="48336000"/>
    <n v="39474400"/>
    <n v="0"/>
    <s v="NO"/>
    <n v="0"/>
    <n v="6042000"/>
    <n v="201400"/>
    <n v="768"/>
    <d v="2026-01-11T00:00:00"/>
    <n v="48350608"/>
    <n v="4565"/>
    <d v="2026-03-10T00:00:00"/>
    <n v="39474400"/>
    <n v="0"/>
    <n v="0"/>
    <n v="4229400"/>
    <n v="6042000"/>
    <n v="6042000"/>
    <n v="6042000"/>
    <n v="6042000"/>
    <n v="28397400"/>
    <m/>
    <d v="2026-12-31T00:00:00"/>
    <m/>
    <m/>
    <m/>
    <m/>
    <s v="SI"/>
    <s v="A-02-02-02-008-002-01"/>
    <s v="Cesión contrato ADRES-CPS-072-2026. OBJETO. Prestar servicios profesionales para el trámite de las acciones constitucionales que se instauren contra la Administradora de los Recursos del Sistema General de Seguridad Social en Salud - ADRES o contra el entonces FOSYGA, y todos los asuntos derivados de éstas. ID-018-OAJ"/>
    <s v="018-OAJ"/>
    <s v="Oficina Asesora Jurídica"/>
  </r>
  <r>
    <n v="72"/>
    <x v="3"/>
    <x v="71"/>
    <s v="JAVIER VELANDIA MARTINEZ"/>
    <n v="1024467091"/>
    <d v="2026-01-19T00:00:00"/>
    <m/>
    <d v="2026-09-18T00:00:00"/>
    <d v="2026-09-19T00:00:00"/>
    <n v="25848000"/>
    <m/>
    <n v="0"/>
    <s v="NO"/>
    <n v="0"/>
    <n v="3231000"/>
    <n v="107700"/>
    <n v="784"/>
    <d v="2026-01-11T00:00:00"/>
    <n v="38804124"/>
    <n v="289"/>
    <d v="2026-01-19T00:00:00"/>
    <n v="25848000"/>
    <n v="1292400"/>
    <n v="3231000"/>
    <n v="3231000"/>
    <n v="3231000"/>
    <n v="3231000"/>
    <n v="3231000"/>
    <n v="3231000"/>
    <n v="20678400"/>
    <m/>
    <d v="2026-12-31T00:00:00"/>
    <m/>
    <m/>
    <m/>
    <m/>
    <m/>
    <s v="A-02-02-02-008-003-09"/>
    <s v="Prestar servicios de apoyo a la gestión de las actividades administrativas requeridas por el grupo de Acciones constitucionales y de tutela para el cumplimiento de los objetivos, metas y requerimientos, relacionados directamente con las funciones del grupo. ID-020-OAJ"/>
    <s v="020-OAJ"/>
    <s v="Oficina Asesora Jurídica"/>
  </r>
  <r>
    <n v="73"/>
    <x v="3"/>
    <x v="72"/>
    <s v="SILVIA MILEIDE CHAVES RINCON"/>
    <n v="39695180"/>
    <d v="2026-01-20T00:00:00"/>
    <m/>
    <d v="2026-09-19T00:00:00"/>
    <d v="2026-09-20T00:00:00"/>
    <n v="48336000"/>
    <m/>
    <n v="0"/>
    <s v="NO"/>
    <n v="0"/>
    <n v="6042000"/>
    <n v="201400"/>
    <n v="785"/>
    <d v="2026-01-11T00:00:00"/>
    <n v="48350608"/>
    <n v="379"/>
    <d v="2026-01-20T00:00:00"/>
    <n v="48336000"/>
    <n v="2215400"/>
    <n v="6042000"/>
    <n v="6042000"/>
    <n v="6042000"/>
    <n v="6042000"/>
    <n v="6042000"/>
    <n v="6042000"/>
    <n v="38467400"/>
    <m/>
    <d v="2026-12-31T00:00:00"/>
    <m/>
    <m/>
    <m/>
    <m/>
    <m/>
    <s v="A-02-02-02-008-003-09"/>
    <s v="Prestar servicios de apoyo a la gestión de las actividades administrativas requeridas por el grupo de Acciones constitucionales y de tutela para el cumplimiento de los objetivos, metas y requerimientos, relacionados directamente con las funciones del grupo. ID-021-OAJ"/>
    <s v="021-OAJ"/>
    <s v="Oficina Asesora Jurídica"/>
  </r>
  <r>
    <n v="74"/>
    <x v="3"/>
    <x v="73"/>
    <s v="ANGIE NATALY GARAVITO GUZMAN"/>
    <n v="1010215412"/>
    <d v="2026-01-23T00:00:00"/>
    <m/>
    <d v="2026-09-22T00:00:00"/>
    <d v="2026-09-23T00:00:00"/>
    <n v="48336000"/>
    <m/>
    <n v="0"/>
    <s v="NO"/>
    <n v="0"/>
    <n v="6042000"/>
    <n v="201400"/>
    <n v="752"/>
    <d v="2026-01-11T00:00:00"/>
    <n v="48350608"/>
    <n v="526"/>
    <d v="2026-01-23T00:00:00"/>
    <n v="48336000"/>
    <n v="1611200"/>
    <n v="6042000"/>
    <n v="6042000"/>
    <n v="6042000"/>
    <n v="6042000"/>
    <n v="6042000"/>
    <n v="6042000"/>
    <n v="37863200"/>
    <m/>
    <d v="2026-12-31T00:00:00"/>
    <m/>
    <m/>
    <m/>
    <m/>
    <m/>
    <s v="A-02-02-02-008-003-09"/>
    <s v="Prestar servicios de apoyo a la gestión para el trámite de las acciones de tutela que se instauren contra la Administradora de los Recursos del Sistema General de Seguridad Social en Salud - ADRES o contra el entonces FOSYGA, y todos los asuntos derivados de éstas. ID-022-OAJ"/>
    <s v="022-OAJ"/>
    <s v="Oficina Asesora Jurídica"/>
  </r>
  <r>
    <n v="75"/>
    <x v="3"/>
    <x v="74"/>
    <s v="VICTOR JOSE HERNANDEZ TOBAR"/>
    <n v="1018494164"/>
    <d v="2026-01-14T00:00:00"/>
    <m/>
    <d v="2026-09-13T00:00:00"/>
    <d v="2026-09-14T00:00:00"/>
    <n v="77688000"/>
    <m/>
    <n v="0"/>
    <s v="NO"/>
    <n v="0"/>
    <n v="9711000"/>
    <n v="323700"/>
    <n v="753"/>
    <d v="2026-01-11T00:00:00"/>
    <n v="77711728"/>
    <n v="157"/>
    <d v="2026-01-13T00:00:00"/>
    <n v="77688000"/>
    <n v="5502900"/>
    <n v="9711000"/>
    <n v="9711000"/>
    <n v="9711000"/>
    <n v="9711000"/>
    <n v="9711000"/>
    <n v="9711000"/>
    <n v="63768900"/>
    <m/>
    <d v="2026-12-31T00:00:00"/>
    <m/>
    <m/>
    <m/>
    <m/>
    <m/>
    <s v="A-02-02-02-008-003-09"/>
    <s v="Prestar servicios profesionales para apoyar a la Oficina Asesora Jurídica en la revisión, procesamiento de bases de datos, y análisis de los mismos para la elaboración de reportes e informes solicitados por los diferentes Entes de Control, así como realizar la gestión contractual de la Oficina. ID-023-OAJ"/>
    <s v="023-OAJ"/>
    <s v="Oficina Asesora Jurídica"/>
  </r>
  <r>
    <n v="76"/>
    <x v="3"/>
    <x v="75"/>
    <s v="ANGELICA MARIA SIMANCAS ROBLES"/>
    <n v="1018445640"/>
    <d v="2026-01-19T00:00:00"/>
    <m/>
    <d v="2026-09-18T00:00:00"/>
    <d v="2026-09-19T00:00:00"/>
    <n v="73776000"/>
    <m/>
    <n v="0"/>
    <s v="NO"/>
    <n v="0"/>
    <n v="9222000"/>
    <n v="307400"/>
    <n v="786"/>
    <d v="2026-01-11T00:00:00"/>
    <n v="73792312"/>
    <n v="255"/>
    <d v="2026-01-17T00:00:00"/>
    <n v="73776000"/>
    <n v="3688800"/>
    <n v="9222000"/>
    <n v="9222000"/>
    <n v="9222000"/>
    <n v="9222000"/>
    <n v="9222000"/>
    <n v="9222000"/>
    <n v="590208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4-OAJ"/>
    <s v="024-OAJ"/>
    <s v="Oficina Asesora Jurídica"/>
  </r>
  <r>
    <n v="77"/>
    <x v="3"/>
    <x v="76"/>
    <s v="CLAUDIA PATRICIA PEINADO ISAZA"/>
    <n v="40612922"/>
    <d v="2026-01-20T00:00:00"/>
    <m/>
    <d v="2026-09-19T00:00:00"/>
    <d v="2026-09-20T00:00:00"/>
    <n v="73776000"/>
    <m/>
    <n v="0"/>
    <s v="NO"/>
    <n v="0"/>
    <n v="9222000"/>
    <n v="307400"/>
    <n v="858"/>
    <d v="2026-01-11T00:00:00"/>
    <n v="73792312"/>
    <n v="399"/>
    <d v="2026-01-20T00:00:00"/>
    <n v="73776000"/>
    <n v="3381400"/>
    <n v="9222000"/>
    <n v="9222000"/>
    <n v="9222000"/>
    <n v="9222000"/>
    <n v="9222000"/>
    <n v="9222000"/>
    <n v="587134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5-OAJ"/>
    <s v="025-OAJ"/>
    <s v="Oficina Asesora Jurídica"/>
  </r>
  <r>
    <n v="78"/>
    <x v="3"/>
    <x v="77"/>
    <s v="DIEGO LEONARDO GONZALEZ GONZALEZ"/>
    <n v="1010183681"/>
    <d v="2026-01-20T00:00:00"/>
    <m/>
    <d v="2026-09-19T00:00:00"/>
    <d v="2026-09-20T00:00:00"/>
    <n v="73776000"/>
    <m/>
    <n v="0"/>
    <s v="NO"/>
    <n v="0"/>
    <n v="9222000"/>
    <n v="307400"/>
    <n v="859"/>
    <d v="2026-01-11T00:00:00"/>
    <n v="73792312"/>
    <n v="322"/>
    <d v="2026-01-19T00:00:00"/>
    <n v="73776000"/>
    <n v="3381400"/>
    <n v="9222000"/>
    <n v="9222000"/>
    <n v="9222000"/>
    <n v="9222000"/>
    <n v="9222000"/>
    <n v="9222000"/>
    <n v="587134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7-OAJ"/>
    <s v="027-OAJ"/>
    <s v="Oficina Asesora Jurídica"/>
  </r>
  <r>
    <n v="79"/>
    <x v="3"/>
    <x v="78"/>
    <s v="EDWIN ENRIQUE RODRIGUEZ NIÑO"/>
    <n v="1068928056"/>
    <d v="2026-01-22T00:00:00"/>
    <m/>
    <d v="2026-09-21T00:00:00"/>
    <d v="2026-09-22T00:00:00"/>
    <n v="73776000"/>
    <m/>
    <n v="0"/>
    <s v="NO"/>
    <n v="0"/>
    <n v="9222000"/>
    <n v="307400"/>
    <n v="860"/>
    <d v="2026-01-11T00:00:00"/>
    <n v="73792312"/>
    <n v="489"/>
    <d v="2026-01-22T00:00:00"/>
    <n v="73776000"/>
    <n v="2766600"/>
    <n v="9222000"/>
    <n v="9222000"/>
    <n v="9222000"/>
    <n v="9222000"/>
    <n v="9222000"/>
    <n v="9222000"/>
    <n v="580986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8-OAJ"/>
    <s v="028-OAJ"/>
    <s v="Oficina Asesora Jurídica"/>
  </r>
  <r>
    <n v="80"/>
    <x v="3"/>
    <x v="79"/>
    <s v="ELIANA MORENO GONZALEZ"/>
    <n v="1024561189"/>
    <d v="2026-01-19T00:00:00"/>
    <m/>
    <d v="2026-09-18T00:00:00"/>
    <d v="2026-09-19T00:00:00"/>
    <n v="73776000"/>
    <m/>
    <n v="0"/>
    <s v="NO"/>
    <n v="0"/>
    <n v="9222000"/>
    <n v="307400"/>
    <n v="830"/>
    <d v="2026-01-11T00:00:00"/>
    <n v="73792312"/>
    <n v="317"/>
    <d v="2026-01-19T00:00:00"/>
    <n v="73776000"/>
    <n v="3688800"/>
    <n v="9222000"/>
    <n v="9222000"/>
    <n v="9222000"/>
    <n v="9222000"/>
    <n v="9222000"/>
    <n v="9222000"/>
    <n v="590208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29-OAJ"/>
    <s v="029-OAJ"/>
    <s v="Oficina Asesora Jurídica"/>
  </r>
  <r>
    <n v="81"/>
    <x v="3"/>
    <x v="80"/>
    <s v="LINA MARIA MALAGON RUBIO"/>
    <n v="38071049"/>
    <d v="2026-01-20T00:00:00"/>
    <m/>
    <d v="2026-09-19T00:00:00"/>
    <d v="2026-09-20T00:00:00"/>
    <n v="73776000"/>
    <m/>
    <n v="0"/>
    <s v="NO"/>
    <n v="0"/>
    <n v="9222000"/>
    <n v="307400"/>
    <n v="842"/>
    <d v="2026-01-11T00:00:00"/>
    <n v="73792312"/>
    <n v="357"/>
    <d v="2026-01-20T00:00:00"/>
    <n v="73776000"/>
    <n v="3381400"/>
    <n v="9222000"/>
    <n v="9222000"/>
    <n v="9222000"/>
    <n v="9222000"/>
    <n v="9222000"/>
    <n v="9222000"/>
    <n v="587134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0-OAJ"/>
    <s v="030-OAJ"/>
    <s v="Oficina Asesora Jurídica"/>
  </r>
  <r>
    <n v="82"/>
    <x v="3"/>
    <x v="81"/>
    <s v="LUISA FERNANDA SIERRA GUARIN"/>
    <n v="52964033"/>
    <d v="2026-01-20T00:00:00"/>
    <m/>
    <d v="2026-09-19T00:00:00"/>
    <d v="2026-09-20T00:00:00"/>
    <n v="73776000"/>
    <m/>
    <n v="0"/>
    <s v="NO"/>
    <n v="0"/>
    <n v="9222000"/>
    <n v="307400"/>
    <n v="843"/>
    <d v="2026-01-11T00:00:00"/>
    <n v="73792312"/>
    <n v="406"/>
    <d v="2026-01-20T00:00:00"/>
    <n v="73776000"/>
    <n v="3381400"/>
    <n v="9222000"/>
    <n v="9222000"/>
    <n v="9222000"/>
    <n v="9222000"/>
    <n v="9222000"/>
    <n v="9222000"/>
    <n v="587134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1-OAJ"/>
    <s v="031-OAJ"/>
    <s v="Oficina Asesora Jurídica"/>
  </r>
  <r>
    <n v="83"/>
    <x v="3"/>
    <x v="82"/>
    <s v="MARIA CAMILA MARIA HERRERA CORREDOR"/>
    <n v="1052400417"/>
    <d v="2026-01-20T00:00:00"/>
    <m/>
    <d v="2026-09-19T00:00:00"/>
    <d v="2026-09-20T00:00:00"/>
    <n v="73776000"/>
    <m/>
    <n v="0"/>
    <s v="NO"/>
    <n v="0"/>
    <n v="9222000"/>
    <n v="307400"/>
    <n v="787"/>
    <d v="2026-01-11T00:00:00"/>
    <n v="73792312"/>
    <n v="407"/>
    <d v="2026-01-20T00:00:00"/>
    <n v="73776000"/>
    <n v="3381400"/>
    <n v="9222000"/>
    <n v="9222000"/>
    <n v="9222000"/>
    <n v="9222000"/>
    <n v="9222000"/>
    <n v="9222000"/>
    <n v="587134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2-OAJ"/>
    <s v="032-OAJ"/>
    <s v="Oficina Asesora Jurídica"/>
  </r>
  <r>
    <n v="84"/>
    <x v="3"/>
    <x v="83"/>
    <s v="ROSS MADELEIN ORTIZ SANCHEZ"/>
    <n v="52093234"/>
    <d v="2026-01-22T00:00:00"/>
    <m/>
    <d v="2026-09-21T00:00:00"/>
    <d v="2026-09-22T00:00:00"/>
    <n v="73776000"/>
    <m/>
    <n v="0"/>
    <s v="NO"/>
    <n v="0"/>
    <n v="9222000"/>
    <n v="307400"/>
    <n v="831"/>
    <d v="2026-01-11T00:00:00"/>
    <n v="73792312"/>
    <n v="517"/>
    <d v="2026-01-22T00:00:00"/>
    <n v="73776000"/>
    <n v="2766600"/>
    <n v="9222000"/>
    <n v="9222000"/>
    <n v="9222000"/>
    <n v="9222000"/>
    <n v="9222000"/>
    <n v="9222000"/>
    <n v="580986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3-OAJ"/>
    <s v="033-OAJ"/>
    <s v="Oficina Asesora Jurídica"/>
  </r>
  <r>
    <n v="85"/>
    <x v="3"/>
    <x v="84"/>
    <s v="YARET DAVID CORONADO VITOLO"/>
    <n v="1049628207"/>
    <d v="2026-01-20T00:00:00"/>
    <m/>
    <d v="2026-09-19T00:00:00"/>
    <d v="2026-09-20T00:00:00"/>
    <n v="73776000"/>
    <m/>
    <n v="0"/>
    <s v="NO"/>
    <n v="0"/>
    <n v="9222000"/>
    <n v="307400"/>
    <n v="813"/>
    <d v="2026-01-11T00:00:00"/>
    <n v="73792312"/>
    <n v="323"/>
    <d v="2026-01-19T00:00:00"/>
    <n v="73776000"/>
    <n v="3381400"/>
    <n v="9222000"/>
    <n v="9222000"/>
    <n v="9222000"/>
    <n v="9222000"/>
    <n v="9222000"/>
    <n v="9222000"/>
    <n v="58713400"/>
    <m/>
    <d v="2026-12-31T00:00:00"/>
    <m/>
    <m/>
    <m/>
    <m/>
    <m/>
    <s v="A-02-02-02-008-002-01"/>
    <s v="Prestar servicios profesionales para adelantar las actuaciones administrativas y operativas del proceso de Gestión de cobro, encaminadas al recaudo de las acreencias por todo concepto a favor de la Administradora de los Recursos del Sistema General de Seguridad Social en Salud – ADRES. ID-034-OAJ"/>
    <s v="034-OAJ"/>
    <s v="Oficina Asesora Jurídica"/>
  </r>
  <r>
    <n v="86"/>
    <x v="3"/>
    <x v="85"/>
    <s v="CRISTHIAN DAVID SALAMANCA GORRAIZ"/>
    <n v="1049636515"/>
    <d v="2026-01-19T00:00:00"/>
    <m/>
    <d v="2026-09-18T00:00:00"/>
    <d v="2026-09-19T00:00:00"/>
    <n v="47880000"/>
    <m/>
    <n v="0"/>
    <s v="NO"/>
    <n v="0"/>
    <n v="5985000"/>
    <n v="199500"/>
    <n v="845"/>
    <d v="2026-01-11T00:00:00"/>
    <n v="47894472"/>
    <n v="319"/>
    <d v="2026-01-19T00:00:00"/>
    <n v="47880000"/>
    <n v="2394000"/>
    <n v="5985000"/>
    <n v="5985000"/>
    <n v="5985000"/>
    <n v="5985000"/>
    <n v="5985000"/>
    <n v="5985000"/>
    <n v="38304000"/>
    <m/>
    <d v="2026-12-31T00:00:00"/>
    <m/>
    <m/>
    <m/>
    <m/>
    <m/>
    <s v="A-02-02-02-008-002-01"/>
    <s v="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6-OAJ"/>
    <s v="036-OAJ"/>
    <s v="Oficina Asesora Jurídica"/>
  </r>
  <r>
    <n v="87"/>
    <x v="3"/>
    <x v="86"/>
    <s v="DAVID OSORIO GIRALDO"/>
    <n v="1088345119"/>
    <d v="2026-01-22T00:00:00"/>
    <m/>
    <d v="2026-09-21T00:00:00"/>
    <d v="2026-09-22T00:00:00"/>
    <n v="47880000"/>
    <m/>
    <n v="0"/>
    <s v="NO"/>
    <n v="0"/>
    <n v="5985000"/>
    <n v="199500"/>
    <n v="771"/>
    <d v="2026-01-11T00:00:00"/>
    <n v="47894472"/>
    <n v="470"/>
    <d v="2026-01-21T00:00:00"/>
    <n v="47880000"/>
    <n v="1795500"/>
    <n v="5985000"/>
    <n v="5985000"/>
    <n v="5985000"/>
    <n v="5985000"/>
    <n v="5985000"/>
    <n v="5985000"/>
    <n v="37705500"/>
    <m/>
    <d v="2026-12-31T00:00:00"/>
    <m/>
    <m/>
    <m/>
    <m/>
    <m/>
    <s v="A-02-02-02-008-002-01"/>
    <s v="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7-OAJ"/>
    <s v="037-OAJ"/>
    <s v="Oficina Asesora Jurídica"/>
  </r>
  <r>
    <n v="88"/>
    <x v="3"/>
    <x v="87"/>
    <s v="DIEGO ALEJANDRO BACHILLER MARTINEZ"/>
    <n v="1014303828"/>
    <d v="2026-01-20T00:00:00"/>
    <m/>
    <d v="2026-09-19T00:00:00"/>
    <d v="2026-09-20T00:00:00"/>
    <n v="47880000"/>
    <m/>
    <n v="0"/>
    <s v="NO"/>
    <n v="0"/>
    <n v="5985000"/>
    <n v="199500"/>
    <n v="814"/>
    <d v="2026-01-11T00:00:00"/>
    <n v="47894472"/>
    <n v="353"/>
    <d v="2026-01-20T00:00:00"/>
    <n v="47880000"/>
    <n v="2194500"/>
    <n v="5985000"/>
    <n v="5985000"/>
    <n v="5985000"/>
    <n v="5985000"/>
    <n v="5985000"/>
    <n v="5985000"/>
    <n v="38104500"/>
    <m/>
    <d v="2026-12-31T00:00:00"/>
    <m/>
    <m/>
    <m/>
    <m/>
    <m/>
    <s v="A-02-02-02-008-002-01"/>
    <s v="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8-OAJ"/>
    <s v="038-OAJ"/>
    <s v="Oficina Asesora Jurídica"/>
  </r>
  <r>
    <n v="89"/>
    <x v="3"/>
    <x v="88"/>
    <s v="NICOLAS EMANUEL FRASSER CAJAMARCA"/>
    <n v="1018471994"/>
    <d v="2026-01-19T00:00:00"/>
    <d v="2026-04-14T00:00:00"/>
    <d v="2026-09-18T00:00:00"/>
    <d v="2026-09-19T00:00:00"/>
    <n v="47880000"/>
    <n v="30922500"/>
    <n v="0"/>
    <s v="NO"/>
    <n v="0"/>
    <n v="5985000"/>
    <n v="199500"/>
    <n v="772"/>
    <d v="2026-01-11T00:00:00"/>
    <n v="47894472"/>
    <n v="6368"/>
    <d v="2026-04-14T00:00:00"/>
    <n v="30922500"/>
    <n v="0"/>
    <n v="0"/>
    <n v="0"/>
    <n v="3391500"/>
    <n v="5985000"/>
    <n v="5985000"/>
    <n v="5985000"/>
    <n v="21346500"/>
    <m/>
    <d v="2026-12-31T00:00:00"/>
    <m/>
    <m/>
    <m/>
    <m/>
    <s v="SI"/>
    <s v="A-02-02-02-008-002-01"/>
    <s v="Cesión contrato ADRES-CPS-093-2026: 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39-OAJ"/>
    <s v="039-OAJ"/>
    <s v="Oficina Asesora Jurídica"/>
  </r>
  <r>
    <n v="90"/>
    <x v="3"/>
    <x v="89"/>
    <s v="LUIS FABIAN AGUDELO CASTRO"/>
    <n v="1030583305"/>
    <d v="2026-01-20T00:00:00"/>
    <m/>
    <d v="2026-09-19T00:00:00"/>
    <d v="2026-09-20T00:00:00"/>
    <n v="47880000"/>
    <m/>
    <n v="0"/>
    <s v="NO"/>
    <n v="0"/>
    <n v="5985000"/>
    <n v="199500"/>
    <n v="861"/>
    <d v="2026-01-11T00:00:00"/>
    <n v="47894472"/>
    <n v="281"/>
    <d v="2026-01-19T00:00:00"/>
    <n v="47880000"/>
    <n v="2194500"/>
    <n v="5985000"/>
    <n v="5985000"/>
    <n v="5985000"/>
    <n v="5985000"/>
    <n v="5985000"/>
    <n v="5985000"/>
    <n v="38104500"/>
    <m/>
    <d v="2026-12-31T00:00:00"/>
    <m/>
    <m/>
    <m/>
    <m/>
    <m/>
    <s v="A-02-02-02-008-002-01"/>
    <s v="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40-OAJ"/>
    <s v="040-OAJ"/>
    <s v="Oficina Asesora Jurídica"/>
  </r>
  <r>
    <n v="91"/>
    <x v="3"/>
    <x v="90"/>
    <s v="MARCOS DAVID SANCHEZ MORENO"/>
    <n v="1077463997"/>
    <d v="2026-01-22T00:00:00"/>
    <m/>
    <d v="2026-09-21T00:00:00"/>
    <d v="2026-09-22T00:00:00"/>
    <n v="47880000"/>
    <m/>
    <n v="0"/>
    <s v="NO"/>
    <n v="0"/>
    <n v="5985000"/>
    <n v="199500"/>
    <n v="846"/>
    <d v="2026-01-11T00:00:00"/>
    <n v="47894472"/>
    <n v="490"/>
    <d v="2026-01-22T00:00:00"/>
    <n v="47880000"/>
    <n v="1795500"/>
    <n v="5985000"/>
    <n v="5985000"/>
    <n v="5985000"/>
    <n v="5985000"/>
    <n v="5985000"/>
    <n v="5985000"/>
    <n v="37705500"/>
    <m/>
    <d v="2026-12-31T00:00:00"/>
    <m/>
    <m/>
    <m/>
    <m/>
    <m/>
    <s v="A-02-02-02-008-002-01"/>
    <s v="Prestar servicios profesionales para adelantar las actuaciones administrativas y responder peticiones, quejas, reclamos y tutelas, encaminadas a resolver de fondo las solicitudes de los terceros dentro del proceso de cobro coactivo que adelanta la Oficina Asesora Jurídica de la Administradora de los Recursos del Sistema General de Seguridad Social en Salud  ID-041-OAJ"/>
    <s v="041-OAJ"/>
    <s v="Oficina Asesora Jurídica"/>
  </r>
  <r>
    <n v="92"/>
    <x v="3"/>
    <x v="91"/>
    <s v="DIANA MARCELA PARRA CORREDOR"/>
    <n v="52489894"/>
    <d v="2026-01-23T00:00:00"/>
    <m/>
    <d v="2026-09-22T00:00:00"/>
    <d v="2026-09-23T00:00:00"/>
    <n v="25848000"/>
    <m/>
    <n v="0"/>
    <s v="NO"/>
    <n v="0"/>
    <n v="3231000"/>
    <n v="107700"/>
    <n v="788"/>
    <d v="2026-01-11T00:00:00"/>
    <n v="38804124"/>
    <n v="542"/>
    <d v="2026-01-23T00:00:00"/>
    <n v="25848000"/>
    <n v="861600"/>
    <n v="3231000"/>
    <n v="3231000"/>
    <n v="3231000"/>
    <n v="3231000"/>
    <n v="3231000"/>
    <n v="3231000"/>
    <n v="20247600"/>
    <m/>
    <d v="2026-12-31T00:00:00"/>
    <m/>
    <m/>
    <m/>
    <m/>
    <m/>
    <s v="A-02-02-02-008-003-09"/>
    <s v="Prestar servicios de apoyo a la gestión en las actividades operativas del Grupo de Cobro Coactivo de la Oficina Asesora Jurídica en el manejo de los sistemas de identificación de pagos, control de la conformación de expedientes y actualización de los mismos en las herramientas tecnológicas dispuestas por la Entidad. ID-042-OAJ"/>
    <s v="042-OAJ"/>
    <s v="Oficina Asesora Jurídica"/>
  </r>
  <r>
    <n v="93"/>
    <x v="3"/>
    <x v="92"/>
    <s v="MARIA DANIELA CORTES ORTIZ"/>
    <n v="1111122435"/>
    <d v="2026-01-19T00:00:00"/>
    <m/>
    <d v="2026-09-18T00:00:00"/>
    <d v="2026-09-19T00:00:00"/>
    <n v="25848000"/>
    <m/>
    <n v="0"/>
    <s v="NO"/>
    <n v="0"/>
    <n v="3231000"/>
    <n v="107700"/>
    <n v="754"/>
    <d v="2026-01-11T00:00:00"/>
    <n v="38804124"/>
    <n v="304"/>
    <d v="2026-01-19T00:00:00"/>
    <n v="25848000"/>
    <n v="1292400"/>
    <n v="3231000"/>
    <n v="3231000"/>
    <n v="3231000"/>
    <n v="3231000"/>
    <n v="3231000"/>
    <n v="3231000"/>
    <n v="20678400"/>
    <m/>
    <d v="2026-12-31T00:00:00"/>
    <m/>
    <m/>
    <m/>
    <m/>
    <m/>
    <s v="A-02-02-02-008-003-09"/>
    <s v="Prestar servicios de apoyo a la gestión en las actividades operativas del Grupo de Cobro Coactivo de la Oficina Asesora Jurídica en el manejo de los sistemas de identificación de pagos, control de la conformación de expedientes y actualización de los mismos en las herramientas tecnológicas dispuestas por la Entidad. ID-043-OAJ"/>
    <s v="043-OAJ"/>
    <s v="Oficina Asesora Jurídica"/>
  </r>
  <r>
    <n v="94"/>
    <x v="3"/>
    <x v="93"/>
    <s v="ANGELICA BLANCO RODRIGUEZ"/>
    <n v="52458024"/>
    <d v="2026-01-19T00:00:00"/>
    <m/>
    <d v="2026-09-18T00:00:00"/>
    <d v="2026-09-19T00:00:00"/>
    <n v="52533600"/>
    <m/>
    <n v="0"/>
    <s v="NO"/>
    <n v="0"/>
    <n v="6566700"/>
    <n v="218890"/>
    <n v="862"/>
    <d v="2026-01-11T00:00:00"/>
    <n v="52533600"/>
    <n v="282"/>
    <d v="2026-01-19T00:00:00"/>
    <n v="52533600"/>
    <n v="2626680"/>
    <n v="6566700"/>
    <n v="6566700"/>
    <n v="6566700"/>
    <n v="6566700"/>
    <n v="6566700"/>
    <n v="6566700"/>
    <n v="42026880"/>
    <m/>
    <d v="2026-12-31T00:00:00"/>
    <m/>
    <m/>
    <m/>
    <m/>
    <m/>
    <s v="A-02-02-02-008-003-09"/>
    <s v="Prestar servicios profesionales al Grupo de Cobro coactivo, para el manejo y procesamiento de bases de datos, análisis de datos y ofimática, que permita ejercer control a las acreencias a favor de la Administradora de los Recursos del Sistema General de Seguridad Social en Salud – ADRES. ID-044-OAJ"/>
    <s v="044-OAJ"/>
    <s v="Oficina Asesora Jurídica"/>
  </r>
  <r>
    <n v="95"/>
    <x v="3"/>
    <x v="94"/>
    <s v="ANDRES FELIPE GAMBA ORTIZ"/>
    <n v="1012408419"/>
    <d v="2026-01-19T00:00:00"/>
    <m/>
    <d v="2026-09-18T00:00:00"/>
    <d v="2026-09-19T00:00:00"/>
    <n v="41736000"/>
    <m/>
    <n v="0"/>
    <s v="NO"/>
    <n v="0"/>
    <n v="5217000"/>
    <n v="173900"/>
    <n v="802"/>
    <d v="2026-01-11T00:00:00"/>
    <n v="62608860"/>
    <n v="283"/>
    <d v="2026-01-19T00:00:00"/>
    <n v="41736000"/>
    <n v="2086800"/>
    <n v="5217000"/>
    <n v="5217000"/>
    <n v="5217000"/>
    <n v="5217000"/>
    <n v="5217000"/>
    <n v="5217000"/>
    <n v="33388800"/>
    <m/>
    <d v="2026-12-31T00:00:00"/>
    <m/>
    <m/>
    <m/>
    <m/>
    <m/>
    <s v="A-02-02-02-008-003-09"/>
    <s v="Prestar servicios de apoyo a la gestión de las actividades administrativas requeridas por el grupo de cobro coactivo para el cumplimiento de los objetivos, metas y requerimientos, relacionados directamente con las funciones del grupo. ID-045-OAJ"/>
    <s v="045-OAJ"/>
    <s v="Oficina Asesora Jurídica"/>
  </r>
  <r>
    <n v="96"/>
    <x v="3"/>
    <x v="95"/>
    <s v="DARLIN ASTRID GUTIERREZ SANCHEZ"/>
    <n v="1026564823"/>
    <d v="2026-01-20T00:00:00"/>
    <m/>
    <d v="2026-09-19T00:00:00"/>
    <d v="2026-09-20T00:00:00"/>
    <n v="41736000"/>
    <m/>
    <n v="0"/>
    <s v="NO"/>
    <n v="0"/>
    <n v="5217000"/>
    <n v="173900"/>
    <n v="863"/>
    <d v="2026-01-11T00:00:00"/>
    <n v="41739240"/>
    <n v="352"/>
    <d v="2026-01-20T00:00:00"/>
    <n v="41736000"/>
    <n v="1912900"/>
    <n v="5217000"/>
    <n v="5217000"/>
    <n v="5217000"/>
    <n v="5217000"/>
    <n v="5217000"/>
    <n v="5217000"/>
    <n v="33214900"/>
    <m/>
    <d v="2026-12-31T00:00:00"/>
    <m/>
    <m/>
    <m/>
    <m/>
    <m/>
    <s v="A-02-02-02-008-003-09"/>
    <s v="Prestar servicios de apoyo a la gestión de las actividades administrativas requeridas por el grupo de cobro coactivo para el cumplimiento de los objetivos, metas y requerimientos, relacionados directamente con las funciones del grupo. ID-046-OAJ"/>
    <s v="046-OAJ"/>
    <s v="Oficina Asesora Jurídica"/>
  </r>
  <r>
    <n v="97"/>
    <x v="3"/>
    <x v="96"/>
    <s v="JUAN JOSE OSORIO TAMAYO"/>
    <n v="1015483947"/>
    <d v="2026-01-23T00:00:00"/>
    <m/>
    <d v="2026-09-22T00:00:00"/>
    <d v="2026-09-23T00:00:00"/>
    <n v="41736000"/>
    <m/>
    <n v="0"/>
    <s v="NO"/>
    <n v="0"/>
    <n v="5217000"/>
    <n v="173900"/>
    <n v="789"/>
    <d v="2026-01-11T00:00:00"/>
    <n v="41739240"/>
    <n v="548"/>
    <d v="2026-01-23T00:00:00"/>
    <n v="41736000"/>
    <n v="1391200"/>
    <n v="5217000"/>
    <n v="5217000"/>
    <n v="5217000"/>
    <n v="5217000"/>
    <n v="5217000"/>
    <n v="5217000"/>
    <n v="32693200"/>
    <m/>
    <d v="2026-12-31T00:00:00"/>
    <m/>
    <m/>
    <m/>
    <m/>
    <m/>
    <s v="A-02-02-02-008-003-09"/>
    <s v="Prestar servicios de apoyo a la gestión de las actividades administrativas requeridas por el grupo de cobro coactivo para el cumplimiento de los objetivos, metas y requerimientos, relacionados directamente con las funciones del grupo. ID-047-OAJ"/>
    <s v="047-OAJ"/>
    <s v="Oficina Asesora Jurídica"/>
  </r>
  <r>
    <n v="98"/>
    <x v="3"/>
    <x v="97"/>
    <s v="JUAN PABLO VALLE PITRE"/>
    <n v="1019151845"/>
    <d v="2026-01-19T00:00:00"/>
    <m/>
    <d v="2026-09-18T00:00:00"/>
    <d v="2026-09-19T00:00:00"/>
    <n v="41736000"/>
    <m/>
    <n v="0"/>
    <s v="NO"/>
    <n v="0"/>
    <n v="5217000"/>
    <n v="173900"/>
    <n v="773"/>
    <d v="2026-01-11T00:00:00"/>
    <n v="41739240"/>
    <n v="334"/>
    <d v="2026-01-19T00:00:00"/>
    <n v="41736000"/>
    <n v="2086800"/>
    <n v="5217000"/>
    <n v="5217000"/>
    <n v="5217000"/>
    <n v="5217000"/>
    <n v="5217000"/>
    <n v="5217000"/>
    <n v="33388800"/>
    <m/>
    <d v="2026-12-31T00:00:00"/>
    <m/>
    <m/>
    <m/>
    <m/>
    <m/>
    <s v="A-02-02-02-008-003-09"/>
    <s v="Prestar servicios de apoyo a la gestión de las actividades administrativas requeridas por el grupo de cobro coactivo para el cumplimiento de los objetivos, metas y requerimientos, relacionados directamente con las funciones del grupo. ID-048-OAJ"/>
    <s v="048-OAJ"/>
    <s v="Oficina Asesora Jurídica"/>
  </r>
  <r>
    <n v="99"/>
    <x v="3"/>
    <x v="98"/>
    <s v="ANGIE MARCELA LEON DANELLO"/>
    <n v="1014236687"/>
    <d v="2026-01-22T00:00:00"/>
    <m/>
    <d v="2026-09-21T00:00:00"/>
    <d v="2026-09-22T00:00:00"/>
    <n v="41736000"/>
    <m/>
    <n v="0"/>
    <s v="NO"/>
    <n v="0"/>
    <n v="5217000"/>
    <n v="173900"/>
    <n v="755"/>
    <d v="2026-01-11T00:00:00"/>
    <n v="62608860"/>
    <n v="491"/>
    <d v="2026-01-22T00:00:00"/>
    <n v="41736000"/>
    <n v="1565100"/>
    <n v="5217000"/>
    <n v="5217000"/>
    <n v="5217000"/>
    <n v="5217000"/>
    <n v="5217000"/>
    <n v="5217000"/>
    <n v="32867100"/>
    <m/>
    <d v="2026-12-31T00:00:00"/>
    <m/>
    <m/>
    <m/>
    <m/>
    <m/>
    <s v="A-02-02-02-008-003-09"/>
    <s v="Prestar servicios de apoyo a la gestión de las actividades administrativas requeridas por el grupo de cobro coactivo para el cumplimiento de los objetivos, metas y requerimientos, relacionados directamente con las funciones del grupo. ID-049-OAJ"/>
    <s v="049-OAJ"/>
    <s v="Oficina Asesora Jurídica"/>
  </r>
  <r>
    <n v="100"/>
    <x v="3"/>
    <x v="99"/>
    <s v="MICHAEL ANDREY SARMIENTO CASTILLO"/>
    <n v="1030532212"/>
    <d v="2026-01-22T00:00:00"/>
    <m/>
    <d v="2026-09-21T00:00:00"/>
    <d v="2026-09-22T00:00:00"/>
    <n v="41736000"/>
    <m/>
    <n v="0"/>
    <s v="NO"/>
    <n v="0"/>
    <n v="5217000"/>
    <n v="173900"/>
    <n v="774"/>
    <d v="2026-01-11T00:00:00"/>
    <n v="62608860"/>
    <n v="504"/>
    <d v="2026-01-22T00:00:00"/>
    <n v="41736000"/>
    <n v="1565100"/>
    <n v="5217000"/>
    <n v="5217000"/>
    <n v="5217000"/>
    <n v="5217000"/>
    <n v="5217000"/>
    <n v="5217000"/>
    <n v="32867100"/>
    <m/>
    <d v="2026-12-31T00:00:00"/>
    <m/>
    <m/>
    <m/>
    <m/>
    <m/>
    <s v="A-02-02-02-008-003-09"/>
    <s v="Prestar servicios de apoyo a la gestión de las actividades administrativas requeridas por el grupo de cobro coactivo para el cumplimiento de los objetivos, metas y requerimientos, relacionados directamente con las funciones del grupo. ID-050-OAJ"/>
    <s v="050-OAJ"/>
    <s v="Oficina Asesora Jurídica"/>
  </r>
  <r>
    <n v="101"/>
    <x v="3"/>
    <x v="100"/>
    <s v="ALVARO ANDRES AREVALO OBYRNE"/>
    <n v="12747441"/>
    <d v="2026-01-15T00:00:00"/>
    <m/>
    <d v="2026-09-14T00:00:00"/>
    <d v="2026-09-15T00:00:00"/>
    <n v="50760000"/>
    <m/>
    <n v="0"/>
    <s v="NO"/>
    <n v="0"/>
    <n v="6345000"/>
    <n v="211500"/>
    <n v="748"/>
    <d v="2026-01-11T00:00:00"/>
    <n v="76143444"/>
    <n v="199"/>
    <d v="2026-01-15T00:00:00"/>
    <n v="50760000"/>
    <n v="3384000"/>
    <n v="6345000"/>
    <n v="6345000"/>
    <n v="6345000"/>
    <n v="6345000"/>
    <n v="6345000"/>
    <n v="6345000"/>
    <n v="41454000"/>
    <m/>
    <d v="2026-12-31T00:00:00"/>
    <m/>
    <m/>
    <m/>
    <m/>
    <m/>
    <s v="A-02-02-02-008-003-09"/>
    <s v="Prestar servicios profesionales para adelantar acciones de notificación de los actos administrativos expedidos por la Entidad. ID-059-OAJ"/>
    <s v="059-OAJ"/>
    <s v="Oficina Asesora Jurídica"/>
  </r>
  <r>
    <n v="102"/>
    <x v="3"/>
    <x v="101"/>
    <s v="DANIEL FERNANDO DELGADO RUIZ"/>
    <n v="1085327915"/>
    <d v="2026-01-15T00:00:00"/>
    <m/>
    <d v="2026-09-14T00:00:00"/>
    <d v="2026-09-15T00:00:00"/>
    <n v="50760000"/>
    <m/>
    <n v="0"/>
    <s v="NO"/>
    <n v="0"/>
    <n v="6345000"/>
    <n v="211500"/>
    <n v="856"/>
    <d v="2026-01-11T00:00:00"/>
    <n v="76143444"/>
    <n v="200"/>
    <d v="2026-01-15T00:00:00"/>
    <n v="50760000"/>
    <n v="3384000"/>
    <n v="6345000"/>
    <n v="6345000"/>
    <n v="6345000"/>
    <n v="6345000"/>
    <n v="6345000"/>
    <n v="6345000"/>
    <n v="41454000"/>
    <m/>
    <d v="2026-12-31T00:00:00"/>
    <m/>
    <m/>
    <m/>
    <m/>
    <m/>
    <s v="A-02-02-02-008-003-09"/>
    <s v="Prestar servicios profesionales para adelantar acciones de notificación de los actos administrativos expedidos por la Entidad. ID-060-OAJ"/>
    <s v="060-OAJ"/>
    <s v="Oficina Asesora Jurídica"/>
  </r>
  <r>
    <n v="103"/>
    <x v="3"/>
    <x v="102"/>
    <s v="DAYRO ALEXANDER CASTILLO SIERRA"/>
    <n v="1098638225"/>
    <d v="2026-01-20T00:00:00"/>
    <m/>
    <d v="2026-09-19T00:00:00"/>
    <d v="2026-09-20T00:00:00"/>
    <n v="50760000"/>
    <m/>
    <n v="0"/>
    <s v="NO"/>
    <n v="0"/>
    <n v="6345000"/>
    <n v="211500"/>
    <n v="765"/>
    <d v="2026-01-11T00:00:00"/>
    <n v="50762296"/>
    <n v="336"/>
    <d v="2026-01-19T00:00:00"/>
    <n v="50760000"/>
    <n v="2326500"/>
    <n v="6345000"/>
    <n v="6345000"/>
    <n v="6345000"/>
    <n v="6345000"/>
    <n v="6345000"/>
    <n v="6345000"/>
    <n v="40396500"/>
    <m/>
    <d v="2026-12-31T00:00:00"/>
    <m/>
    <m/>
    <m/>
    <m/>
    <m/>
    <s v="A-02-02-02-008-003-09"/>
    <s v="Prestar servicios profesionales para adelantar acciones de notificación de los actos administrativos expedidos por la Entidad. ID-061-OAJ"/>
    <s v="061-OAJ"/>
    <s v="Oficina Asesora Jurídica"/>
  </r>
  <r>
    <n v="104"/>
    <x v="3"/>
    <x v="103"/>
    <s v="ELIANA ZULUAGA SALAMANCA"/>
    <n v="1019029949"/>
    <d v="2026-01-16T00:00:00"/>
    <m/>
    <d v="2026-09-15T00:00:00"/>
    <d v="2026-09-16T00:00:00"/>
    <n v="50760000"/>
    <m/>
    <n v="0"/>
    <s v="NO"/>
    <n v="0"/>
    <n v="6345000"/>
    <n v="211500"/>
    <n v="839"/>
    <d v="2026-01-11T00:00:00"/>
    <n v="50762296"/>
    <n v="216"/>
    <d v="2026-01-16T00:00:00"/>
    <n v="50760000"/>
    <n v="3172500"/>
    <n v="6345000"/>
    <n v="6345000"/>
    <n v="6345000"/>
    <n v="6345000"/>
    <n v="6345000"/>
    <n v="6345000"/>
    <n v="41242500"/>
    <m/>
    <d v="2026-12-31T00:00:00"/>
    <m/>
    <m/>
    <m/>
    <m/>
    <m/>
    <s v="A-02-02-02-008-003-09"/>
    <s v="Prestar servicios profesionales para adelantar acciones de notificación de los actos administrativos expedidos por la Entidad. ID-062-OAJ"/>
    <s v="062-OAJ"/>
    <s v="Oficina Asesora Jurídica"/>
  </r>
  <r>
    <n v="105"/>
    <x v="3"/>
    <x v="104"/>
    <s v="IVAN GUIOVANNY BERNAL CAMACHO"/>
    <n v="79893564"/>
    <d v="2026-01-20T00:00:00"/>
    <m/>
    <d v="2026-09-19T00:00:00"/>
    <d v="2026-09-20T00:00:00"/>
    <n v="50760000"/>
    <m/>
    <n v="0"/>
    <s v="NO"/>
    <n v="0"/>
    <n v="6345000"/>
    <n v="211500"/>
    <n v="872"/>
    <d v="2026-01-11T00:00:00"/>
    <n v="76143444"/>
    <n v="381"/>
    <d v="2026-01-20T00:00:00"/>
    <n v="50760000"/>
    <n v="2326500"/>
    <n v="6345000"/>
    <n v="6345000"/>
    <n v="6345000"/>
    <n v="6345000"/>
    <n v="6345000"/>
    <n v="6345000"/>
    <n v="40396500"/>
    <m/>
    <d v="2026-12-31T00:00:00"/>
    <m/>
    <m/>
    <m/>
    <m/>
    <m/>
    <s v="A-02-02-02-008-003-09"/>
    <s v="Prestar servicios profesionales para adelantar acciones de notificación de los actos administrativos expedidos por la Entidad. ID-063-OAJ"/>
    <s v="063-OAJ"/>
    <s v="Oficina Asesora Jurídica"/>
  </r>
  <r>
    <n v="106"/>
    <x v="3"/>
    <x v="105"/>
    <s v="JHON JAIRO MERCHAN VARGAS"/>
    <n v="79885651"/>
    <d v="2026-01-20T00:00:00"/>
    <m/>
    <d v="2026-09-19T00:00:00"/>
    <d v="2026-09-20T00:00:00"/>
    <n v="50760000"/>
    <m/>
    <n v="0"/>
    <s v="NO"/>
    <n v="0"/>
    <n v="6345000"/>
    <n v="211500"/>
    <n v="825"/>
    <d v="2026-01-11T00:00:00"/>
    <n v="50762296"/>
    <n v="382"/>
    <d v="2026-01-20T00:00:00"/>
    <n v="50760000"/>
    <n v="2326500"/>
    <n v="6345000"/>
    <n v="6345000"/>
    <n v="6345000"/>
    <n v="6345000"/>
    <n v="6345000"/>
    <n v="6345000"/>
    <n v="40396500"/>
    <m/>
    <d v="2026-12-31T00:00:00"/>
    <m/>
    <m/>
    <m/>
    <m/>
    <m/>
    <s v="A-02-02-02-008-003-09"/>
    <s v="Prestar servicios profesionales para adelantar acciones de notificación de los actos administrativos expedidos por la Entidad. ID-064-OAJ"/>
    <s v="064-OAJ"/>
    <s v="Oficina Asesora Jurídica"/>
  </r>
  <r>
    <n v="107"/>
    <x v="3"/>
    <x v="106"/>
    <s v="JORGE ALVEAR CAICEDO"/>
    <n v="1087048796"/>
    <d v="2026-01-19T00:00:00"/>
    <m/>
    <d v="2026-09-18T00:00:00"/>
    <d v="2026-09-19T00:00:00"/>
    <n v="50760000"/>
    <m/>
    <n v="0"/>
    <s v="NO"/>
    <n v="0"/>
    <n v="6345000"/>
    <n v="211500"/>
    <n v="764"/>
    <d v="2026-01-11T00:00:00"/>
    <n v="76143444"/>
    <n v="305"/>
    <d v="2026-01-19T00:00:00"/>
    <n v="50760000"/>
    <n v="2538000"/>
    <n v="6345000"/>
    <n v="6345000"/>
    <n v="6345000"/>
    <n v="6345000"/>
    <n v="6345000"/>
    <n v="6345000"/>
    <n v="40608000"/>
    <m/>
    <d v="2026-12-31T00:00:00"/>
    <m/>
    <m/>
    <m/>
    <m/>
    <m/>
    <s v="A-02-02-02-008-003-09"/>
    <s v="Prestar servicios profesionales para adelantar acciones de notificación de los actos administrativos expedidos por la Entidad. ID-065-OAJ"/>
    <s v="065-OAJ"/>
    <s v="Oficina Asesora Jurídica"/>
  </r>
  <r>
    <n v="108"/>
    <x v="3"/>
    <x v="107"/>
    <s v="JOYCE JAZMIN JARAMILLO MENA"/>
    <n v="1077445981"/>
    <d v="2026-01-15T00:00:00"/>
    <m/>
    <d v="2026-09-14T00:00:00"/>
    <d v="2026-09-15T00:00:00"/>
    <n v="50760000"/>
    <m/>
    <n v="0"/>
    <s v="NO"/>
    <n v="0"/>
    <n v="6345000"/>
    <n v="211500"/>
    <n v="826"/>
    <d v="2026-01-11T00:00:00"/>
    <n v="76143444"/>
    <n v="207"/>
    <d v="2026-01-15T00:00:00"/>
    <n v="50760000"/>
    <n v="3384000"/>
    <n v="6345000"/>
    <n v="6345000"/>
    <n v="6345000"/>
    <n v="6345000"/>
    <n v="6345000"/>
    <n v="6345000"/>
    <n v="41454000"/>
    <m/>
    <d v="2026-12-31T00:00:00"/>
    <m/>
    <m/>
    <m/>
    <m/>
    <m/>
    <s v="A-02-02-02-008-003-09"/>
    <s v="Prestar servicios profesionales para adelantar acciones de notificación de los actos administrativos expedidos por la Entidad. ID-066-OAJ"/>
    <s v="066-OAJ"/>
    <s v="Oficina Asesora Jurídica"/>
  </r>
  <r>
    <n v="109"/>
    <x v="3"/>
    <x v="108"/>
    <s v="JULIO CESAR MIRANDA CRUZ"/>
    <n v="79848324"/>
    <d v="2026-01-15T00:00:00"/>
    <m/>
    <d v="2026-09-14T00:00:00"/>
    <d v="2026-09-15T00:00:00"/>
    <n v="50760000"/>
    <m/>
    <n v="0"/>
    <s v="NO"/>
    <n v="0"/>
    <n v="6345000"/>
    <n v="211500"/>
    <n v="840"/>
    <d v="2026-01-11T00:00:00"/>
    <n v="76143444"/>
    <n v="202"/>
    <d v="2026-01-15T00:00:00"/>
    <n v="50760000"/>
    <n v="3384000"/>
    <n v="6345000"/>
    <n v="6345000"/>
    <n v="6345000"/>
    <n v="6345000"/>
    <n v="6345000"/>
    <n v="6345000"/>
    <n v="41454000"/>
    <m/>
    <d v="2026-12-31T00:00:00"/>
    <m/>
    <m/>
    <m/>
    <m/>
    <m/>
    <s v="A-02-02-02-008-003-09"/>
    <s v="Prestar servicios profesionales para adelantar acciones de notificación de los actos administrativos expedidos por la Entidad. ID-067-OAJ"/>
    <s v="067-OAJ"/>
    <s v="Oficina Asesora Jurídica"/>
  </r>
  <r>
    <n v="110"/>
    <x v="3"/>
    <x v="109"/>
    <s v="LEIDY MARCELA CRIOLLO FLOREZ"/>
    <n v="1085321180"/>
    <d v="2026-01-19T00:00:00"/>
    <m/>
    <d v="2026-09-18T00:00:00"/>
    <d v="2026-09-19T00:00:00"/>
    <n v="50760000"/>
    <m/>
    <n v="0"/>
    <s v="NO"/>
    <n v="0"/>
    <n v="6345000"/>
    <n v="211500"/>
    <n v="800"/>
    <d v="2026-01-11T00:00:00"/>
    <n v="76143444"/>
    <n v="335"/>
    <d v="2026-01-19T00:00:00"/>
    <n v="50760000"/>
    <n v="2538000"/>
    <n v="6345000"/>
    <n v="6345000"/>
    <n v="6345000"/>
    <n v="6345000"/>
    <n v="6345000"/>
    <n v="6345000"/>
    <n v="40608000"/>
    <m/>
    <d v="2026-12-31T00:00:00"/>
    <m/>
    <m/>
    <m/>
    <m/>
    <m/>
    <s v="A-02-02-02-008-003-09"/>
    <s v="Prestar servicios profesionales para adelantar acciones de notificación de los actos administrativos expedidos por la Entidad. ID-068-OAJ"/>
    <s v="068-OAJ"/>
    <s v="Oficina Asesora Jurídica"/>
  </r>
  <r>
    <n v="111"/>
    <x v="3"/>
    <x v="110"/>
    <s v="DANIELA SHIRLEY TIBADUIZA RIOS"/>
    <n v="1116553695"/>
    <d v="2026-01-23T00:00:00"/>
    <m/>
    <d v="2026-09-22T00:00:00"/>
    <d v="2026-09-23T00:00:00"/>
    <n v="50760000"/>
    <m/>
    <n v="0"/>
    <s v="NO"/>
    <n v="0"/>
    <n v="6345000"/>
    <n v="211500"/>
    <n v="857"/>
    <d v="2026-01-11T00:00:00"/>
    <n v="50762296"/>
    <n v="549"/>
    <d v="2026-01-23T00:00:00"/>
    <n v="50760000"/>
    <n v="1692000"/>
    <n v="6345000"/>
    <n v="6345000"/>
    <n v="6345000"/>
    <n v="6345000"/>
    <n v="6345000"/>
    <n v="6345000"/>
    <n v="39762000"/>
    <m/>
    <d v="2026-12-31T00:00:00"/>
    <m/>
    <m/>
    <m/>
    <m/>
    <m/>
    <s v="A-02-02-02-008-003-09"/>
    <s v="Prestar servicios profesionales para adelantar acciones de notificación de los actos administrativos expedidos por la Entidad. ID-069-OAJ"/>
    <s v="069-OAJ"/>
    <s v="Oficina Asesora Jurídica"/>
  </r>
  <r>
    <n v="112"/>
    <x v="3"/>
    <x v="111"/>
    <s v="CLAUDIA VIVIANA GUZMAN AYALA"/>
    <n v="1018437070"/>
    <d v="2026-01-20T00:00:00"/>
    <m/>
    <d v="2026-09-19T00:00:00"/>
    <d v="2026-09-20T00:00:00"/>
    <n v="30000000"/>
    <m/>
    <n v="0"/>
    <s v="NO"/>
    <n v="0"/>
    <n v="3750000"/>
    <n v="125000"/>
    <n v="757"/>
    <d v="2026-01-11T00:00:00"/>
    <n v="30002752"/>
    <n v="396"/>
    <d v="2026-01-20T00:00:00"/>
    <n v="30000000"/>
    <n v="1375000"/>
    <n v="3750000"/>
    <n v="3750000"/>
    <n v="3750000"/>
    <n v="3750000"/>
    <n v="3750000"/>
    <n v="3750000"/>
    <n v="23875000"/>
    <m/>
    <d v="2026-12-31T00:00:00"/>
    <m/>
    <m/>
    <m/>
    <m/>
    <m/>
    <s v="A-02-02-02-008-003-09"/>
    <s v="Prestar servicios de apoyo a la gestión de las actividades administrativas requeridas por el equipo de notificaciones de la Oficina Asesora Jurídica, para el cumplimiento de los objetivos, metas y requerimientos. ID-070-OAJ"/>
    <s v="070-OAJ"/>
    <s v="Oficina Asesora Jurídica"/>
  </r>
  <r>
    <n v="113"/>
    <x v="3"/>
    <x v="112"/>
    <s v="HILBER ANDRES RENGIFO VALENCIA"/>
    <n v="1033703904"/>
    <d v="2026-01-21T00:00:00"/>
    <m/>
    <d v="2026-09-20T00:00:00"/>
    <d v="2026-09-21T00:00:00"/>
    <n v="30000000"/>
    <m/>
    <n v="0"/>
    <s v="NO"/>
    <n v="0"/>
    <n v="3750000"/>
    <n v="125000"/>
    <n v="847"/>
    <d v="2026-01-11T00:00:00"/>
    <n v="45004128"/>
    <n v="412"/>
    <d v="2026-01-21T00:00:00"/>
    <n v="30000000"/>
    <n v="1250000"/>
    <n v="3750000"/>
    <n v="3750000"/>
    <n v="3750000"/>
    <n v="3750000"/>
    <n v="3750000"/>
    <n v="3750000"/>
    <n v="23750000"/>
    <m/>
    <d v="2026-12-31T00:00:00"/>
    <m/>
    <m/>
    <m/>
    <m/>
    <m/>
    <s v="A-02-02-02-008-003-09"/>
    <s v="Prestar servicios de apoyo a la gestión de las actividades administrativas requeridas por el equipo de notificaciones de la Oficina Asesora Jurídica, para el cumplimiento de los objetivos, metas y requerimientos. ID-071-OAJ"/>
    <s v="071-OAJ"/>
    <s v="Oficina Asesora Jurídica"/>
  </r>
  <r>
    <n v="114"/>
    <x v="3"/>
    <x v="113"/>
    <s v="NICOLAS ESTEBAN MORCOTE RODRIGUEZ"/>
    <n v="1013676141"/>
    <d v="2026-01-22T00:00:00"/>
    <m/>
    <d v="2026-09-21T00:00:00"/>
    <d v="2026-09-22T00:00:00"/>
    <n v="73776000"/>
    <m/>
    <n v="0"/>
    <s v="NO"/>
    <n v="0"/>
    <n v="9222000"/>
    <n v="307400"/>
    <n v="835"/>
    <d v="2026-01-11T00:00:00"/>
    <n v="73792312"/>
    <n v="502"/>
    <d v="2026-01-22T00:00:00"/>
    <n v="73776000"/>
    <n v="2766600"/>
    <n v="9222000"/>
    <n v="9222000"/>
    <n v="9222000"/>
    <n v="9222000"/>
    <n v="6455400"/>
    <n v="9222000"/>
    <n v="55332000"/>
    <m/>
    <d v="2026-12-31T00:00:00"/>
    <s v="SI"/>
    <n v="46195"/>
    <n v="46203"/>
    <n v="9"/>
    <m/>
    <s v="A-02-02-02-008-002-01"/>
    <s v="Prestar servicios profesionales para ejercer la representación judicial en los procesos en que sea parte la Administradora de los Recursos del Sistema General de Seguridad Social en Salud – ADRES o contra el entonces FOSYGA. ID-088-OAJ"/>
    <s v="088-OAJ"/>
    <s v="Oficina Asesora Jurídica"/>
  </r>
  <r>
    <n v="115"/>
    <x v="3"/>
    <x v="114"/>
    <s v="ANGIE KATERINE PINEDA RINCON"/>
    <n v="1020766170"/>
    <d v="2026-01-16T00:00:00"/>
    <m/>
    <d v="2026-09-15T00:00:00"/>
    <d v="2026-09-16T00:00:00"/>
    <n v="73776000"/>
    <m/>
    <n v="0"/>
    <s v="NO"/>
    <n v="0"/>
    <n v="9222000"/>
    <n v="307400"/>
    <n v="821"/>
    <d v="2026-01-11T00:00:00"/>
    <n v="73792312"/>
    <n v="224"/>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0-OAJ - ADRES-CPS-119-2026"/>
    <s v="090-OAJ"/>
    <s v="Oficina Asesora Jurídica"/>
  </r>
  <r>
    <n v="116"/>
    <x v="3"/>
    <x v="115"/>
    <s v="BELCY BAUTISTA FONSECA"/>
    <n v="1020748898"/>
    <d v="2026-01-22T00:00:00"/>
    <m/>
    <d v="2026-09-21T00:00:00"/>
    <d v="2026-09-22T00:00:00"/>
    <n v="73776000"/>
    <m/>
    <n v="0"/>
    <s v="NO"/>
    <n v="0"/>
    <n v="9222000"/>
    <n v="307400"/>
    <n v="792"/>
    <d v="2026-01-11T00:00:00"/>
    <n v="73792312"/>
    <n v="503"/>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1-OAJ"/>
    <s v="091-OAJ"/>
    <s v="Oficina Asesora Jurídica"/>
  </r>
  <r>
    <n v="117"/>
    <x v="3"/>
    <x v="116"/>
    <s v="DIEGO ARMANDO GONZALEZ JOYA"/>
    <n v="1049619979"/>
    <d v="2026-01-16T00:00:00"/>
    <m/>
    <d v="2026-09-15T00:00:00"/>
    <d v="2026-09-16T00:00:00"/>
    <n v="73776000"/>
    <m/>
    <n v="0"/>
    <s v="NO"/>
    <n v="0"/>
    <n v="9222000"/>
    <n v="307400"/>
    <n v="866"/>
    <d v="2026-01-11T00:00:00"/>
    <n v="73792312"/>
    <n v="225"/>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3-OAJ -  ADRES-CPS-122-2026"/>
    <s v="093-OAJ"/>
    <s v="Oficina Asesora Jurídica"/>
  </r>
  <r>
    <n v="118"/>
    <x v="3"/>
    <x v="117"/>
    <s v="ERIKA PAOLA TORRES AGUIRRE"/>
    <n v="1049629654"/>
    <d v="2026-01-22T00:00:00"/>
    <m/>
    <d v="2026-09-21T00:00:00"/>
    <d v="2026-09-22T00:00:00"/>
    <n v="73776000"/>
    <m/>
    <n v="0"/>
    <s v="NO"/>
    <n v="0"/>
    <n v="9222000"/>
    <n v="307400"/>
    <n v="808"/>
    <d v="2026-01-11T00:00:00"/>
    <n v="73792312"/>
    <n v="492"/>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4-OAJ"/>
    <s v="094-OAJ"/>
    <s v="Oficina Asesora Jurídica"/>
  </r>
  <r>
    <n v="119"/>
    <x v="3"/>
    <x v="118"/>
    <s v="HILBANA MICHEL GALLEGO MUÑOZ"/>
    <n v="1152189458"/>
    <d v="2026-01-22T00:00:00"/>
    <m/>
    <d v="2026-09-21T00:00:00"/>
    <d v="2026-09-22T00:00:00"/>
    <n v="73776000"/>
    <m/>
    <n v="0"/>
    <s v="NO"/>
    <n v="0"/>
    <n v="9222000"/>
    <n v="307400"/>
    <n v="822"/>
    <d v="2026-01-11T00:00:00"/>
    <n v="110688468"/>
    <n v="485"/>
    <d v="2026-01-22T00:00:00"/>
    <n v="73776000"/>
    <n v="2766600"/>
    <n v="9222000"/>
    <n v="9222000"/>
    <n v="9222000"/>
    <n v="9222000"/>
    <n v="9222000"/>
    <n v="6762800"/>
    <n v="55639400"/>
    <m/>
    <d v="2026-12-31T00:00:00"/>
    <s v="SI"/>
    <n v="46217"/>
    <n v="46224"/>
    <n v="8"/>
    <m/>
    <s v="A-02-02-02-008-002-01"/>
    <s v="Prestar servicios profesionales para ejercer la representación judicial en los procesos en que sea parte la Administradora de los Recursos del Sistema General de Seguridad Social en Salud – ADRES o contra el entonces FOSYGA. ID-095-OAJ"/>
    <s v="095-OAJ"/>
    <s v="Oficina Asesora Jurídica"/>
  </r>
  <r>
    <n v="120"/>
    <x v="3"/>
    <x v="119"/>
    <s v="JOHN EDISON VALDES PRADA"/>
    <n v="80901973"/>
    <d v="2026-01-22T00:00:00"/>
    <m/>
    <d v="2026-09-21T00:00:00"/>
    <d v="2026-09-22T00:00:00"/>
    <n v="73776000"/>
    <m/>
    <n v="0"/>
    <s v="NO"/>
    <n v="0"/>
    <n v="9222000"/>
    <n v="307400"/>
    <n v="852"/>
    <d v="2026-01-11T00:00:00"/>
    <n v="73792312"/>
    <n v="495"/>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6-OAJ"/>
    <s v="096-OAJ"/>
    <s v="Oficina Asesora Jurídica"/>
  </r>
  <r>
    <n v="121"/>
    <x v="3"/>
    <x v="120"/>
    <s v="JULIAN ARTURO ACEVEDO MEDINA"/>
    <n v="7178403"/>
    <d v="2026-01-22T00:00:00"/>
    <m/>
    <d v="2026-09-21T00:00:00"/>
    <d v="2026-09-22T00:00:00"/>
    <n v="73776000"/>
    <m/>
    <n v="0"/>
    <s v="NO"/>
    <n v="0"/>
    <n v="9222000"/>
    <n v="307400"/>
    <n v="853"/>
    <d v="2026-01-11T00:00:00"/>
    <n v="73792312"/>
    <n v="513"/>
    <d v="2026-01-22T00:00:00"/>
    <n v="73776000"/>
    <n v="2766600"/>
    <n v="7992400"/>
    <n v="9222000"/>
    <n v="9222000"/>
    <n v="9222000"/>
    <n v="9222000"/>
    <n v="9222000"/>
    <n v="56869000"/>
    <m/>
    <d v="2026-12-31T00:00:00"/>
    <s v="SI"/>
    <n v="46076"/>
    <n v="46079"/>
    <n v="4"/>
    <m/>
    <s v="A-02-02-02-008-002-01"/>
    <s v="Prestar servicios profesionales para ejercer la representación judicial en los procesos en que sea parte la Administradora de los Recursos del Sistema General de Seguridad Social en Salud – ADRES o contra el entonces FOSYGA. ID-097-OAJ"/>
    <s v="097-OAJ"/>
    <s v="Oficina Asesora Jurídica"/>
  </r>
  <r>
    <n v="122"/>
    <x v="3"/>
    <x v="121"/>
    <s v="LEIDY VIVIANA CUBILLOS ALARCON"/>
    <n v="1032439912"/>
    <d v="2026-01-22T00:00:00"/>
    <m/>
    <d v="2026-09-21T00:00:00"/>
    <d v="2026-09-22T00:00:00"/>
    <n v="73776000"/>
    <m/>
    <n v="0"/>
    <s v="NO"/>
    <n v="0"/>
    <n v="9222000"/>
    <n v="307400"/>
    <n v="761"/>
    <d v="2026-01-11T00:00:00"/>
    <n v="73792312"/>
    <n v="505"/>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8-OAJ"/>
    <s v="098-OAJ"/>
    <s v="Oficina Asesora Jurídica"/>
  </r>
  <r>
    <n v="123"/>
    <x v="3"/>
    <x v="122"/>
    <s v="LINA MARIA POSADA LOPEZ"/>
    <n v="1053800929"/>
    <d v="2026-01-22T00:00:00"/>
    <m/>
    <d v="2026-09-21T00:00:00"/>
    <d v="2026-09-22T00:00:00"/>
    <n v="73776000"/>
    <m/>
    <n v="0"/>
    <s v="NO"/>
    <n v="0"/>
    <n v="9222000"/>
    <n v="307400"/>
    <n v="867"/>
    <d v="2026-01-11T00:00:00"/>
    <n v="73792312"/>
    <n v="506"/>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99-OAJ"/>
    <s v="099-OAJ"/>
    <s v="Oficina Asesora Jurídica"/>
  </r>
  <r>
    <n v="124"/>
    <x v="3"/>
    <x v="123"/>
    <s v="LUIS ALEJANDRO TAPIAS QUINTERO"/>
    <n v="1015436556"/>
    <d v="2026-01-22T00:00:00"/>
    <m/>
    <d v="2026-09-21T00:00:00"/>
    <d v="2026-09-22T00:00:00"/>
    <n v="73776000"/>
    <m/>
    <n v="0"/>
    <s v="NO"/>
    <n v="0"/>
    <n v="9222000"/>
    <n v="307400"/>
    <n v="836"/>
    <d v="2026-01-11T00:00:00"/>
    <n v="73792312"/>
    <n v="497"/>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0-OAJ"/>
    <s v="100-OAJ"/>
    <s v="Oficina Asesora Jurídica"/>
  </r>
  <r>
    <n v="125"/>
    <x v="3"/>
    <x v="124"/>
    <s v="LUIS FELIPE GRANADOS ARIAS"/>
    <n v="1022370508"/>
    <d v="2026-01-22T00:00:00"/>
    <m/>
    <d v="2026-09-21T00:00:00"/>
    <d v="2026-09-22T00:00:00"/>
    <n v="73776000"/>
    <m/>
    <n v="0"/>
    <s v="NO"/>
    <n v="0"/>
    <n v="9222000"/>
    <n v="307400"/>
    <n v="809"/>
    <d v="2026-01-11T00:00:00"/>
    <n v="73792312"/>
    <n v="507"/>
    <d v="2026-01-22T00:00:00"/>
    <n v="73776000"/>
    <n v="2766600"/>
    <n v="9222000"/>
    <n v="9222000"/>
    <n v="9222000"/>
    <n v="9222000"/>
    <n v="7377600"/>
    <n v="9222000"/>
    <n v="56254200"/>
    <m/>
    <d v="2026-12-31T00:00:00"/>
    <s v="SI"/>
    <n v="46197"/>
    <n v="46202"/>
    <n v="6"/>
    <m/>
    <s v="A-02-02-02-008-002-01"/>
    <s v="Prestar servicios profesionales para ejercer la representación judicial en los procesos en que sea parte la Administradora de los Recursos del Sistema General de Seguridad Social en Salud – ADRES o contra el entonces FOSYGA. ID-101-OAJ"/>
    <s v="101-OAJ"/>
    <s v="Oficina Asesora Jurídica"/>
  </r>
  <r>
    <n v="126"/>
    <x v="3"/>
    <x v="125"/>
    <s v="LUIS ROBERTO LADINO GONZALEZ"/>
    <n v="74080202"/>
    <d v="2026-01-22T00:00:00"/>
    <m/>
    <d v="2026-09-21T00:00:00"/>
    <d v="2026-09-22T00:00:00"/>
    <n v="73776000"/>
    <m/>
    <n v="0"/>
    <s v="NO"/>
    <n v="0"/>
    <n v="9222000"/>
    <n v="307400"/>
    <n v="854"/>
    <d v="2026-01-11T00:00:00"/>
    <n v="73792312"/>
    <n v="518"/>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2-OAJ"/>
    <s v="102-OAJ"/>
    <s v="Oficina Asesora Jurídica"/>
  </r>
  <r>
    <n v="127"/>
    <x v="3"/>
    <x v="126"/>
    <s v="MAGDA ALEJANDRA MORENO AVELLA"/>
    <n v="1052411316"/>
    <d v="2026-01-16T00:00:00"/>
    <m/>
    <d v="2026-09-15T00:00:00"/>
    <d v="2026-09-16T00:00:00"/>
    <n v="73776000"/>
    <m/>
    <n v="0"/>
    <s v="NO"/>
    <n v="0"/>
    <n v="9222000"/>
    <n v="307400"/>
    <n v="776"/>
    <d v="2026-01-11T00:00:00"/>
    <n v="73792312"/>
    <n v="226"/>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3-OAJ ADRES-CPS-132-2026."/>
    <s v="103-OAJ"/>
    <s v="Oficina Asesora Jurídica"/>
  </r>
  <r>
    <n v="128"/>
    <x v="3"/>
    <x v="127"/>
    <s v="NICOLE JULIANA LOPEZ CASTAÑO"/>
    <n v="1016007216"/>
    <d v="2026-01-22T00:00:00"/>
    <m/>
    <d v="2026-09-21T00:00:00"/>
    <d v="2026-09-22T00:00:00"/>
    <n v="73776000"/>
    <m/>
    <n v="0"/>
    <s v="NO"/>
    <n v="0"/>
    <n v="9222000"/>
    <n v="307400"/>
    <n v="777"/>
    <d v="2026-01-11T00:00:00"/>
    <n v="73792312"/>
    <n v="519"/>
    <d v="2026-01-22T00:00:00"/>
    <n v="73776000"/>
    <n v="2766600"/>
    <n v="9222000"/>
    <n v="9222000"/>
    <n v="9222000"/>
    <n v="9222000"/>
    <n v="9222000"/>
    <n v="9222000"/>
    <n v="58098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4-OAJ"/>
    <s v="104-OAJ"/>
    <s v="Oficina Asesora Jurídica"/>
  </r>
  <r>
    <n v="129"/>
    <x v="3"/>
    <x v="128"/>
    <s v="ORLANDO NUÑEZ BUITRAGO"/>
    <n v="1090393398"/>
    <d v="2026-01-16T00:00:00"/>
    <m/>
    <d v="2026-09-15T00:00:00"/>
    <d v="2026-09-16T00:00:00"/>
    <n v="73776000"/>
    <m/>
    <n v="0"/>
    <s v="NO"/>
    <n v="0"/>
    <n v="9222000"/>
    <n v="307400"/>
    <n v="868"/>
    <d v="2026-01-11T00:00:00"/>
    <n v="73792312"/>
    <n v="231"/>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5-OAJ - ADRES-CPS-134-2026"/>
    <s v="105-OAJ"/>
    <s v="Oficina Asesora Jurídica"/>
  </r>
  <r>
    <n v="130"/>
    <x v="3"/>
    <x v="129"/>
    <s v="PAOLA ANDREA RUIZ GONZALEZ"/>
    <n v="1022373346"/>
    <d v="2026-01-27T00:00:00"/>
    <m/>
    <d v="2026-09-26T00:00:00"/>
    <d v="2026-09-27T00:00:00"/>
    <n v="73776000"/>
    <m/>
    <n v="0"/>
    <s v="NO"/>
    <n v="0"/>
    <n v="9222000"/>
    <n v="307400"/>
    <n v="823"/>
    <d v="2026-01-11T00:00:00"/>
    <n v="73792312"/>
    <n v="1020"/>
    <d v="2026-01-27T00:00:00"/>
    <n v="73776000"/>
    <n v="1229600"/>
    <n v="9222000"/>
    <n v="9222000"/>
    <n v="9222000"/>
    <n v="9222000"/>
    <n v="9222000"/>
    <n v="9222000"/>
    <n v="565616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6-OAJ"/>
    <s v="106-OAJ"/>
    <s v="Oficina Asesora Jurídica"/>
  </r>
  <r>
    <n v="131"/>
    <x v="3"/>
    <x v="130"/>
    <s v="PAOLO ANDREI AWAZACKO MARTINEZ"/>
    <n v="1015417753"/>
    <d v="2026-01-16T00:00:00"/>
    <m/>
    <d v="2026-09-15T00:00:00"/>
    <d v="2026-09-16T00:00:00"/>
    <n v="73776000"/>
    <m/>
    <n v="0"/>
    <s v="NO"/>
    <n v="0"/>
    <n v="9222000"/>
    <n v="307400"/>
    <n v="869"/>
    <d v="2026-01-11T00:00:00"/>
    <n v="73792312"/>
    <n v="230"/>
    <d v="2026-01-16T00:00:00"/>
    <n v="73776000"/>
    <n v="4611000"/>
    <n v="9222000"/>
    <n v="7685000"/>
    <n v="9222000"/>
    <n v="9222000"/>
    <n v="9222000"/>
    <n v="9222000"/>
    <n v="58406000"/>
    <m/>
    <d v="2026-12-31T00:00:00"/>
    <s v="SI"/>
    <n v="46090"/>
    <n v="46095"/>
    <n v="5"/>
    <m/>
    <s v="A-02-02-02-008-002-01"/>
    <s v="Prestar servicios profesionales para ejercer la representación judicial en los procesos en que sea parte la Administradora de los Recursos del Sistema General de Seguridad Social en Salud – ADRES o contra el entonces FOSYGA. ID-107-OAJ - ADRES-CPS-136-2026"/>
    <s v="107-OAJ"/>
    <s v="Oficina Asesora Jurídica"/>
  </r>
  <r>
    <n v="132"/>
    <x v="3"/>
    <x v="131"/>
    <s v="RUTH MARIA BOLIVAR JARAMILLO"/>
    <n v="39746311"/>
    <d v="2026-01-16T00:00:00"/>
    <m/>
    <d v="2026-09-15T00:00:00"/>
    <d v="2026-09-16T00:00:00"/>
    <n v="73776000"/>
    <m/>
    <n v="0"/>
    <s v="NO"/>
    <n v="0"/>
    <n v="9222000"/>
    <n v="307400"/>
    <n v="870"/>
    <d v="2026-01-11T00:00:00"/>
    <n v="73792312"/>
    <n v="229"/>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8-OAJ - ADRES-CPS-137-2026."/>
    <s v="108-OAJ"/>
    <s v="Oficina Asesora Jurídica"/>
  </r>
  <r>
    <n v="133"/>
    <x v="3"/>
    <x v="132"/>
    <s v="SERGIO MAURICIO ZIPAQUIRA DIAZ"/>
    <n v="1032424333"/>
    <d v="2026-01-16T00:00:00"/>
    <m/>
    <d v="2026-09-15T00:00:00"/>
    <d v="2026-09-16T00:00:00"/>
    <n v="73776000"/>
    <m/>
    <n v="0"/>
    <s v="NO"/>
    <n v="0"/>
    <n v="9222000"/>
    <n v="307400"/>
    <n v="837"/>
    <d v="2026-01-11T00:00:00"/>
    <n v="73792312"/>
    <n v="228"/>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09-OAJ - ADRES-CPS-138-2026."/>
    <s v="109-OAJ"/>
    <s v="Oficina Asesora Jurídica"/>
  </r>
  <r>
    <n v="134"/>
    <x v="3"/>
    <x v="133"/>
    <s v="STEPHANIA CAMARGO BROCHERO"/>
    <n v="1014258936"/>
    <d v="2026-01-16T00:00:00"/>
    <m/>
    <d v="2026-09-15T00:00:00"/>
    <d v="2026-09-16T00:00:00"/>
    <n v="73776000"/>
    <m/>
    <n v="0"/>
    <s v="NO"/>
    <n v="0"/>
    <n v="9222000"/>
    <n v="307400"/>
    <n v="762"/>
    <d v="2026-01-11T00:00:00"/>
    <n v="73792312"/>
    <n v="227"/>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110-OAJ -ADRES-CPS-139-2026."/>
    <s v="110-OAJ"/>
    <s v="Oficina Asesora Jurídica"/>
  </r>
  <r>
    <n v="135"/>
    <x v="3"/>
    <x v="134"/>
    <s v="ANDRES MIGUEL SARMIENTO LOZANO"/>
    <n v="1020773930"/>
    <d v="2026-01-21T00:00:00"/>
    <m/>
    <d v="2026-09-20T00:00:00"/>
    <d v="2026-09-21T00:00:00"/>
    <n v="73776000"/>
    <m/>
    <n v="0"/>
    <s v="NO"/>
    <n v="0"/>
    <n v="9222000"/>
    <n v="307400"/>
    <n v="833"/>
    <d v="2026-01-11T00:00:00"/>
    <n v="110688468"/>
    <n v="429"/>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73-OAJ"/>
    <s v="073-OAJ"/>
    <s v="Oficina Asesora Jurídica"/>
  </r>
  <r>
    <n v="136"/>
    <x v="3"/>
    <x v="135"/>
    <s v="ANGELA MARIA RODRIGUEZ BOLIVAR"/>
    <n v="1018468497"/>
    <d v="2026-01-21T00:00:00"/>
    <m/>
    <d v="2026-09-20T00:00:00"/>
    <d v="2026-09-21T00:00:00"/>
    <n v="73776000"/>
    <m/>
    <n v="0"/>
    <s v="NO"/>
    <n v="0"/>
    <n v="9222000"/>
    <n v="307400"/>
    <n v="759"/>
    <d v="2026-01-11T00:00:00"/>
    <n v="73792312"/>
    <n v="437"/>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74-OAJ"/>
    <s v="074-OAJ"/>
    <s v="Oficina Asesora Jurídica"/>
  </r>
  <r>
    <n v="137"/>
    <x v="3"/>
    <x v="136"/>
    <s v="HANS JOACHIM WALDMANN GAMBOA"/>
    <n v="79910469"/>
    <d v="2026-01-21T00:00:00"/>
    <d v="2026-03-10T00:00:00"/>
    <d v="2026-09-20T00:00:00"/>
    <d v="2026-09-21T00:00:00"/>
    <n v="73776000"/>
    <n v="58713400"/>
    <n v="0"/>
    <s v="NO"/>
    <n v="0"/>
    <n v="9222000"/>
    <n v="307400"/>
    <n v="817"/>
    <d v="2026-01-11T00:00:00"/>
    <n v="73792312"/>
    <n v="4568"/>
    <d v="2026-03-10T00:00:00"/>
    <n v="58713400"/>
    <n v="0"/>
    <n v="0"/>
    <n v="6455400"/>
    <n v="9222000"/>
    <n v="9222000"/>
    <n v="9222000"/>
    <n v="9222000"/>
    <n v="34121400"/>
    <n v="9222000"/>
    <d v="2026-12-31T00:00:00"/>
    <m/>
    <m/>
    <m/>
    <m/>
    <s v="SI"/>
    <s v="A-02-02-02-008-002-01"/>
    <s v="Cesión del contrato ADRES-CPS-142-2026 cuyo objeto es: Prestar servicios profesionales para ejercer la representación extrajudicial y judicial de los procesos en que sea parte la Administradora de los Recursos del Sistema General de Seguridad Social en Salud – ADRES o contra el entonces FOSYGA. ID-075-OAJ."/>
    <s v="075-OAJ"/>
    <s v="Oficina Asesora Jurídica"/>
  </r>
  <r>
    <n v="138"/>
    <x v="3"/>
    <x v="137"/>
    <s v="ESTEFFANY PAOLA TABOADA REDONDO"/>
    <n v="1102857798"/>
    <d v="2026-01-21T00:00:00"/>
    <m/>
    <d v="2026-09-20T00:00:00"/>
    <d v="2026-09-21T00:00:00"/>
    <n v="73776000"/>
    <m/>
    <n v="0"/>
    <s v="NO"/>
    <n v="0"/>
    <n v="9222000"/>
    <n v="307400"/>
    <n v="805"/>
    <d v="2026-01-11T00:00:00"/>
    <n v="73792312"/>
    <n v="438"/>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76-OAJ"/>
    <s v="076-OAJ"/>
    <s v="Oficina Asesora Jurídica"/>
  </r>
  <r>
    <n v="139"/>
    <x v="3"/>
    <x v="138"/>
    <s v="IBETH JOHANA ESCOBAR RUA"/>
    <n v="1013585273"/>
    <d v="2026-01-21T00:00:00"/>
    <m/>
    <d v="2026-09-20T00:00:00"/>
    <d v="2026-09-21T00:00:00"/>
    <n v="73776000"/>
    <m/>
    <n v="0"/>
    <s v="NO"/>
    <n v="0"/>
    <n v="9222000"/>
    <n v="307400"/>
    <n v="834"/>
    <d v="2026-01-11T00:00:00"/>
    <n v="73792312"/>
    <n v="442"/>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77-OAJ"/>
    <s v="077-OAJ"/>
    <s v="Oficina Asesora Jurídica"/>
  </r>
  <r>
    <n v="140"/>
    <x v="3"/>
    <x v="139"/>
    <s v="KEVIN OSWALDO LEIVA QUIMBAYO"/>
    <n v="1010218952"/>
    <d v="2026-01-21T00:00:00"/>
    <d v="2026-04-15T00:00:00"/>
    <d v="2026-09-20T00:00:00"/>
    <d v="2026-09-21T00:00:00"/>
    <n v="73776000"/>
    <n v="47954400"/>
    <n v="0"/>
    <s v="NO"/>
    <n v="0"/>
    <n v="9222000"/>
    <n v="307400"/>
    <n v="848"/>
    <d v="2026-01-11T00:00:00"/>
    <n v="110688468"/>
    <n v="6369"/>
    <d v="2026-04-15T00:00:00"/>
    <n v="47954400"/>
    <n v="0"/>
    <n v="0"/>
    <n v="0"/>
    <n v="4918400"/>
    <n v="9222000"/>
    <n v="9222000"/>
    <n v="9222000"/>
    <n v="32584400"/>
    <m/>
    <d v="2026-12-31T00:00:00"/>
    <m/>
    <m/>
    <m/>
    <m/>
    <s v="SI"/>
    <s v="A-02-02-02-008-002-01"/>
    <s v="Cesión del contrato ADRES-CPS-145-2026 cuyo objeto es: Prestar servicios profesionales para ejercer la representación extrajudicial y judicial de los procesos en que sea parte la Administradora de los Recursos del Sistema General de Seguridad Social en Salud – ADRES o contra el entonces FOSYGA. ID-078-OAJ - ADRES-CPS-145-2026."/>
    <s v="039-OAJ"/>
    <s v="Oficina Asesora Jurídica"/>
  </r>
  <r>
    <n v="141"/>
    <x v="3"/>
    <x v="140"/>
    <s v="KAREN ALEJANDRA PARRADO TRIANA"/>
    <n v="1010229705"/>
    <d v="2026-01-16T00:00:00"/>
    <m/>
    <d v="2026-09-15T00:00:00"/>
    <d v="2026-09-16T00:00:00"/>
    <n v="73776000"/>
    <m/>
    <n v="0"/>
    <s v="NO"/>
    <n v="0"/>
    <n v="9222000"/>
    <n v="307400"/>
    <n v="760"/>
    <d v="2026-01-11T00:00:00"/>
    <n v="73792312"/>
    <n v="212"/>
    <d v="2026-01-16T00:00:00"/>
    <n v="73776000"/>
    <n v="4611000"/>
    <n v="9222000"/>
    <n v="9222000"/>
    <n v="9222000"/>
    <n v="9222000"/>
    <n v="9222000"/>
    <n v="9222000"/>
    <n v="59943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79-OAJ -ADRES-CPS-146-2026"/>
    <s v="079-OAJ"/>
    <s v="Oficina Asesora Jurídica"/>
  </r>
  <r>
    <n v="142"/>
    <x v="3"/>
    <x v="141"/>
    <s v="KEVIN MONTAÑO VILLA"/>
    <n v="1018467124"/>
    <d v="2026-01-21T00:00:00"/>
    <m/>
    <d v="2026-09-20T00:00:00"/>
    <d v="2026-09-21T00:00:00"/>
    <n v="73776000"/>
    <m/>
    <n v="0"/>
    <s v="NO"/>
    <n v="0"/>
    <n v="9222000"/>
    <n v="307400"/>
    <n v="818"/>
    <d v="2026-01-11T00:00:00"/>
    <n v="73792312"/>
    <n v="461"/>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80-OAJ"/>
    <s v="080-OAJ"/>
    <s v="Oficina Asesora Jurídica"/>
  </r>
  <r>
    <n v="143"/>
    <x v="3"/>
    <x v="142"/>
    <s v="LAURA ALEJANDRA CALDERON ROZO"/>
    <n v="1032486684"/>
    <d v="2026-01-16T00:00:00"/>
    <m/>
    <d v="2026-09-15T00:00:00"/>
    <d v="2026-09-16T00:00:00"/>
    <n v="73776000"/>
    <m/>
    <n v="0"/>
    <s v="NO"/>
    <n v="0"/>
    <n v="9222000"/>
    <n v="307400"/>
    <n v="791"/>
    <d v="2026-01-11T00:00:00"/>
    <n v="110688468"/>
    <n v="221"/>
    <d v="2026-01-16T00:00:00"/>
    <n v="73776000"/>
    <n v="4611000"/>
    <n v="9222000"/>
    <n v="9222000"/>
    <n v="9222000"/>
    <n v="9222000"/>
    <n v="9222000"/>
    <n v="9222000"/>
    <n v="59943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81-OAJ - ADRES-CPS-148-2026"/>
    <s v="081-OAJ"/>
    <s v="Oficina Asesora Jurídica"/>
  </r>
  <r>
    <n v="144"/>
    <x v="3"/>
    <x v="143"/>
    <s v="LUISA CAMILA ENRIQUEZ LUNA"/>
    <n v="1085343021"/>
    <d v="2026-01-21T00:00:00"/>
    <m/>
    <d v="2026-09-20T00:00:00"/>
    <d v="2026-09-21T00:00:00"/>
    <n v="73776000"/>
    <m/>
    <n v="0"/>
    <s v="NO"/>
    <n v="0"/>
    <n v="9222000"/>
    <n v="307400"/>
    <n v="865"/>
    <d v="2026-01-11T00:00:00"/>
    <n v="73792312"/>
    <n v="454"/>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82-OAJ"/>
    <s v="082-OAJ"/>
    <s v="Oficina Asesora Jurídica"/>
  </r>
  <r>
    <n v="145"/>
    <x v="3"/>
    <x v="144"/>
    <s v="SANDRA JULIETH HERRERA ALFONSO"/>
    <n v="1023896259"/>
    <d v="2026-01-16T00:00:00"/>
    <m/>
    <d v="2026-09-15T00:00:00"/>
    <d v="2026-09-16T00:00:00"/>
    <n v="73776000"/>
    <m/>
    <n v="0"/>
    <s v="NO"/>
    <n v="0"/>
    <n v="9222000"/>
    <n v="307400"/>
    <n v="819"/>
    <d v="2026-01-11T00:00:00"/>
    <n v="73792312"/>
    <n v="222"/>
    <d v="2026-01-16T00:00:00"/>
    <n v="73776000"/>
    <n v="4611000"/>
    <n v="9222000"/>
    <n v="9222000"/>
    <n v="9222000"/>
    <n v="9222000"/>
    <n v="9222000"/>
    <n v="9222000"/>
    <n v="59943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83-OAJ - ADRES-CPS-150-2026"/>
    <s v="083-OAJ"/>
    <s v="Oficina Asesora Jurídica"/>
  </r>
  <r>
    <n v="146"/>
    <x v="3"/>
    <x v="145"/>
    <s v="SEBASTIAN MORENO AMAYA"/>
    <n v="1020799686"/>
    <d v="2026-01-21T00:00:00"/>
    <m/>
    <d v="2026-09-20T00:00:00"/>
    <d v="2026-09-21T00:00:00"/>
    <n v="73776000"/>
    <m/>
    <n v="0"/>
    <s v="NO"/>
    <n v="0"/>
    <n v="9222000"/>
    <n v="307400"/>
    <n v="820"/>
    <d v="2026-01-11T00:00:00"/>
    <n v="73792312"/>
    <n v="467"/>
    <d v="2026-01-21T00:00:00"/>
    <n v="73776000"/>
    <n v="3074000"/>
    <n v="9222000"/>
    <n v="9222000"/>
    <n v="9222000"/>
    <n v="9222000"/>
    <n v="9222000"/>
    <n v="9222000"/>
    <n v="58406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84-OAJ"/>
    <s v="084-OAJ"/>
    <s v="Oficina Asesora Jurídica"/>
  </r>
  <r>
    <n v="147"/>
    <x v="3"/>
    <x v="146"/>
    <s v="ALLISON STEFANY TRUJILLO FERRARO"/>
    <n v="1136888893"/>
    <d v="2026-01-16T00:00:00"/>
    <m/>
    <d v="2026-09-15T00:00:00"/>
    <d v="2026-09-16T00:00:00"/>
    <n v="73776000"/>
    <m/>
    <n v="0"/>
    <s v="NO"/>
    <n v="0"/>
    <n v="9222000"/>
    <n v="307400"/>
    <n v="849"/>
    <d v="2026-01-11T00:00:00"/>
    <n v="110688468"/>
    <n v="223"/>
    <d v="2026-01-16T00:00:00"/>
    <n v="73776000"/>
    <n v="4611000"/>
    <n v="9222000"/>
    <n v="9222000"/>
    <n v="9222000"/>
    <n v="9222000"/>
    <n v="9222000"/>
    <n v="9222000"/>
    <n v="59943000"/>
    <m/>
    <d v="2026-12-31T00:00:00"/>
    <m/>
    <m/>
    <m/>
    <m/>
    <m/>
    <s v="A-02-02-02-008-002-01"/>
    <s v="Prestar servicios profesionales para ejercer la representación extrajudicial y judicial de los procesos en que sea parte la Administradora de los Recursos del Sistema General de Seguridad Social en Salud – ADRES o contra el entonces FOSYGA. ID-085-OAJ  - ADRES-CPS-152-2026"/>
    <s v="085-OAJ"/>
    <s v="Oficina Asesora Jurídica"/>
  </r>
  <r>
    <n v="148"/>
    <x v="3"/>
    <x v="147"/>
    <s v="EDWIN ALEJANDRO ACEVEDO GARCIA"/>
    <n v="8102476"/>
    <d v="2026-01-26T00:00:00"/>
    <m/>
    <d v="2026-09-25T00:00:00"/>
    <d v="2026-09-26T00:00:00"/>
    <n v="73776000"/>
    <m/>
    <n v="0"/>
    <s v="NO"/>
    <n v="0"/>
    <n v="9222000"/>
    <n v="307400"/>
    <n v="815"/>
    <d v="2026-01-11T00:00:00"/>
    <n v="73792312"/>
    <n v="572"/>
    <d v="2026-01-24T00:00:00"/>
    <n v="73776000"/>
    <n v="1537000"/>
    <n v="9222000"/>
    <n v="9222000"/>
    <n v="9222000"/>
    <n v="9222000"/>
    <n v="9222000"/>
    <n v="9222000"/>
    <n v="56869000"/>
    <m/>
    <d v="2026-12-31T00:00:00"/>
    <m/>
    <m/>
    <m/>
    <m/>
    <m/>
    <s v="A-02-02-02-008-002-01"/>
    <s v="Prestar servicios profesionales a la Oficina Asesora Jurídica para la revisión y tramite de consultas y peticiones, así como el contenido de los proyectos de actos administrativos, acorde con las normas constitucionales y legales vigentes. ID-051-OAJ - ADRES-CPS-153-2026."/>
    <s v="051-OAJ"/>
    <s v="Oficina Asesora Jurídica"/>
  </r>
  <r>
    <n v="149"/>
    <x v="3"/>
    <x v="148"/>
    <s v="JULY ANDREA LESMES PALACIOS"/>
    <n v="1022408312"/>
    <d v="2026-01-20T00:00:00"/>
    <m/>
    <d v="2026-09-19T00:00:00"/>
    <d v="2026-09-20T00:00:00"/>
    <n v="73776000"/>
    <m/>
    <n v="0"/>
    <s v="NO"/>
    <n v="0"/>
    <n v="9222000"/>
    <n v="307400"/>
    <n v="832"/>
    <d v="2026-01-11T00:00:00"/>
    <n v="73792312"/>
    <n v="397"/>
    <d v="2026-01-20T00:00:00"/>
    <n v="73776000"/>
    <n v="3381400"/>
    <n v="9222000"/>
    <n v="9222000"/>
    <n v="7685000"/>
    <n v="9222000"/>
    <n v="9222000"/>
    <n v="9222000"/>
    <n v="57176400"/>
    <m/>
    <d v="2026-12-31T00:00:00"/>
    <s v="SI"/>
    <n v="46135"/>
    <n v="46139"/>
    <n v="5"/>
    <m/>
    <s v="A-02-02-02-008-002-01"/>
    <s v="Prestar servicios profesionales a la Oficina Asesora Jurídica para la revisión y tramite de consultas y peticiones, así como el contenido de los proyectos de actos administrativos, acorde con las normas constitucionales y legales vigentes. ID-052-OAJ"/>
    <s v="052-OAJ"/>
    <s v="Oficina Asesora Jurídica"/>
  </r>
  <r>
    <n v="150"/>
    <x v="3"/>
    <x v="149"/>
    <s v="ANDRES FELIPE BETANCUR MURILLO"/>
    <n v="4372335"/>
    <d v="2026-01-20T00:00:00"/>
    <m/>
    <d v="2026-09-19T00:00:00"/>
    <d v="2026-09-20T00:00:00"/>
    <n v="73776000"/>
    <m/>
    <n v="0"/>
    <s v="NO"/>
    <n v="0"/>
    <n v="9222000"/>
    <n v="307400"/>
    <n v="790"/>
    <d v="2026-01-11T00:00:00"/>
    <n v="73792312"/>
    <n v="389"/>
    <d v="2026-01-20T00:00:00"/>
    <n v="73776000"/>
    <n v="3381400"/>
    <n v="9222000"/>
    <n v="9222000"/>
    <n v="9222000"/>
    <n v="9222000"/>
    <n v="9222000"/>
    <n v="9222000"/>
    <n v="58713400"/>
    <m/>
    <d v="2026-12-31T00:00:00"/>
    <m/>
    <m/>
    <m/>
    <m/>
    <m/>
    <s v="A-02-02-02-008-002-01"/>
    <s v="Prestar servicios profesionales a la Oficina Asesora Jurídica para la revisión y tramite de consultas y peticiones, así como el contenido de los proyectos de actos administrativos, acorde con las normas constitucionales y legales vigentes. ID-053-OAJ."/>
    <s v="053-OAJ"/>
    <s v="Oficina Asesora Jurídica"/>
  </r>
  <r>
    <n v="151"/>
    <x v="3"/>
    <x v="150"/>
    <s v="ERIKA ALEXANDRA GARCIA SOLER"/>
    <n v="1095945090"/>
    <d v="2026-01-21T00:00:00"/>
    <m/>
    <d v="2026-09-20T00:00:00"/>
    <d v="2026-09-21T00:00:00"/>
    <n v="73776000"/>
    <m/>
    <n v="0"/>
    <s v="NO"/>
    <n v="0"/>
    <n v="9222000"/>
    <n v="307400"/>
    <n v="803"/>
    <d v="2026-01-11T00:00:00"/>
    <n v="73792312"/>
    <n v="434"/>
    <d v="2026-01-21T00:00:00"/>
    <n v="73776000"/>
    <n v="3074000"/>
    <n v="9222000"/>
    <n v="9222000"/>
    <n v="9222000"/>
    <n v="9222000"/>
    <n v="6455400"/>
    <n v="9222000"/>
    <n v="55639400"/>
    <m/>
    <d v="2026-12-31T00:00:00"/>
    <s v="SI"/>
    <n v="46189"/>
    <n v="46197"/>
    <n v="9"/>
    <m/>
    <s v="A-02-02-02-008-002-01"/>
    <s v="Prestar servicios profesionales a la Oficina Asesora Jurídica para la revisión y tramite de consultas y peticiones, así como el contenido de los proyectos de actos administrativos, acorde con las normas constitucionales y legales vigentes. ID-054-OAJ"/>
    <s v="054-OAJ"/>
    <s v="Oficina Asesora Jurídica"/>
  </r>
  <r>
    <n v="152"/>
    <x v="3"/>
    <x v="151"/>
    <s v="JENNY MARCELA PATIÑO CORREDOR"/>
    <n v="1018408338"/>
    <d v="2026-01-15T00:00:00"/>
    <m/>
    <d v="2026-09-14T00:00:00"/>
    <d v="2026-09-15T00:00:00"/>
    <n v="73776000"/>
    <m/>
    <n v="0"/>
    <s v="NO"/>
    <n v="0"/>
    <n v="9222000"/>
    <n v="307400"/>
    <n v="816"/>
    <d v="2026-01-11T00:00:00"/>
    <n v="73792312"/>
    <n v="209"/>
    <d v="2026-01-15T00:00:00"/>
    <n v="73776000"/>
    <n v="4918400"/>
    <n v="9222000"/>
    <n v="9222000"/>
    <n v="9222000"/>
    <n v="9222000"/>
    <n v="9222000"/>
    <n v="9222000"/>
    <n v="60250400"/>
    <m/>
    <d v="2026-12-31T00:00:00"/>
    <m/>
    <m/>
    <m/>
    <m/>
    <m/>
    <s v="A-02-02-02-008-002-01"/>
    <s v="Prestar servicios profesionales a la Oficina Asesora Jurídica para la revisión y tramite de consultas y peticiones, así como el contenido de los proyectos de actos administrativos, acorde con las normas constitucionales y legales vigentes. ID-055-OAJ - ADRES-CPS-157-2026_x000d__x000a_&quot;"/>
    <s v="055-OAJ"/>
    <s v="Oficina Asesora Jurídica"/>
  </r>
  <r>
    <n v="153"/>
    <x v="3"/>
    <x v="152"/>
    <s v="MARTHA LUCIA BARCO GARCIA"/>
    <n v="33703180"/>
    <d v="2026-01-19T00:00:00"/>
    <m/>
    <d v="2026-09-18T00:00:00"/>
    <d v="2026-09-19T00:00:00"/>
    <n v="73776000"/>
    <m/>
    <n v="0"/>
    <s v="NO"/>
    <n v="0"/>
    <n v="9222000"/>
    <n v="307400"/>
    <n v="804"/>
    <d v="2026-01-11T00:00:00"/>
    <n v="73792312"/>
    <n v="307"/>
    <d v="2026-01-19T00:00:00"/>
    <n v="73776000"/>
    <n v="3688800"/>
    <n v="9222000"/>
    <n v="9222000"/>
    <n v="9222000"/>
    <n v="9222000"/>
    <n v="9222000"/>
    <n v="9222000"/>
    <n v="59020800"/>
    <m/>
    <d v="2026-12-31T00:00:00"/>
    <m/>
    <m/>
    <m/>
    <m/>
    <m/>
    <s v="A-02-02-02-008-003-09"/>
    <s v="Prestar servicios profesionales especializados para adelantar acciones de revisión, notificación de los actos administrativos expedidos por la Entidad y mejora constante del proceso del equipo de notificaciones. ID-058-OAJ - ADRES-CPS-158-2026"/>
    <s v="058-OAJ"/>
    <s v="Oficina Asesora Jurídica"/>
  </r>
  <r>
    <n v="154"/>
    <x v="3"/>
    <x v="153"/>
    <s v="LAURA DANIELA ALVAREZ ESPINEL"/>
    <n v="1032468813"/>
    <d v="2026-01-16T00:00:00"/>
    <m/>
    <d v="2026-09-15T00:00:00"/>
    <d v="2026-09-16T00:00:00"/>
    <n v="41736000"/>
    <m/>
    <n v="0"/>
    <s v="NO"/>
    <n v="0"/>
    <n v="5217000"/>
    <n v="173900"/>
    <n v="850"/>
    <d v="2026-01-11T00:00:00"/>
    <n v="41739240"/>
    <n v="213"/>
    <d v="2026-01-16T00:00:00"/>
    <n v="41736000"/>
    <n v="2608500"/>
    <n v="5217000"/>
    <n v="5217000"/>
    <n v="5217000"/>
    <n v="5217000"/>
    <n v="5217000"/>
    <n v="5217000"/>
    <n v="33910500"/>
    <m/>
    <d v="2026-12-31T00:00:00"/>
    <m/>
    <m/>
    <m/>
    <m/>
    <m/>
    <s v="A-02-02-02-008-003-09"/>
    <s v="Prestar servicios de apoyo a la gestión de las actividades administrativas requeridas por el grupo prejudicial para el cumplimiento de los objetivos, metas y requerimientos, relacionados directamente con las funciones del grupo.  ID-087-OAJ - ADRES-CPS-159-2026"/>
    <s v="087-OAJ"/>
    <s v="Oficina Asesora Jurídica"/>
  </r>
  <r>
    <n v="155"/>
    <x v="3"/>
    <x v="154"/>
    <s v="MAIRA ALEJANDRA ACUÑA MANCIPE"/>
    <n v="1049641216"/>
    <d v="2026-01-16T00:00:00"/>
    <m/>
    <d v="2026-09-15T00:00:00"/>
    <d v="2026-09-16T00:00:00"/>
    <n v="73776000"/>
    <m/>
    <n v="0"/>
    <s v="NO"/>
    <n v="0"/>
    <n v="9222000"/>
    <n v="307400"/>
    <n v="810"/>
    <d v="2026-01-11T00:00:00"/>
    <n v="73792312"/>
    <n v="218"/>
    <d v="2026-01-16T00:00:00"/>
    <n v="73776000"/>
    <n v="4611000"/>
    <n v="9222000"/>
    <n v="9222000"/>
    <n v="9222000"/>
    <n v="9222000"/>
    <n v="9222000"/>
    <n v="9222000"/>
    <n v="59943000"/>
    <m/>
    <d v="2026-12-31T00:00:00"/>
    <m/>
    <m/>
    <m/>
    <m/>
    <m/>
    <s v="A-02-02-02-008-002-01"/>
    <s v="Prestar servicios profesionales para ejercer la representación judicial en los procesos en que sea parte la Administradora de los Recursos del Sistema General de Seguridad Social en Salud – ADRES o contra el entonces FOSYGA y adelantar las gestiones en materia de embargos. ID-112-OAJ - ADRES-CPS-160-2026"/>
    <s v="112-OAJ"/>
    <s v="Oficina Asesora Jurídica"/>
  </r>
  <r>
    <n v="156"/>
    <x v="3"/>
    <x v="155"/>
    <s v="YULY KATHERINE PALACIOS ROJAS"/>
    <n v="1026295213"/>
    <d v="2026-01-16T00:00:00"/>
    <m/>
    <d v="2026-09-15T00:00:00"/>
    <d v="2026-09-16T00:00:00"/>
    <n v="73776000"/>
    <m/>
    <n v="0"/>
    <s v="NO"/>
    <n v="0"/>
    <n v="9222000"/>
    <n v="307400"/>
    <n v="871"/>
    <d v="2026-01-11T00:00:00"/>
    <n v="73792312"/>
    <n v="217"/>
    <d v="2026-01-16T00:00:00"/>
    <n v="73776000"/>
    <n v="4611000"/>
    <n v="9222000"/>
    <n v="9222000"/>
    <n v="9222000"/>
    <n v="9222000"/>
    <n v="9222000"/>
    <n v="9222000"/>
    <n v="59943000"/>
    <m/>
    <d v="2026-12-31T00:00:00"/>
    <m/>
    <m/>
    <m/>
    <m/>
    <m/>
    <s v="A-02-02-02-008-002-01"/>
    <s v="Prestar servicios profesionales especializados para tramitar consultas y peticiones relacionados con el Grupo de Representación Judicial , así como  en el procedimiento de liquidación de sentencias condenatorias, la proyección de actos administrativos, la formulación, ejecución y seguimiento de planes y objetivos encaminados al cumplimiento de las funciones de la dependencia. ID-117-OAJ - ADRES-CPS-161-2026"/>
    <s v="117-OAJ"/>
    <s v="Oficina Asesora Jurídica"/>
  </r>
  <r>
    <n v="157"/>
    <x v="3"/>
    <x v="156"/>
    <s v="SANDRA PAOLA BENITEZ LEON"/>
    <n v="1033770940"/>
    <d v="2026-01-16T00:00:00"/>
    <m/>
    <d v="2026-09-15T00:00:00"/>
    <d v="2026-09-16T00:00:00"/>
    <n v="48336000"/>
    <m/>
    <n v="0"/>
    <s v="NO"/>
    <n v="0"/>
    <n v="6042000"/>
    <n v="201400"/>
    <n v="811"/>
    <d v="2026-01-11T00:00:00"/>
    <n v="48350608"/>
    <n v="215"/>
    <d v="2026-01-16T00:00:00"/>
    <n v="48336000"/>
    <n v="3021000"/>
    <n v="6042000"/>
    <n v="6042000"/>
    <n v="6042000"/>
    <n v="6042000"/>
    <n v="6042000"/>
    <n v="6042000"/>
    <n v="39273000"/>
    <m/>
    <d v="2026-12-31T00:00:00"/>
    <m/>
    <m/>
    <m/>
    <m/>
    <m/>
    <s v="A-02-02-02-008-003-09"/>
    <s v="Prestar servicios profesionales para la gestión de las actividades administrativas requeridas por los diferentes grupos de la Oficina Asesora Juridica  para el cumplimiento de los objetivos, metas y requerimientos, relacionados directamente con las funciones de la dependencia. ID-119-OAJ - ADRES-CPS-162-2026"/>
    <s v="119-OAJ"/>
    <s v="Oficina Asesora Jurídica"/>
  </r>
  <r>
    <n v="158"/>
    <x v="3"/>
    <x v="157"/>
    <s v="HECTOR EDUARDO PAREDES GUERRERO"/>
    <n v="1049622787"/>
    <d v="2026-01-16T00:00:00"/>
    <m/>
    <d v="2026-09-15T00:00:00"/>
    <d v="2026-09-16T00:00:00"/>
    <n v="48336000"/>
    <m/>
    <n v="0"/>
    <s v="NO"/>
    <n v="0"/>
    <n v="6042000"/>
    <n v="201400"/>
    <n v="824"/>
    <d v="2026-01-11T00:00:00"/>
    <n v="48350608"/>
    <n v="214"/>
    <d v="2026-01-16T00:00:00"/>
    <n v="48336000"/>
    <n v="3021000"/>
    <n v="6042000"/>
    <n v="6042000"/>
    <n v="6042000"/>
    <n v="6042000"/>
    <n v="6042000"/>
    <n v="6042000"/>
    <n v="39273000"/>
    <m/>
    <d v="2026-12-31T00:00:00"/>
    <m/>
    <m/>
    <m/>
    <m/>
    <m/>
    <s v="A-02-02-02-008-003-09"/>
    <s v="Prestar servicios profesionales para la gestión de las actividades administrativas requeridas por el grupo de representación judicial para el cumplimiento de los objetivos, metas y requerimientos, relacionados directamente con las funciones del grupo. ID-120-OAJ - ADRES-CPS-163-2026"/>
    <s v="120-OAJ"/>
    <s v="Oficina Asesora Jurídica"/>
  </r>
  <r>
    <n v="159"/>
    <x v="3"/>
    <x v="158"/>
    <s v="OSCAR JAVIER GONZALEZ AZA"/>
    <n v="80880341"/>
    <d v="2026-01-20T00:00:00"/>
    <m/>
    <d v="2026-09-19T00:00:00"/>
    <d v="2026-09-20T00:00:00"/>
    <n v="73776000"/>
    <m/>
    <n v="0"/>
    <s v="NO"/>
    <n v="0"/>
    <n v="9222000"/>
    <n v="307400"/>
    <n v="864"/>
    <d v="2026-01-11T00:00:00"/>
    <n v="73792312"/>
    <n v="398"/>
    <d v="2026-01-20T00:00:00"/>
    <n v="73776000"/>
    <n v="3381400"/>
    <n v="9222000"/>
    <n v="9222000"/>
    <n v="9222000"/>
    <n v="9222000"/>
    <n v="9222000"/>
    <n v="9222000"/>
    <n v="58713400"/>
    <m/>
    <d v="2026-12-31T00:00:00"/>
    <m/>
    <m/>
    <m/>
    <m/>
    <m/>
    <s v="A-02-02-02-008-002-01"/>
    <s v="Prestar servicios profesionales especializados, realizando el apoyo operativo a las gestiones relacionadas con el control político y agenda legislativa como enlace en el Congreso de la República, en el marco de las funciones de la Administradora de los Recursos del Sistema General de Seguridad Social en Salud – ADRES. ID-056-OAJ"/>
    <s v="056-OAJ"/>
    <s v="Oficina Asesora Jurídica"/>
  </r>
  <r>
    <n v="160"/>
    <x v="3"/>
    <x v="159"/>
    <s v="MARIA NORVI PORTELA TORRES"/>
    <n v="38241869"/>
    <d v="2026-01-21T00:00:00"/>
    <m/>
    <d v="2026-09-20T00:00:00"/>
    <d v="2026-09-21T00:00:00"/>
    <n v="215256720"/>
    <m/>
    <n v="22611000"/>
    <s v="SI"/>
    <n v="4296090"/>
    <n v="26907090"/>
    <n v="896903"/>
    <n v="758"/>
    <d v="2026-01-11T00:00:00"/>
    <n v="322897284"/>
    <n v="428"/>
    <d v="2026-01-21T00:00:00"/>
    <n v="215256720"/>
    <n v="8969030"/>
    <n v="26907090"/>
    <n v="26907090"/>
    <n v="26907090"/>
    <n v="26907090"/>
    <n v="26907090"/>
    <n v="26907090"/>
    <n v="170411570"/>
    <m/>
    <d v="2026-12-31T00:00:00"/>
    <m/>
    <m/>
    <m/>
    <m/>
    <m/>
    <s v="A-02-02-02-008-002-01"/>
    <s v="Prestar servicios especializados de acompañamiento jurídico a la Dirección General de la Administradora de los Recursos del Sistema General de Seguridad Social en Salud- ADRES, en los procesos estratégicos de la Entidad, incluido el acompañamiento en la revisión y sustentación de las fichas técnicas que se presenten al Comité de Conciliación en los asuntos jurídicos de mayor relevancia. ID-072-OAJ"/>
    <s v="072-OAJ"/>
    <s v="Oficina Asesora Jurídica"/>
  </r>
  <r>
    <n v="161"/>
    <x v="3"/>
    <x v="160"/>
    <s v="RODRIGO ALBERTO CASTILLO SARMIENTO"/>
    <n v="19374956"/>
    <d v="2026-01-22T00:00:00"/>
    <m/>
    <d v="2026-09-21T00:00:00"/>
    <d v="2026-09-22T00:00:00"/>
    <n v="156308880"/>
    <m/>
    <n v="16419000"/>
    <s v="SI"/>
    <n v="3119610"/>
    <n v="19538610"/>
    <n v="651287"/>
    <n v="855"/>
    <d v="2026-01-11T00:00:00"/>
    <n v="234476172"/>
    <n v="509"/>
    <d v="2026-01-22T00:00:00"/>
    <n v="156308880"/>
    <n v="5861583"/>
    <n v="19538610"/>
    <n v="19538610"/>
    <n v="19538610"/>
    <n v="19538610"/>
    <n v="19538610"/>
    <n v="19538610"/>
    <n v="123093243"/>
    <m/>
    <d v="2026-12-31T00:00:00"/>
    <m/>
    <m/>
    <m/>
    <m/>
    <m/>
    <s v="A-02-02-02-008-003-09"/>
    <s v="Prestar servicios profesionales para realizar la liquidación de las sentencias proferidas contra la Administradora de los Recursos del Sistema General de Seguridad Social en Salud – ADRES y todos aquellos cálculos financieros y económicos que requiera la Oficina Asesora Jurídica.  ID-113-OAJ"/>
    <s v="113-OAJ"/>
    <s v="Oficina Asesora Jurídica"/>
  </r>
  <r>
    <n v="162"/>
    <x v="3"/>
    <x v="161"/>
    <s v="LINA TATIANA VARON PORTELA"/>
    <n v="1022329581"/>
    <d v="2026-01-22T00:00:00"/>
    <m/>
    <d v="2026-09-21T00:00:00"/>
    <d v="2026-09-22T00:00:00"/>
    <n v="73776000"/>
    <m/>
    <n v="0"/>
    <s v="NO"/>
    <n v="0"/>
    <n v="9222000"/>
    <n v="307400"/>
    <n v="778"/>
    <d v="2026-01-11T00:00:00"/>
    <n v="110688468"/>
    <n v="499"/>
    <d v="2026-01-22T00:00:00"/>
    <n v="73776000"/>
    <n v="2766600"/>
    <n v="9222000"/>
    <n v="9222000"/>
    <n v="9222000"/>
    <n v="9222000"/>
    <n v="9222000"/>
    <n v="9222000"/>
    <n v="58098600"/>
    <m/>
    <d v="2026-12-31T00:00:00"/>
    <m/>
    <m/>
    <m/>
    <m/>
    <m/>
    <s v="A-02-02-02-008-003-09"/>
    <s v="Prestar servicios profesionales con el fin de apoyar la elaboración de informes y conceptos de carácter médico, relacionados con la defensa judicial que se ejerce desde la Oficina Asesora Jurídica. ID-114-OAJ"/>
    <s v="114-OAJ"/>
    <s v="Oficina Asesora Jurídica"/>
  </r>
  <r>
    <n v="163"/>
    <x v="3"/>
    <x v="162"/>
    <s v="LUIS GIOVANNY FIGUEROA VELOZA"/>
    <n v="80166731"/>
    <d v="2026-01-22T00:00:00"/>
    <m/>
    <d v="2026-09-21T00:00:00"/>
    <d v="2026-09-22T00:00:00"/>
    <n v="92245440"/>
    <m/>
    <n v="0"/>
    <s v="NO"/>
    <n v="0"/>
    <n v="11530680"/>
    <n v="384356"/>
    <n v="780"/>
    <d v="2026-01-11T00:00:00"/>
    <n v="92245440"/>
    <n v="510"/>
    <d v="2026-01-22T00:00:00"/>
    <n v="92245440"/>
    <n v="3459204"/>
    <n v="11530680"/>
    <n v="11530680"/>
    <n v="11530680"/>
    <n v="11530680"/>
    <n v="11530680"/>
    <n v="11530680"/>
    <n v="72643284"/>
    <m/>
    <d v="2026-12-31T00:00:00"/>
    <m/>
    <m/>
    <m/>
    <m/>
    <m/>
    <s v="A-02-02-02-008-002-01"/>
    <s v="Prestar servicios profesionales especializados para ejercer la representación judicial en materia penal, en los que sea parte o interviniente la Administradora de los Recursos del Sistema General de Seguridad Social en Salud - ADRES.  ID-118-OAJ"/>
    <s v="118-OAJ"/>
    <s v="Oficina Asesora Jurídica"/>
  </r>
  <r>
    <n v="164"/>
    <x v="3"/>
    <x v="163"/>
    <s v="LINA DEL CARMEN PALOMEQUE ABUHATAB"/>
    <n v="1077449241"/>
    <d v="2026-01-22T00:00:00"/>
    <m/>
    <d v="2026-09-21T00:00:00"/>
    <d v="2026-09-22T00:00:00"/>
    <n v="124944000"/>
    <m/>
    <n v="0"/>
    <s v="NO"/>
    <n v="0"/>
    <n v="15618000"/>
    <n v="520600"/>
    <n v="796"/>
    <d v="2026-01-11T00:00:00"/>
    <n v="187428276"/>
    <n v="515"/>
    <d v="2026-01-22T00:00:00"/>
    <n v="124944000"/>
    <n v="4685400"/>
    <n v="15618000"/>
    <n v="15618000"/>
    <n v="15618000"/>
    <n v="15618000"/>
    <n v="15618000"/>
    <n v="15618000"/>
    <n v="98393400"/>
    <m/>
    <d v="2026-12-31T00:00:00"/>
    <m/>
    <m/>
    <m/>
    <m/>
    <m/>
    <s v="A-02-02-02-008-002-01"/>
    <s v="Prestar servicios profesionales especializados a la Dirección General de la Administradora de los Recursos del Sistema General de Seguridad Social en Salud (ADRES), en temas relacionados con el acompañamiento jurídico integral en el marco de los procesos, planes y proyectos de la Dirección General. Esto incluye la revisión y apoyo en la gestión contractual, asegurando el cumplimiento normativo y la alineación con los objetivos estratégicos de la entidad.  ID-125-OAJ"/>
    <s v="125-OAJ"/>
    <s v="Oficina Asesora Jurídica"/>
  </r>
  <r>
    <n v="165"/>
    <x v="3"/>
    <x v="164"/>
    <s v="DIANA MARCELA OTILIA CATALINA MONTEALEGRE"/>
    <n v="1112763461"/>
    <d v="2026-01-22T00:00:00"/>
    <m/>
    <d v="2026-09-21T00:00:00"/>
    <d v="2026-09-22T00:00:00"/>
    <n v="25848000"/>
    <m/>
    <n v="0"/>
    <s v="NO"/>
    <n v="0"/>
    <n v="3231000"/>
    <n v="107700"/>
    <n v="775"/>
    <d v="2026-01-11T00:00:00"/>
    <n v="38804124"/>
    <n v="501"/>
    <d v="2026-01-22T00:00:00"/>
    <n v="25848000"/>
    <n v="969300"/>
    <n v="3231000"/>
    <n v="3231000"/>
    <n v="3231000"/>
    <n v="3231000"/>
    <n v="3231000"/>
    <n v="3231000"/>
    <n v="20355300"/>
    <m/>
    <d v="2026-12-31T00:00:00"/>
    <m/>
    <m/>
    <m/>
    <m/>
    <m/>
    <s v="A-02-02-02-008-003-09"/>
    <s v="Prestar servicios de apoyo a la gestión de las actividades administrativas asociadas al cargue de piezas procesales en la plataforma eKOGUI, seguimiento a solicitudes de conciliación ante el delegado del Ministerio Público y las demás tareas que el grupo de prejudicial requiera para el cumplimiento de los objetivos y metas.  ID-086-OAJ"/>
    <s v="086-OAJ"/>
    <s v="Oficina Asesora Jurídica"/>
  </r>
  <r>
    <n v="166"/>
    <x v="3"/>
    <x v="165"/>
    <s v="ANDRES FELIPE CABALLERO CHAVES"/>
    <n v="1032358243"/>
    <d v="2026-01-22T00:00:00"/>
    <m/>
    <d v="2026-09-21T00:00:00"/>
    <d v="2026-09-22T00:00:00"/>
    <n v="87793440"/>
    <m/>
    <n v="9222000"/>
    <s v="SI"/>
    <n v="1752180"/>
    <n v="10974180"/>
    <n v="365806"/>
    <n v="806"/>
    <d v="2026-01-11T00:00:00"/>
    <n v="131719284"/>
    <n v="516"/>
    <d v="2026-01-22T00:00:00"/>
    <n v="87793440"/>
    <n v="3292254"/>
    <n v="10974180"/>
    <n v="10974180"/>
    <n v="10974180"/>
    <n v="10974180"/>
    <n v="10974180"/>
    <n v="10974180"/>
    <n v="69137334"/>
    <m/>
    <d v="2026-12-31T00:00:00"/>
    <m/>
    <m/>
    <m/>
    <m/>
    <m/>
    <s v="A-02-02-02-008-002-01"/>
    <s v="Prestar servicios profesionales para ejercer la representación judicial en los procesos en que sea parte la Administradora de los Recursos del Sistema General de Seguridad Social en Salud – ADRES o contra el entonces FOSYGA. ID-089-OAJ"/>
    <s v="089-OAJ"/>
    <s v="Oficina Asesora Jurídica"/>
  </r>
  <r>
    <n v="167"/>
    <x v="3"/>
    <x v="166"/>
    <s v="KAREN VIVIANA ALVAREZ ORTIZ"/>
    <n v="1022395438"/>
    <d v="2026-01-22T00:00:00"/>
    <m/>
    <d v="2026-09-21T00:00:00"/>
    <d v="2026-09-22T00:00:00"/>
    <n v="73776000"/>
    <m/>
    <n v="0"/>
    <s v="NO"/>
    <n v="0"/>
    <n v="9222000"/>
    <n v="307400"/>
    <n v="793"/>
    <d v="2026-01-11T00:00:00"/>
    <n v="73792312"/>
    <n v="508"/>
    <d v="2026-01-22T00:00:00"/>
    <n v="73776000"/>
    <n v="2766600"/>
    <n v="9222000"/>
    <n v="9222000"/>
    <n v="9222000"/>
    <n v="9222000"/>
    <n v="9222000"/>
    <n v="9222000"/>
    <n v="58098600"/>
    <m/>
    <d v="2026-12-31T00:00:00"/>
    <m/>
    <m/>
    <m/>
    <m/>
    <m/>
    <s v="A-02-02-02-008-002-01"/>
    <s v="Prestar servicios profesionales para brindar apoyo a la Oficina Asesora Jurídica en al gestión y verificación de la información registrada en el Sistema Único de Gestión e Información Litigiosa del Estado Colombiano – eKOGUI, así como prestar apoyo en la elaboración de la provisión contable, como en la  elaboración de informes respecto del contenido de las bases de datos del Grupo de Representación judicial y del Sistema Único de Gestión e Información Litigiosa del Estado Colombiano - eKOGUI.   ID-111-OAJ"/>
    <s v="111-OAJ"/>
    <s v="Oficina Asesora Jurídica"/>
  </r>
  <r>
    <n v="168"/>
    <x v="3"/>
    <x v="167"/>
    <s v="LEONEL ALBERTO SANCHEZ LEON"/>
    <n v="1033680066"/>
    <d v="2026-01-22T00:00:00"/>
    <m/>
    <d v="2026-09-21T00:00:00"/>
    <d v="2026-09-22T00:00:00"/>
    <n v="41739240"/>
    <m/>
    <n v="0"/>
    <s v="NO"/>
    <n v="0"/>
    <n v="5217405"/>
    <n v="173913.5"/>
    <n v="763"/>
    <d v="2026-01-11T00:00:00"/>
    <n v="62608860"/>
    <n v="514"/>
    <d v="2026-01-22T00:00:00"/>
    <n v="41739240"/>
    <n v="1565221.5"/>
    <n v="5217405"/>
    <n v="5217405"/>
    <n v="5217405"/>
    <n v="5217405"/>
    <n v="5217405"/>
    <n v="5217405"/>
    <n v="32869651.5"/>
    <m/>
    <d v="2026-12-31T00:00:00"/>
    <m/>
    <m/>
    <m/>
    <m/>
    <m/>
    <s v="A-02-02-02-008-003-09"/>
    <s v="Prestar servicios de apoyo a la gestión de las actividades administrativas y operativas requeridas por la Oficina Asesora Jurídica para el cumplimiento de la gestión de la secretaria técnica del Comité de Conciliación y de la Administradora de los Recursos del Sistema General de Seguridad Social en Salud – ADRES. ID-121-OAJ"/>
    <s v="121-OAJ"/>
    <s v="Oficina Asesora Jurídica"/>
  </r>
  <r>
    <n v="169"/>
    <x v="4"/>
    <x v="168"/>
    <s v="MARCO ANDRES GARCIA RUEDA"/>
    <n v="1032361885"/>
    <d v="2026-01-14T00:00:00"/>
    <m/>
    <d v="2026-09-13T00:00:00"/>
    <d v="2026-09-14T00:00:00"/>
    <n v="48350400"/>
    <m/>
    <n v="0"/>
    <s v="NO"/>
    <n v="0"/>
    <n v="6043800"/>
    <n v="201460"/>
    <n v="644"/>
    <d v="2026-01-11T00:00:00"/>
    <n v="72525600"/>
    <n v="169"/>
    <d v="2026-01-14T00:00:00"/>
    <n v="48350400"/>
    <n v="3424820"/>
    <n v="6043800"/>
    <n v="6043800"/>
    <n v="6043800"/>
    <n v="6043800"/>
    <n v="6043800"/>
    <n v="6043800"/>
    <n v="39687620"/>
    <m/>
    <d v="2026-12-31T00:00:00"/>
    <m/>
    <m/>
    <m/>
    <m/>
    <m/>
    <s v="A-02-02-02-008-003-01"/>
    <s v="Prestar servicios de apoyo a la gestión a la Dirección General de la Administradora de los Recursos del Sistema General de Seguridad Social en Salud – ADRES, mediante el uso de software de manejo de datos y herramientas estadísticas que apoyen la gestión Institucional. ID-050-DGRAL. ADRES-CPS-174-2026"/>
    <s v="050-DGRAL"/>
    <s v="Dirección General"/>
  </r>
  <r>
    <n v="170"/>
    <x v="4"/>
    <x v="169"/>
    <s v="DULEY CECILIA ZUÑIGA PEDROZA"/>
    <n v="49782837"/>
    <d v="2026-01-14T00:00:00"/>
    <m/>
    <d v="2026-09-13T00:00:00"/>
    <d v="2026-09-14T00:00:00"/>
    <n v="88149600"/>
    <m/>
    <n v="0"/>
    <s v="NO"/>
    <n v="0"/>
    <n v="11018700"/>
    <n v="367290"/>
    <n v="646"/>
    <d v="2026-01-11T00:00:00"/>
    <n v="132224400"/>
    <n v="171"/>
    <d v="2026-01-14T00:00:00"/>
    <n v="88149600"/>
    <n v="6243930"/>
    <n v="11018700"/>
    <n v="11018700"/>
    <n v="11018700"/>
    <n v="11018700"/>
    <n v="11018700"/>
    <n v="11018700"/>
    <n v="72356130"/>
    <m/>
    <d v="2026-12-31T00:00:00"/>
    <m/>
    <m/>
    <m/>
    <m/>
    <m/>
    <s v="A-02-02-02-008-003-01"/>
    <s v="Prestar servicios profesionales a la Dirección General de la Administradora de los Recursos del Sistema General de Seguridad Social en Salud (ADRES)  para apoyar la formulación, seguimiento y monitoreo de procesos, planes, programas y proyectos que contribuyan al mejoramiento continuo del desempeño institucional, asegurando el cumplimiento de los objetivos estratégicos y operativos de la entidad.  ID-102-DGRAL  ADRES-CPS-175-2026"/>
    <s v="102-DGRAL"/>
    <s v="Dirección General"/>
  </r>
  <r>
    <n v="171"/>
    <x v="4"/>
    <x v="170"/>
    <s v="LUIS ALBERTO SIERRA TORRES"/>
    <n v="437604"/>
    <d v="2026-01-15T00:00:00"/>
    <m/>
    <d v="2026-09-14T00:00:00"/>
    <d v="2026-09-15T00:00:00"/>
    <n v="156127752"/>
    <m/>
    <n v="16397411"/>
    <s v="SI"/>
    <n v="3118558"/>
    <n v="19515969"/>
    <n v="650532.30000000005"/>
    <n v="630"/>
    <d v="2026-01-11T00:00:00"/>
    <n v="234191628"/>
    <n v="172"/>
    <d v="2026-01-14T00:00:00"/>
    <n v="156127752"/>
    <n v="10408516.800000001"/>
    <n v="19515969"/>
    <n v="19515969"/>
    <n v="19515969"/>
    <n v="19515969"/>
    <n v="19515969"/>
    <n v="19515969"/>
    <n v="127504330.8"/>
    <m/>
    <d v="2026-12-31T00:00:00"/>
    <m/>
    <m/>
    <m/>
    <m/>
    <m/>
    <s v="A-02-02-02-008-003-01"/>
    <s v="Prestar servicios profesionales especializados a la Dirección General de la Administradora de los Recursos del Sistema General de Seguridad Social en Salud (ADRES) en temas relacionados con asesoría jurídica integral, en el marco de los procesos, planes y proyectos de la Dirección General. Esto incluye la revisión y apoyo en la gestión contractual, asegurando el cumplimiento normativo y la alineación con los objetivos estratégicos de la entidad. ID-121-DGRAL. ADRES-CPS-176-2026"/>
    <s v="121-DGRAL"/>
    <s v="Dirección General"/>
  </r>
  <r>
    <n v="172"/>
    <x v="4"/>
    <x v="171"/>
    <s v="ANDREA PAOLA GARCIA RUIZ"/>
    <n v="53072668"/>
    <d v="2026-01-14T00:00:00"/>
    <m/>
    <d v="2026-09-13T00:00:00"/>
    <d v="2026-09-14T00:00:00"/>
    <n v="215265704"/>
    <m/>
    <n v="22611944"/>
    <s v="SI"/>
    <n v="4296269"/>
    <n v="26908213"/>
    <n v="896940.43333333335"/>
    <n v="658"/>
    <d v="2026-01-11T00:00:00"/>
    <n v="322898568"/>
    <n v="173"/>
    <d v="2026-01-14T00:00:00"/>
    <n v="215265704"/>
    <n v="15247987.366666667"/>
    <n v="26908213"/>
    <n v="26908213"/>
    <n v="26908213"/>
    <n v="26908213"/>
    <n v="26908213"/>
    <n v="26908213"/>
    <n v="176697265.36666667"/>
    <m/>
    <d v="2026-12-31T00:00:00"/>
    <m/>
    <m/>
    <m/>
    <m/>
    <m/>
    <s v="A-02-02-02-008-003-01"/>
    <s v="Prestar servicios profesionales especializados a la Dirección General de la Administradora de los Recursos del Sistema General de Seguridad Social en Salud (ADRES) para asesorar, apoyar y acompañar en el análisis de información sectorial, contribuyendo al desarrollo y ejecución del direccionamiento estratégico de la entidad, con el fin de mejorar la toma de decisiones y la gestión de los recursos en el Sistema General de Seguridad Social en Salud. ID-101-DGRAL. ADRES-CPS-177-2026"/>
    <s v="101-DGRAL"/>
    <s v="Dirección General"/>
  </r>
  <r>
    <n v="173"/>
    <x v="4"/>
    <x v="172"/>
    <s v="LAURA CAMILA GERENA VARGAS"/>
    <n v="1014194189"/>
    <d v="2026-01-14T00:00:00"/>
    <m/>
    <d v="2026-09-13T00:00:00"/>
    <d v="2026-09-14T00:00:00"/>
    <n v="57876000"/>
    <m/>
    <n v="0"/>
    <s v="NO"/>
    <n v="0"/>
    <n v="7234500"/>
    <n v="241150"/>
    <n v="704"/>
    <d v="2026-01-11T00:00:00"/>
    <n v="57876000"/>
    <n v="180"/>
    <d v="2026-01-14T00:00:00"/>
    <n v="57876000"/>
    <n v="4099550"/>
    <n v="7234500"/>
    <n v="7234500"/>
    <n v="7234500"/>
    <n v="7234500"/>
    <n v="7234500"/>
    <n v="7234500"/>
    <n v="47506550"/>
    <m/>
    <d v="2026-12-31T00:00:00"/>
    <m/>
    <m/>
    <m/>
    <m/>
    <m/>
    <s v="A-02-02-02-008-003-01"/>
    <s v="Prestar servicios profesionales para la gestión administrativa a la Dirección General de la Administradora de los Recursos del Sistema General de Seguridad Social en Salud - ADRES, en el control, seguimiento, y monitoreo de indicadores de los procesos de innovación y analítica. ID-002-DGRAL. ADRES-CPS-178-2026"/>
    <s v="002-DGRAL"/>
    <s v="Dirección General"/>
  </r>
  <r>
    <n v="174"/>
    <x v="4"/>
    <x v="173"/>
    <s v="DIANA MARITZA BOCANEGRA"/>
    <n v="52755494"/>
    <d v="2026-01-15T00:00:00"/>
    <m/>
    <d v="2026-09-14T00:00:00"/>
    <d v="2026-09-15T00:00:00"/>
    <n v="57876000"/>
    <m/>
    <n v="0"/>
    <s v="NO"/>
    <n v="0"/>
    <n v="7234500"/>
    <n v="241150"/>
    <n v="703"/>
    <d v="2026-01-11T00:00:00"/>
    <n v="57876000"/>
    <n v="194"/>
    <d v="2026-01-15T00:00:00"/>
    <n v="57876000"/>
    <n v="3858400"/>
    <n v="7234500"/>
    <n v="7234500"/>
    <n v="7234500"/>
    <n v="7234500"/>
    <n v="7234500"/>
    <n v="7234500"/>
    <n v="47265400"/>
    <m/>
    <d v="2026-12-31T00:00:00"/>
    <m/>
    <m/>
    <m/>
    <m/>
    <m/>
    <s v="A-02-02-02-008-003-01"/>
    <s v="Prestar servicios profesionales a la Dirección General de la Administradora de los Recursos del Sistema General de Seguridad Social en Salud - ADRES como apoyo en los procesos de contratación, cuentas de cobro y otros, relacionados con Innovación y Analítica de Datos, asegurando la alineación de los procesos con los lineamientos establecidos por la ADRES. ID-001-DGRAL. ADRES-CPS-179-2026"/>
    <s v="001-DGRAL"/>
    <s v="Dirección General"/>
  </r>
  <r>
    <n v="175"/>
    <x v="4"/>
    <x v="174"/>
    <s v="CAMILO ANDRES AVILA CARREÑO"/>
    <n v="1020742696"/>
    <d v="2026-01-15T00:00:00"/>
    <m/>
    <d v="2026-09-14T00:00:00"/>
    <d v="2026-09-15T00:00:00"/>
    <n v="113400000"/>
    <m/>
    <n v="0"/>
    <s v="NO"/>
    <n v="0"/>
    <n v="14175000"/>
    <n v="472500"/>
    <n v="657"/>
    <d v="2026-01-11T00:00:00"/>
    <n v="113400000"/>
    <n v="174"/>
    <d v="2026-01-14T00:00:00"/>
    <n v="113400000"/>
    <n v="7560000"/>
    <n v="14175000"/>
    <n v="14175000"/>
    <n v="14175000"/>
    <n v="14175000"/>
    <n v="14175000"/>
    <n v="14175000"/>
    <n v="92610000"/>
    <m/>
    <d v="2026-12-31T00:00:00"/>
    <m/>
    <m/>
    <m/>
    <m/>
    <m/>
    <s v="A-02-02-02-008-003-01"/>
    <s v="Prestar servicios profesionales a la Dirección General de la Administradora de los Recursos del Sistema General de Seguridad Social en Salud – ADRES, en la ejecución y el soporte técnico especializado en los procesos de analítica, utilizando software estadístico, realizando la verificación operativa de la calidad de los productos de analítica, y ejecutando actividades técnicas para la implementación y el mantenimiento de dichos productos. ID-042-DGRAL. ADRES-CPS-181-2026"/>
    <s v="042-DGRAL"/>
    <s v="Dirección General"/>
  </r>
  <r>
    <n v="176"/>
    <x v="4"/>
    <x v="175"/>
    <s v="DANIELA MONTERO INDABURU"/>
    <n v="1026278321"/>
    <d v="2026-01-14T00:00:00"/>
    <m/>
    <d v="2026-09-13T00:00:00"/>
    <d v="2026-09-14T00:00:00"/>
    <n v="89040000"/>
    <m/>
    <n v="0"/>
    <s v="NO"/>
    <n v="0"/>
    <n v="11130000"/>
    <n v="371000"/>
    <n v="621"/>
    <d v="2026-01-11T00:00:00"/>
    <n v="89040000"/>
    <n v="176"/>
    <d v="2026-01-14T00:00:00"/>
    <n v="89040000"/>
    <n v="6307000"/>
    <n v="11130000"/>
    <n v="11130000"/>
    <n v="11130000"/>
    <n v="11130000"/>
    <n v="11130000"/>
    <n v="11130000"/>
    <n v="73087000"/>
    <m/>
    <d v="2026-12-31T00:00:00"/>
    <m/>
    <m/>
    <m/>
    <m/>
    <m/>
    <s v="A-02-02-02-008-003-01"/>
    <s v="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34-DGRAL.   ADRES-CPS-182-2026"/>
    <s v="034-DGRAL"/>
    <s v="Dirección General"/>
  </r>
  <r>
    <n v="177"/>
    <x v="4"/>
    <x v="176"/>
    <s v="ADRIANA ISABEL LINARES VANEGAS"/>
    <n v="1110453428"/>
    <d v="2026-01-14T00:00:00"/>
    <m/>
    <d v="2026-09-13T00:00:00"/>
    <d v="2026-09-14T00:00:00"/>
    <n v="113400000"/>
    <m/>
    <n v="0"/>
    <s v="NO"/>
    <n v="0"/>
    <n v="14175000"/>
    <n v="472500"/>
    <n v="724"/>
    <d v="2026-01-11T00:00:00"/>
    <n v="113400000"/>
    <n v="181"/>
    <d v="2026-01-14T00:00:00"/>
    <n v="113400000"/>
    <n v="8032500"/>
    <n v="14175000"/>
    <n v="14175000"/>
    <n v="14175000"/>
    <n v="14175000"/>
    <n v="14175000"/>
    <n v="14175000"/>
    <n v="93082500"/>
    <m/>
    <d v="2026-12-31T00:00:00"/>
    <m/>
    <m/>
    <m/>
    <m/>
    <m/>
    <s v="A-02-02-02-008-003-01"/>
    <s v="Prestar servicios profesionales a la Dirección General de la Administradora de los Recursos del Sistema General de Seguridad Social en Salud – ADRES, en la ejecución de actividades de control para el aseguramiento de los entregables de innovación y analítica, gestionando la capacidad operativa del equipo y realizando acompañamiento técnico y la verificación de la documentación y la funcionalidad de los productos para su entrega oportuna. ID-004-DGRAL. ADRES-CPS-183-2026"/>
    <s v="004-DGRAL"/>
    <s v="Dirección General"/>
  </r>
  <r>
    <n v="178"/>
    <x v="4"/>
    <x v="177"/>
    <s v="GINNA PAOLA SAAVEDRA MARTINEZ"/>
    <n v="52234051"/>
    <d v="2026-01-14T00:00:00"/>
    <m/>
    <d v="2026-09-13T00:00:00"/>
    <d v="2026-09-14T00:00:00"/>
    <n v="89040000"/>
    <m/>
    <n v="0"/>
    <s v="NO"/>
    <n v="0"/>
    <n v="11130000"/>
    <n v="371000"/>
    <n v="655"/>
    <d v="2026-01-11T00:00:00"/>
    <n v="89040000"/>
    <n v="166"/>
    <d v="2026-01-14T00:00:00"/>
    <n v="89040000"/>
    <n v="6307000"/>
    <n v="11130000"/>
    <n v="11130000"/>
    <n v="11130000"/>
    <n v="11130000"/>
    <n v="11130000"/>
    <n v="11130000"/>
    <n v="73087000"/>
    <m/>
    <d v="2026-12-31T00:00:00"/>
    <m/>
    <m/>
    <m/>
    <m/>
    <m/>
    <s v="A-02-02-02-008-003-01"/>
    <s v="Prestar servicios profesionales a la Dirección General de la Administradora de los Recursos del Sistema General de Seguridad Social en Salud - ADRES, orientando y apoyando en la formulación, estimación, ejecución de instrumentos conceptuales, técnicos y avanzados para la analítica de información de la entidad, así como la optimización de procesos, generación de estrategias de análisis predictivo y desarrollo de soluciones escalables que permitan mejorar la toma de decisiones basadas en datos. ID-038-DGRAL.  ADRES-CPS-184-2026"/>
    <s v="038-DGRAL"/>
    <s v="Dirección General"/>
  </r>
  <r>
    <n v="179"/>
    <x v="4"/>
    <x v="178"/>
    <s v="GUSTAVO ADOLFO DIAZ CARDONA"/>
    <n v="1083883482"/>
    <d v="2026-01-16T00:00:00"/>
    <m/>
    <d v="2026-09-15T00:00:00"/>
    <d v="2026-09-16T00:00:00"/>
    <n v="100800000"/>
    <m/>
    <n v="0"/>
    <s v="NO"/>
    <n v="0"/>
    <n v="12600000"/>
    <n v="420000"/>
    <n v="730"/>
    <d v="2026-01-11T00:00:00"/>
    <n v="100800000"/>
    <n v="245"/>
    <d v="2026-01-16T00:00:00"/>
    <n v="100800000"/>
    <n v="6300000"/>
    <n v="12600000"/>
    <n v="12600000"/>
    <n v="12600000"/>
    <n v="12600000"/>
    <n v="12600000"/>
    <n v="12600000"/>
    <n v="81900000"/>
    <m/>
    <d v="2026-12-31T00:00:00"/>
    <m/>
    <m/>
    <m/>
    <m/>
    <m/>
    <s v="A-02-02-02-008-003-01"/>
    <s v="Prestar los servicios profesionales a la Dirección General de la Administradora de los Recursos del Sistema General de Seguridad Social en Salud - ADRES, para apoyar la proyección, implantación, y gestión de la infraestructura tecnológica requerida para el desarrollo y operación de los procesos de la Entidad. ID-049-DGRAL. ADRES-CPS-185-2026"/>
    <s v="049-DGRAL"/>
    <s v="Dirección General"/>
  </r>
  <r>
    <n v="180"/>
    <x v="4"/>
    <x v="179"/>
    <s v="ERIKA MILENA SALCEDO SILVA"/>
    <n v="1057578384"/>
    <d v="2026-01-14T00:00:00"/>
    <m/>
    <d v="2026-09-13T00:00:00"/>
    <d v="2026-09-14T00:00:00"/>
    <n v="89040000"/>
    <m/>
    <n v="0"/>
    <s v="NO"/>
    <n v="0"/>
    <n v="11130000"/>
    <n v="371000"/>
    <n v="709"/>
    <d v="2026-01-11T00:00:00"/>
    <n v="89040000"/>
    <n v="179"/>
    <d v="2026-01-14T00:00:00"/>
    <n v="89040000"/>
    <n v="6307000"/>
    <n v="11130000"/>
    <n v="11130000"/>
    <n v="11130000"/>
    <n v="11130000"/>
    <n v="11130000"/>
    <n v="11130000"/>
    <n v="73087000"/>
    <m/>
    <d v="2026-12-31T00:00:00"/>
    <m/>
    <m/>
    <m/>
    <m/>
    <m/>
    <s v="A-02-02-02-008-003-01"/>
    <s v="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35-DGRAL.  ADRES-CPS-187-2026"/>
    <s v="035-DGRAL"/>
    <s v="Dirección General"/>
  </r>
  <r>
    <n v="181"/>
    <x v="4"/>
    <x v="180"/>
    <s v="ERIKA JOHANNA GARCIA PACHON"/>
    <n v="1010202795"/>
    <d v="2026-01-14T00:00:00"/>
    <m/>
    <d v="2026-09-13T00:00:00"/>
    <d v="2026-09-14T00:00:00"/>
    <n v="60000000"/>
    <m/>
    <n v="0"/>
    <s v="NO"/>
    <n v="0"/>
    <n v="7500000"/>
    <n v="250000"/>
    <n v="639"/>
    <d v="2026-01-11T00:00:00"/>
    <n v="60000000"/>
    <n v="182"/>
    <d v="2026-01-14T00:00:00"/>
    <n v="60000000"/>
    <n v="4250000"/>
    <n v="7500000"/>
    <n v="7500000"/>
    <n v="7500000"/>
    <n v="7500000"/>
    <n v="7500000"/>
    <n v="7500000"/>
    <n v="49250000"/>
    <m/>
    <d v="2026-12-31T00:00:00"/>
    <m/>
    <m/>
    <m/>
    <m/>
    <m/>
    <s v="A-02-02-02-008-003-01"/>
    <s v="Prestar servicios profesionales a la Dirección General de la Administradora de los Recursos del Sistema General de Seguridad Social en Salud - ADRES, en el desarrollo, la ejecución técnica y la validación de instrumentos conceptuales y analíticos, así como en la propuesta de soluciones y la generación de reportes avanzados. ID-013-DGRAL. ADRES-CPS-188-2026"/>
    <s v="013-DGRAL"/>
    <s v="Dirección General"/>
  </r>
  <r>
    <n v="182"/>
    <x v="4"/>
    <x v="181"/>
    <s v="VICTOR HUGO MORALES ANGEL"/>
    <n v="79218966"/>
    <d v="2026-01-15T00:00:00"/>
    <m/>
    <d v="2026-09-14T00:00:00"/>
    <d v="2026-09-15T00:00:00"/>
    <n v="71200000"/>
    <m/>
    <n v="0"/>
    <s v="NO"/>
    <n v="0"/>
    <n v="8900000"/>
    <n v="296666.66666666669"/>
    <n v="728"/>
    <d v="2026-01-11T00:00:00"/>
    <n v="71200000"/>
    <n v="168"/>
    <d v="2026-01-14T00:00:00"/>
    <n v="71200000"/>
    <n v="4746666.666666667"/>
    <n v="8900000"/>
    <n v="8900000"/>
    <n v="8900000"/>
    <n v="8900000"/>
    <n v="8900000"/>
    <n v="8900000"/>
    <n v="58146666.666666672"/>
    <m/>
    <d v="2026-12-31T00:00:00"/>
    <m/>
    <m/>
    <m/>
    <m/>
    <m/>
    <s v="A-02-02-02-008-003-01"/>
    <s v="Prestar servicios profesionales a la Dirección General de la Administradora de los Recursos del Sistema General de Seguridad Social en Salud - ADRES, en el desarrollo, la ejecución técnica y la validación de instrumentos conceptuales y analíticos, así como en la propuesta de soluciones y la generación de reportes avanzados. ID-037-DGRAL. ADRES-CPS-189-2026"/>
    <s v="037-DGRAL"/>
    <s v="Dirección General"/>
  </r>
  <r>
    <n v="183"/>
    <x v="4"/>
    <x v="182"/>
    <s v="GEOVANNI ALEXANDER PORTILLA CORREA"/>
    <n v="1130670896"/>
    <d v="2026-01-15T00:00:00"/>
    <m/>
    <d v="2026-09-14T00:00:00"/>
    <d v="2026-09-15T00:00:00"/>
    <n v="105957600"/>
    <m/>
    <n v="11130000"/>
    <s v="SI"/>
    <n v="2114700"/>
    <n v="13244700"/>
    <n v="441490"/>
    <n v="643"/>
    <d v="2026-01-11T00:00:00"/>
    <n v="158936400"/>
    <n v="203"/>
    <d v="2026-01-15T00:00:00"/>
    <n v="105957600"/>
    <n v="7063840"/>
    <n v="13244700"/>
    <n v="13244700"/>
    <n v="13244700"/>
    <n v="13244700"/>
    <n v="13244700"/>
    <n v="13244700"/>
    <n v="86532040"/>
    <m/>
    <d v="2026-12-31T00:00:00"/>
    <m/>
    <m/>
    <m/>
    <m/>
    <m/>
    <s v="A-02-02-02-008-003-01"/>
    <s v="Prestar servicios profesionales a la Dirección General de la Administradora de los Recursos del Sistema General de Seguridad Social en Salud - ADRES, en la aplicación de técnicas estadísticas, de ciencia de datos y de aprendizaje automático para estimar modelos descriptivos, predictivos y prescriptivos y que orienten en la selección de los mismos optimizando el uso de recursos computacionales y la precisión de los cálculos. ID-044-DGRAL. ADRES-CPS-190-2026"/>
    <s v="044-DGRAL"/>
    <s v="Dirección General"/>
  </r>
  <r>
    <n v="184"/>
    <x v="4"/>
    <x v="183"/>
    <s v="DANIEL HERNANDO URIBE POLANIA"/>
    <n v="1030594844"/>
    <d v="2026-01-16T00:00:00"/>
    <m/>
    <d v="2026-09-15T00:00:00"/>
    <d v="2026-09-16T00:00:00"/>
    <n v="89040000"/>
    <m/>
    <n v="0"/>
    <s v="NO"/>
    <n v="0"/>
    <n v="11130000"/>
    <n v="371000"/>
    <n v="642"/>
    <d v="2026-01-11T00:00:00"/>
    <n v="89040000"/>
    <n v="208"/>
    <d v="2026-01-15T00:00:00"/>
    <n v="89040000"/>
    <n v="5565000"/>
    <n v="11130000"/>
    <n v="11130000"/>
    <n v="11130000"/>
    <n v="11130000"/>
    <n v="11130000"/>
    <n v="11130000"/>
    <n v="72345000"/>
    <m/>
    <d v="2026-12-31T00:00:00"/>
    <m/>
    <m/>
    <m/>
    <m/>
    <m/>
    <s v="A-02-02-02-008-003-01"/>
    <s v="Prestar servicios profesionales a la Dirección General de la Administradora de los Recursos del Sistema General de Seguridad Social en Salud - ADRES, en el apoyo para la aplicación de técnicas estadísticas, de ciencia de datos y de aprendizaje automático para estimar modelos descriptivos, predictivos y prescriptivos. ID-041-DGRAL. ADRES-CPS-191-2026."/>
    <s v="041-DGRAL"/>
    <s v="Dirección General"/>
  </r>
  <r>
    <n v="185"/>
    <x v="4"/>
    <x v="184"/>
    <s v="JUAN NICOLAS RICO AVENDAÑO"/>
    <n v="1018486448"/>
    <d v="2026-01-15T00:00:00"/>
    <m/>
    <d v="2026-09-14T00:00:00"/>
    <d v="2026-09-15T00:00:00"/>
    <n v="48350400"/>
    <m/>
    <n v="0"/>
    <s v="NO"/>
    <n v="0"/>
    <n v="6043800"/>
    <n v="201460"/>
    <n v="620"/>
    <d v="2026-01-11T00:00:00"/>
    <n v="48350400"/>
    <n v="205"/>
    <d v="2026-01-15T00:00:00"/>
    <n v="48350400"/>
    <n v="3223360"/>
    <n v="6043800"/>
    <n v="6043800"/>
    <n v="6043800"/>
    <n v="6043800"/>
    <n v="6043800"/>
    <n v="6043800"/>
    <n v="39486160"/>
    <m/>
    <d v="2026-12-31T00:00:00"/>
    <m/>
    <m/>
    <m/>
    <m/>
    <m/>
    <s v="A-02-02-02-008-003-01"/>
    <s v="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4-DGRAL. ADRES-CPS-192-2026"/>
    <s v="014-DGRAL"/>
    <s v="Dirección General"/>
  </r>
  <r>
    <n v="186"/>
    <x v="4"/>
    <x v="185"/>
    <s v="JOHANA CATHERINE AVILA ALVARADO"/>
    <n v="1018438150"/>
    <d v="2026-01-14T00:00:00"/>
    <m/>
    <d v="2026-09-13T00:00:00"/>
    <d v="2026-09-14T00:00:00"/>
    <n v="48350400"/>
    <m/>
    <n v="0"/>
    <s v="NO"/>
    <n v="0"/>
    <n v="6043800"/>
    <n v="201460"/>
    <n v="679"/>
    <d v="2026-01-11T00:00:00"/>
    <n v="48350400"/>
    <n v="177"/>
    <d v="2026-01-14T00:00:00"/>
    <n v="48350400"/>
    <n v="3424820"/>
    <n v="6043800"/>
    <n v="6043800"/>
    <n v="6043800"/>
    <n v="6043800"/>
    <n v="6043800"/>
    <n v="6043800"/>
    <n v="39687620"/>
    <m/>
    <d v="2026-12-31T00:00:00"/>
    <m/>
    <m/>
    <m/>
    <m/>
    <m/>
    <s v="A-02-02-02-008-003-01"/>
    <s v="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5-DGRAL. ADRES-CPS-193-2026"/>
    <s v="015-DGRAL"/>
    <s v="Dirección General"/>
  </r>
  <r>
    <n v="187"/>
    <x v="4"/>
    <x v="186"/>
    <s v="MELIDA KATHERINE CADENA OYUELA"/>
    <n v="1026557622"/>
    <d v="2026-01-14T00:00:00"/>
    <m/>
    <d v="2026-09-13T00:00:00"/>
    <d v="2026-09-14T00:00:00"/>
    <n v="48350400"/>
    <m/>
    <n v="0"/>
    <s v="NO"/>
    <n v="0"/>
    <n v="6043800"/>
    <n v="201460"/>
    <n v="726"/>
    <d v="2026-01-11T00:00:00"/>
    <n v="48350400"/>
    <n v="178"/>
    <d v="2026-01-14T00:00:00"/>
    <n v="48350400"/>
    <n v="3424820"/>
    <n v="6043800"/>
    <n v="6043800"/>
    <n v="6043800"/>
    <n v="6043800"/>
    <n v="6043800"/>
    <n v="6043800"/>
    <n v="39687620"/>
    <m/>
    <d v="2026-12-31T00:00:00"/>
    <m/>
    <m/>
    <m/>
    <m/>
    <m/>
    <s v="A-02-02-02-008-003-01"/>
    <s v="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8-DGRAL. ADRES-CPS-194-2026"/>
    <s v="018-DGRAL"/>
    <s v="Dirección General"/>
  </r>
  <r>
    <n v="188"/>
    <x v="4"/>
    <x v="187"/>
    <s v="MILTON JAVIER MAHECHA SILVIA"/>
    <n v="1023908913"/>
    <d v="2026-01-14T00:00:00"/>
    <m/>
    <d v="2026-09-13T00:00:00"/>
    <d v="2026-09-14T00:00:00"/>
    <n v="72000000"/>
    <m/>
    <n v="0"/>
    <s v="NO"/>
    <n v="0"/>
    <n v="9000000"/>
    <n v="300000"/>
    <n v="659"/>
    <d v="2026-01-11T00:00:00"/>
    <n v="108000000"/>
    <n v="165"/>
    <d v="2026-01-14T00:00:00"/>
    <n v="72000000"/>
    <n v="5100000"/>
    <n v="9000000"/>
    <n v="9000000"/>
    <n v="9000000"/>
    <n v="9000000"/>
    <n v="9000000"/>
    <n v="9000000"/>
    <n v="59100000"/>
    <m/>
    <d v="2026-12-31T00:00:00"/>
    <m/>
    <m/>
    <m/>
    <m/>
    <m/>
    <s v="A-02-02-02-008-003-01"/>
    <s v="Prestar servicios profesionales a la Dirección General de la Administradora de los Recursos del Sistema General de Seguridad Social en Salud (ADRES) para apoyar la definición, adopción e implementación de métodos, herramientas y tecnologías que optimicen la gestión y seguimiento de actividades en el marco del proyecto de Sistema Inteligente de Auditoría (SIA), así como en la revisión y validación de documentación técnica, contribuyendo a la consistencia y calidad de la información requerida para la toma de decisiones estratégicas de la Entidad. ID-127-DGRAL  ADRES-CPS-195-2026"/>
    <s v="127-DGRAL"/>
    <s v="Dirección General"/>
  </r>
  <r>
    <n v="189"/>
    <x v="2"/>
    <x v="188"/>
    <s v="OMAR ARMANDO BAQUERO GIRALDO"/>
    <n v="86084547"/>
    <d v="2026-01-15T00:00:00"/>
    <m/>
    <d v="2026-09-14T00:00:00"/>
    <d v="2026-09-15T00:00:00"/>
    <n v="80421818.400000006"/>
    <m/>
    <n v="8447670"/>
    <s v="SI"/>
    <n v="1605057.3"/>
    <n v="10052727.300000001"/>
    <n v="335090.91000000003"/>
    <n v="593"/>
    <d v="2026-01-11T00:00:00"/>
    <n v="120632736"/>
    <n v="190"/>
    <d v="2026-01-15T00:00:00"/>
    <n v="80421818.400000006"/>
    <n v="5361454.5600000005"/>
    <n v="10052727.300000001"/>
    <n v="10052727.300000001"/>
    <n v="10052727.300000001"/>
    <n v="10052727.300000001"/>
    <n v="10052727.300000001"/>
    <n v="10052727.300000001"/>
    <n v="65677818.359999999"/>
    <m/>
    <d v="2026-12-31T00:00:00"/>
    <m/>
    <m/>
    <m/>
    <m/>
    <m/>
    <s v="A-02-02-02-008-003-01"/>
    <s v="Prestar servicios profesionales para apoyar las actividades de desarrollo de soluciones tecnológicas necesarias para optimizar y fortalecer los procesos operativos de la Entidad  ID-042-DGTIC"/>
    <s v="042-DGTIC"/>
    <s v="Direccion Gestión de Tecnologías de la Información y Comunicaciones"/>
  </r>
  <r>
    <n v="190"/>
    <x v="2"/>
    <x v="189"/>
    <s v="ANDERSSON JESID JIMENEZ RAMIREZ"/>
    <n v="1014270576"/>
    <d v="2026-01-16T00:00:00"/>
    <m/>
    <d v="2026-09-15T00:00:00"/>
    <d v="2026-09-16T00:00:00"/>
    <n v="67581360"/>
    <m/>
    <n v="0"/>
    <s v="NO"/>
    <n v="0"/>
    <n v="8447670"/>
    <n v="281589"/>
    <n v="587"/>
    <d v="2026-01-11T00:00:00"/>
    <n v="101372040"/>
    <n v="248"/>
    <d v="2026-01-16T00:00:00"/>
    <n v="67581360"/>
    <n v="4223835"/>
    <n v="8447670"/>
    <n v="8447670"/>
    <n v="8447670"/>
    <n v="8447670"/>
    <n v="8447670"/>
    <n v="8447670"/>
    <n v="54909855"/>
    <m/>
    <d v="2026-12-31T00:00:00"/>
    <m/>
    <m/>
    <m/>
    <m/>
    <m/>
    <s v="A-02-02-02-008-003-01"/>
    <s v="Prestar servicios profesionales para apoyar las actividades de desarrollo de soluciones tecnológicas necesarias para optimizar y fortalecer los procesos operativos de la Entidad  ID-122-DGTIC"/>
    <s v="122-DGTIC"/>
    <s v="Direccion Gestión de Tecnologías de la Información y Comunicaciones"/>
  </r>
  <r>
    <n v="191"/>
    <x v="2"/>
    <x v="190"/>
    <s v="MARILYN ROJAS SIERRA"/>
    <n v="1072168793"/>
    <d v="2026-01-15T00:00:00"/>
    <m/>
    <d v="2026-09-14T00:00:00"/>
    <d v="2026-09-15T00:00:00"/>
    <n v="67581360"/>
    <m/>
    <n v="0"/>
    <s v="NO"/>
    <n v="0"/>
    <n v="8447670"/>
    <n v="281589"/>
    <n v="577"/>
    <d v="2026-01-11T00:00:00"/>
    <n v="101372040"/>
    <n v="193"/>
    <d v="2026-01-15T00:00:00"/>
    <n v="67581360"/>
    <n v="4505424"/>
    <n v="8447670"/>
    <n v="8447670"/>
    <n v="8447670"/>
    <n v="8447670"/>
    <n v="8447670"/>
    <n v="8447670"/>
    <n v="55191444"/>
    <m/>
    <d v="2026-12-31T00:00:00"/>
    <m/>
    <m/>
    <m/>
    <m/>
    <m/>
    <s v="A-02-02-02-008-003-01"/>
    <s v="Prestar servicios profesionales para apoyar las actividades de desarrollo de soluciones tecnológicas necesarias para optimizar y fortalecer los procesos operativos de la Entidad  ID-039-DGTIC"/>
    <s v="039-DGTIC"/>
    <s v="Direccion Gestión de Tecnologías de la Información y Comunicaciones"/>
  </r>
  <r>
    <n v="192"/>
    <x v="2"/>
    <x v="191"/>
    <s v="JHON EDWARD PINTO BARRERA"/>
    <n v="1095820955"/>
    <d v="2026-01-15T00:00:00"/>
    <m/>
    <d v="2026-09-14T00:00:00"/>
    <d v="2026-09-15T00:00:00"/>
    <n v="67581360"/>
    <m/>
    <n v="0"/>
    <s v="NO"/>
    <n v="0"/>
    <n v="8447670"/>
    <n v="281589"/>
    <n v="591"/>
    <d v="2026-01-11T00:00:00"/>
    <n v="101372040"/>
    <n v="206"/>
    <d v="2026-01-15T00:00:00"/>
    <n v="67581360"/>
    <n v="4505424"/>
    <n v="8447670"/>
    <n v="8447670"/>
    <n v="8447670"/>
    <n v="8447670"/>
    <n v="8447670"/>
    <n v="8447670"/>
    <n v="55191444"/>
    <m/>
    <d v="2026-12-31T00:00:00"/>
    <m/>
    <m/>
    <m/>
    <m/>
    <m/>
    <s v="A-02-02-02-008-003-01"/>
    <s v="Prestar servicios profesionales para apoyar las actividades de desarrollo de soluciones tecnológicas necesarias para optimizar y fortalecer los procesos operativos de la Entidad  ID-038-DGTIC"/>
    <s v="038-DGTIC"/>
    <s v="Direccion Gestión de Tecnologías de la Información y Comunicaciones"/>
  </r>
  <r>
    <n v="193"/>
    <x v="2"/>
    <x v="192"/>
    <s v="BRYAN DAVID SANCHEZ CESPEDES"/>
    <n v="1073515104"/>
    <d v="2026-01-19T00:00:00"/>
    <m/>
    <d v="2026-09-18T00:00:00"/>
    <d v="2026-09-19T00:00:00"/>
    <n v="67581360"/>
    <m/>
    <n v="0"/>
    <s v="NO"/>
    <n v="0"/>
    <n v="8447670"/>
    <n v="281589"/>
    <n v="551"/>
    <d v="2026-01-11T00:00:00"/>
    <n v="101372040"/>
    <n v="288"/>
    <d v="2026-01-19T00:00:00"/>
    <n v="67581360"/>
    <n v="3379068"/>
    <n v="8447670"/>
    <n v="8447670"/>
    <n v="8447670"/>
    <n v="8447670"/>
    <n v="8447670"/>
    <n v="8447670"/>
    <n v="54065088"/>
    <m/>
    <d v="2026-12-31T00:00:00"/>
    <m/>
    <m/>
    <m/>
    <m/>
    <m/>
    <s v="A-02-02-02-008-003-01"/>
    <s v="Prestar servicios profesionales para apoyar las actividades de desarrollo de soluciones tecnológicas necesarias para optimizar y fortalecer los procesos operativos de la Entidad  ID-061-DGTIC"/>
    <s v="061-DGTIC"/>
    <s v="Direccion Gestión de Tecnologías de la Información y Comunicaciones"/>
  </r>
  <r>
    <n v="194"/>
    <x v="2"/>
    <x v="193"/>
    <s v="DAVID ANDRES HOYOS RONDON"/>
    <n v="1018449795"/>
    <d v="2026-01-19T00:00:00"/>
    <m/>
    <d v="2026-09-18T00:00:00"/>
    <d v="2026-09-19T00:00:00"/>
    <n v="67581360"/>
    <m/>
    <n v="0"/>
    <s v="NO"/>
    <n v="0"/>
    <n v="8447670"/>
    <n v="281589"/>
    <n v="490"/>
    <d v="2026-01-11T00:00:00"/>
    <n v="101372040"/>
    <n v="292"/>
    <d v="2026-01-19T00:00:00"/>
    <n v="67581360"/>
    <n v="3379068"/>
    <n v="8447670"/>
    <n v="8447670"/>
    <n v="8447670"/>
    <n v="8447670"/>
    <n v="8447670"/>
    <n v="8447670"/>
    <n v="54065088"/>
    <m/>
    <d v="2026-12-31T00:00:00"/>
    <m/>
    <m/>
    <m/>
    <m/>
    <m/>
    <s v="A-02-02-02-008-003-01"/>
    <s v="Prestar servicios profesionales para apoyar las actividades de desarrollo de soluciones tecnológicas necesarias para optimizar y fortalecer los procesos operativos de la Entidad  ID-072-DGTIC"/>
    <s v="072-DGTIC"/>
    <s v="Direccion Gestión de Tecnologías de la Información y Comunicaciones"/>
  </r>
  <r>
    <n v="195"/>
    <x v="2"/>
    <x v="194"/>
    <s v="ANDRES FELIPE BARRETO OROZCO"/>
    <n v="80028791"/>
    <d v="2026-01-25T00:00:00"/>
    <m/>
    <d v="2026-09-24T00:00:00"/>
    <d v="2026-09-25T00:00:00"/>
    <n v="67581360"/>
    <m/>
    <n v="0"/>
    <s v="NO"/>
    <n v="0"/>
    <n v="8447670"/>
    <n v="281589"/>
    <n v="555"/>
    <d v="2026-01-11T00:00:00"/>
    <n v="101372040"/>
    <n v="583"/>
    <d v="2026-01-25T00:00:00"/>
    <n v="67581360"/>
    <n v="1689534"/>
    <n v="8447670"/>
    <n v="8447670"/>
    <n v="8447670"/>
    <n v="8447670"/>
    <n v="8447670"/>
    <n v="8447670"/>
    <n v="52375554"/>
    <m/>
    <d v="2026-12-31T00:00:00"/>
    <m/>
    <m/>
    <m/>
    <m/>
    <m/>
    <s v="A-02-02-02-008-003-01"/>
    <s v="Prestar servicios profesionales para apoyar las actividades de desarrollo de soluciones tecnológicas necesarias para optimizar y fortalecer los procesos operativos de la Entidad  ID-091-DGTIC"/>
    <s v="091-DGTIC"/>
    <s v="Direccion Gestión de Tecnologías de la Información y Comunicaciones"/>
  </r>
  <r>
    <n v="196"/>
    <x v="2"/>
    <x v="195"/>
    <s v="ERWIN DAVID POVEDA SERRANO"/>
    <n v="1012413869"/>
    <d v="2026-01-19T00:00:00"/>
    <m/>
    <d v="2026-09-18T00:00:00"/>
    <d v="2026-09-19T00:00:00"/>
    <n v="67581360"/>
    <m/>
    <n v="0"/>
    <s v="NO"/>
    <n v="0"/>
    <n v="8447670"/>
    <n v="281589"/>
    <n v="509"/>
    <d v="2026-01-11T00:00:00"/>
    <n v="101372040"/>
    <n v="275"/>
    <d v="2026-01-19T00:00:00"/>
    <n v="67581360"/>
    <n v="3379068"/>
    <n v="8447670"/>
    <n v="8447670"/>
    <n v="8447670"/>
    <n v="8447670"/>
    <n v="8447670"/>
    <n v="8447670"/>
    <n v="54065088"/>
    <m/>
    <d v="2026-12-31T00:00:00"/>
    <m/>
    <m/>
    <m/>
    <m/>
    <m/>
    <s v="A-02-02-02-008-003-01"/>
    <s v="Prestar servicios profesionales para apoyar las actividades de desarrollo de soluciones tecnológicas necesarias para optimizar y fortalecer los procesos operativos de la Entidad  ID-102-DGTIC"/>
    <s v="102-DGTIC"/>
    <s v="Direccion Gestión de Tecnologías de la Información y Comunicaciones"/>
  </r>
  <r>
    <n v="197"/>
    <x v="2"/>
    <x v="196"/>
    <s v="CARLOS ANDRES JARAMILLO VELASQUEZ"/>
    <n v="94536685"/>
    <d v="2026-01-19T00:00:00"/>
    <m/>
    <d v="2026-09-18T00:00:00"/>
    <d v="2026-09-19T00:00:00"/>
    <n v="67581360"/>
    <m/>
    <n v="0"/>
    <s v="NO"/>
    <n v="0"/>
    <n v="8447670"/>
    <n v="281589"/>
    <n v="566"/>
    <d v="2026-01-11T00:00:00"/>
    <n v="101372040"/>
    <n v="290"/>
    <d v="2026-01-19T00:00:00"/>
    <n v="67581360"/>
    <n v="3379068"/>
    <n v="8447670"/>
    <n v="8447670"/>
    <n v="8447670"/>
    <n v="8447670"/>
    <n v="8447670"/>
    <n v="8447670"/>
    <n v="54065088"/>
    <m/>
    <d v="2026-12-31T00:00:00"/>
    <m/>
    <m/>
    <m/>
    <m/>
    <m/>
    <s v="A-02-02-02-008-003-01"/>
    <s v="Prestar servicios profesionales para apoyar las actividades de desarrollo de soluciones tecnológicas necesarias para optimizar y fortalecer los procesos operativos de la Entidad  ID-060-DGTIC"/>
    <s v="060-DGTIC"/>
    <s v="Direccion Gestión de Tecnologías de la Información y Comunicaciones"/>
  </r>
  <r>
    <n v="198"/>
    <x v="2"/>
    <x v="197"/>
    <s v="FRANCISCO JAVIER PERNETH GUZMAN"/>
    <n v="1064990656"/>
    <d v="2026-01-19T00:00:00"/>
    <m/>
    <d v="2026-09-18T00:00:00"/>
    <d v="2026-09-19T00:00:00"/>
    <n v="67581360"/>
    <m/>
    <n v="0"/>
    <s v="NO"/>
    <n v="0"/>
    <n v="8447670"/>
    <n v="281589"/>
    <n v="510"/>
    <d v="2026-01-11T00:00:00"/>
    <n v="101372040"/>
    <n v="291"/>
    <d v="2026-01-19T00:00:00"/>
    <n v="67581360"/>
    <n v="3379068"/>
    <n v="8447670"/>
    <n v="8447670"/>
    <n v="8447670"/>
    <n v="8447670"/>
    <n v="8447670"/>
    <n v="8447670"/>
    <n v="45617418"/>
    <n v="8447670"/>
    <d v="2026-12-31T00:00:00"/>
    <m/>
    <m/>
    <m/>
    <m/>
    <m/>
    <s v="A-02-02-02-008-003-01"/>
    <s v="Prestar servicios profesionales para apoyar las actividades de desarrollo de soluciones tecnológicas necesarias para optimizar y fortalecer los procesos operativos de la Entidad  ID-103-DGTIC"/>
    <s v="103-DGTIC"/>
    <s v="Direccion Gestión de Tecnologías de la Información y Comunicaciones"/>
  </r>
  <r>
    <n v="199"/>
    <x v="2"/>
    <x v="198"/>
    <s v="JEISSON OSWALDO ESPITIA RAMOS"/>
    <n v="1049611041"/>
    <d v="2026-01-15T00:00:00"/>
    <m/>
    <d v="2026-09-14T00:00:00"/>
    <d v="2026-09-15T00:00:00"/>
    <n v="67581360"/>
    <m/>
    <n v="0"/>
    <s v="NO"/>
    <n v="0"/>
    <n v="8447670"/>
    <n v="281589"/>
    <n v="586"/>
    <d v="2026-01-11T00:00:00"/>
    <n v="101372040"/>
    <n v="192"/>
    <d v="2026-01-15T00:00:00"/>
    <n v="67581360"/>
    <n v="4505424"/>
    <n v="8447670"/>
    <n v="8447670"/>
    <n v="8447670"/>
    <n v="8447670"/>
    <n v="8447670"/>
    <n v="8447670"/>
    <n v="55191444"/>
    <m/>
    <d v="2026-12-31T00:00:00"/>
    <m/>
    <m/>
    <m/>
    <m/>
    <m/>
    <s v="A-02-02-02-008-003-01"/>
    <s v="Prestar servicios profesionales para apoyar las actividades de desarrollo de soluciones tecnológicas necesarias para optimizar y fortalecer los procesos operativos de la Entidad  ID-104-DGTIC"/>
    <s v="104-DGTIC"/>
    <s v="Direccion Gestión de Tecnologías de la Información y Comunicaciones"/>
  </r>
  <r>
    <n v="200"/>
    <x v="1"/>
    <x v="199"/>
    <s v="ALBERTO ARANGUREN MOSCOSO"/>
    <n v="80111786"/>
    <d v="2026-01-25T00:00:00"/>
    <m/>
    <d v="2026-09-24T00:00:00"/>
    <d v="2026-09-25T00:00:00"/>
    <n v="91014432"/>
    <m/>
    <n v="0"/>
    <s v="NO"/>
    <n v="0"/>
    <n v="11376804"/>
    <n v="379226.8"/>
    <n v="413"/>
    <d v="2026-01-11T00:00:00"/>
    <n v="91014432"/>
    <n v="609"/>
    <d v="2026-01-25T00:00:00"/>
    <n v="91014432"/>
    <n v="2275360.7999999998"/>
    <n v="11376804"/>
    <n v="11376804"/>
    <n v="11376804"/>
    <n v="11376804"/>
    <n v="11376804"/>
    <n v="11376804"/>
    <n v="70536184.799999997"/>
    <m/>
    <d v="2026-12-31T00:00:00"/>
    <m/>
    <m/>
    <m/>
    <m/>
    <m/>
    <s v="A-02-02-02-008-002-01"/>
    <s v="Prestar servicios profesionaeles especializados en los asuntos jurídicos de la Dirección de Otras Prestaciones de la ADRES, con las actividades relacionadas con el seguimiento, revisión, valoración y trámite de los procesos de reconocimiento y pago de recobros/cobros por concepto de Servicios y tecnologías en salud no financiadas con la Unidad de Pago por Capitación (UPC) o con presupuestos máximos y de Reclamaciones por servicios médicos, indemnizaciones y gastos derivados de Accidentes de tránsito ocasionados por vehículos no identificados o que carezcan del Seguro Obligatorio de Accidentes de Tránsito (SOAT), Eventos catastróficos de origen natural, Eventos terroristas, y demás eventos expresamente aprobados por el Ministerio de Salud y Protección Social, y el asociado con el Capitulo V de la Resolución 12758 del 2023, especificamente en el sistema de auditoría por alertas, garantizando la observancia de los principios de legalidad, transparencia, eficiencia y responsabilidad, el cumplimiento del marco normativo aplicable, así como en actividades de apoyo para la definición, modificación y/o actualización de los criterios de auditoría de los procesos antes señalados ID-004-DOP"/>
    <s v="004-DOP"/>
    <s v="Dirección  de Otras Prestaciones"/>
  </r>
  <r>
    <n v="201"/>
    <x v="1"/>
    <x v="200"/>
    <s v="BRIAN JAVIER RODRIGUEZ NUÑEZ"/>
    <n v="1024531026"/>
    <d v="2026-01-27T00:00:00"/>
    <m/>
    <d v="2026-09-26T00:00:00"/>
    <d v="2026-09-27T00:00:00"/>
    <n v="90153000"/>
    <m/>
    <n v="0"/>
    <s v="NO"/>
    <n v="0"/>
    <n v="11269125"/>
    <n v="375637.5"/>
    <n v="339"/>
    <d v="2026-01-11T00:00:00"/>
    <n v="90153000"/>
    <n v="1018"/>
    <d v="2026-01-27T00:00:00"/>
    <n v="90153000"/>
    <n v="1502550"/>
    <n v="11269125"/>
    <n v="11269125"/>
    <n v="11269125"/>
    <n v="11269125"/>
    <n v="11269125"/>
    <n v="11269125"/>
    <n v="69117300"/>
    <m/>
    <d v="2026-12-31T00:00:00"/>
    <m/>
    <m/>
    <m/>
    <m/>
    <m/>
    <s v="A-02-02-02-008-003-01"/>
    <s v="Prestar servicios profesionales especializados a la Dirección de Otras Prestaciones de la ADRES, en la definición, planificación, seguimiento y revisión de los conceptos técnicos relacionados con los procesos de reintegro de recursos iniciados por el Grupo de Gestión de reconocimientos y los requerimientos judiciales elevados por la Oficina Asesora Jurídica, derivados de recobros presentados por entidades recobrantes, prestadores de servicios de salud o personas naturales por concepto de servicios y tecnologías en salud no financiadas con la UPC o con presupuestos máximos, así como de reclamaciones de servicios médicos, indemnizaciones y gastos ocasionados por accidentes de tránsito con vehículos sin identificar o sin SOAT, eventos catastróficos de origen natural, eventos terroristas y demás situaciones aprobadas por el Ministerio de Salud y Protección Social, conforme a la normativa y manuales vigentes.ID-117-DOP"/>
    <s v="117-DOP"/>
    <s v="Dirección  de Otras Prestaciones"/>
  </r>
  <r>
    <n v="202"/>
    <x v="1"/>
    <x v="201"/>
    <s v="ANGIE TATIANA CORREA PIÑEROS"/>
    <n v="1030619322"/>
    <d v="2026-01-27T00:00:00"/>
    <m/>
    <d v="2026-09-26T00:00:00"/>
    <d v="2026-09-27T00:00:00"/>
    <n v="58145904"/>
    <m/>
    <n v="0"/>
    <s v="NO"/>
    <n v="0"/>
    <n v="7268238"/>
    <n v="242274.6"/>
    <n v="340"/>
    <d v="2026-01-11T00:00:00"/>
    <n v="58145904"/>
    <n v="1019"/>
    <d v="2026-01-27T00:00:00"/>
    <n v="58145904"/>
    <n v="969098.4"/>
    <n v="7268238"/>
    <n v="7268238"/>
    <n v="7268238"/>
    <n v="7268238"/>
    <n v="7268238"/>
    <n v="7268238"/>
    <n v="44578526.399999999"/>
    <m/>
    <d v="2026-12-31T00:00:00"/>
    <m/>
    <m/>
    <m/>
    <m/>
    <m/>
    <s v="A-02-02-02-008-003-01"/>
    <s v="Prestar servicios profesionales a la Dirección de Otras Prestaciones de la ADRES, mediante el apoyo técnico y analítico en la elaboración, verificación y seguimiento de informes, análisis y conceptos técnicos relacionados co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incluidos aquellos con póliza a tarifa diferencial por riesgo, eventos catastróficos de origen natural, eventos terroristas y demás situaciones aprobadas por el Ministerio de Salud y Protección Social.ID-119-DOP"/>
    <s v="119-DOP"/>
    <s v="Dirección  de Otras Prestaciones"/>
  </r>
  <r>
    <n v="203"/>
    <x v="1"/>
    <x v="202"/>
    <s v="ANDREA CAMILA PAEZ ESPITIA"/>
    <n v="1030678717"/>
    <d v="2026-01-27T00:00:00"/>
    <m/>
    <d v="2026-09-26T00:00:00"/>
    <d v="2026-09-27T00:00:00"/>
    <n v="58145904"/>
    <m/>
    <n v="0"/>
    <s v="NO"/>
    <n v="0"/>
    <n v="7268238"/>
    <n v="242274.6"/>
    <n v="272"/>
    <d v="2026-01-11T00:00:00"/>
    <n v="58145904"/>
    <n v="1021"/>
    <d v="2026-01-27T00:00:00"/>
    <n v="58145904"/>
    <n v="969098.4"/>
    <n v="7268238"/>
    <n v="7268238"/>
    <n v="7268238"/>
    <n v="7268238"/>
    <n v="7268238"/>
    <n v="7268238"/>
    <n v="44578526.399999999"/>
    <m/>
    <d v="2026-12-31T00:00:00"/>
    <m/>
    <m/>
    <m/>
    <m/>
    <m/>
    <s v="A-02-02-02-008-003-01"/>
    <s v="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2-DOP"/>
    <s v="122-DOP"/>
    <s v="Dirección  de Otras Prestaciones"/>
  </r>
  <r>
    <n v="204"/>
    <x v="1"/>
    <x v="203"/>
    <s v="JULIE CATALINA BARON BARBOSA"/>
    <n v="1072421489"/>
    <d v="2026-01-27T00:00:00"/>
    <m/>
    <d v="2026-09-26T00:00:00"/>
    <d v="2026-09-27T00:00:00"/>
    <n v="99357416"/>
    <m/>
    <n v="0"/>
    <s v="NO"/>
    <n v="0"/>
    <n v="12419677"/>
    <n v="413989.23333333334"/>
    <n v="271"/>
    <d v="2026-01-11T00:00:00"/>
    <n v="99357416"/>
    <n v="1017"/>
    <d v="2026-01-27T00:00:00"/>
    <n v="99357416"/>
    <n v="1655956.93"/>
    <n v="12419677"/>
    <n v="12419677"/>
    <n v="12419677"/>
    <n v="12419677"/>
    <n v="12419677"/>
    <n v="12419677"/>
    <n v="76174018.930000007"/>
    <m/>
    <d v="2026-12-31T00:00:00"/>
    <m/>
    <m/>
    <m/>
    <m/>
    <m/>
    <s v="A-02-02-02-008-003-01"/>
    <s v="Prestar servicios profesionales especializados a la Dirección de Otras Prestaciones de la ADRES poyando las actividades relacionadas con el seguimiento y trámite de los resultados de los procesos de reconocimiento y pago de los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la ejecución de las actividades requeridas en el proceso de saneamiento definitivo de las cuentas de recobro relacionadas con los servicios y tecnologías de salud no financiados con cargo a la UPC del régimen contributivo según lo dispuesto en el artículo 237 de la Ley 1955 de 2019, y las asociadas con el Capitulo V de la Resolución 12758 del 2023 en relación con las validaciones, controles de las reclamaciones por conceptos de servicios de salud y prestaciones económicas derivadas de los eventos estalecidos en el articulo 167 de la Ley 100 de 1993, especificamente en el sistema de auditoría por alertas.ID-112-DOP"/>
    <s v="112-DOP"/>
    <s v="Dirección  de Otras Prestaciones"/>
  </r>
  <r>
    <n v="205"/>
    <x v="1"/>
    <x v="204"/>
    <s v="JULIAN ANDRES DE ANTONIO TORRES"/>
    <n v="1026271970"/>
    <d v="2026-01-28T00:00:00"/>
    <m/>
    <d v="2026-09-27T00:00:00"/>
    <d v="2026-09-28T00:00:00"/>
    <n v="58145904"/>
    <m/>
    <n v="0"/>
    <s v="NO"/>
    <n v="0"/>
    <n v="7268238"/>
    <n v="242274.6"/>
    <n v="444"/>
    <d v="2026-01-11T00:00:00"/>
    <n v="58145904"/>
    <n v="1106"/>
    <d v="2026-01-28T00:00:00"/>
    <n v="58145904"/>
    <n v="726823.8"/>
    <n v="7268238"/>
    <n v="7268238"/>
    <n v="7268238"/>
    <n v="7268238"/>
    <n v="7268238"/>
    <n v="7268238"/>
    <n v="44336251.799999997"/>
    <m/>
    <d v="2026-12-31T00:00:00"/>
    <m/>
    <m/>
    <m/>
    <m/>
    <m/>
    <s v="A-02-02-02-008-003-01"/>
    <s v="Prestar servicios profesionales  a la Dirección de Otras Prestaciones de la ADRES, mediante el apoyo técnico y analítico en la elaboración, verificación y seguimiento de informes, análisis y conceptos técnicos relacionados co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incluidos aquellos con póliza a tarifa diferencial por riesgo, eventos catastróficos de origen natural, eventos terroristas y demás situaciones aprobadas por el Ministerio de Salud y Protección Social.ID-126-DOP"/>
    <s v="126-DOP"/>
    <s v="Dirección  de Otras Prestaciones"/>
  </r>
  <r>
    <n v="206"/>
    <x v="1"/>
    <x v="205"/>
    <s v="ELIZABETH BARROSO SILVA"/>
    <n v="51650751"/>
    <d v="2026-01-28T00:00:00"/>
    <m/>
    <d v="2026-09-27T00:00:00"/>
    <d v="2026-09-28T00:00:00"/>
    <n v="100800000"/>
    <m/>
    <n v="0"/>
    <s v="NO"/>
    <n v="0"/>
    <n v="12600000"/>
    <n v="420000"/>
    <n v="273"/>
    <d v="2026-01-11T00:00:00"/>
    <n v="151200000"/>
    <n v="1042"/>
    <d v="2026-01-27T00:00:00"/>
    <n v="100800000"/>
    <n v="1260000"/>
    <n v="12600000"/>
    <n v="12600000"/>
    <n v="12600000"/>
    <n v="12600000"/>
    <n v="12600000"/>
    <n v="12600000"/>
    <n v="76860000"/>
    <m/>
    <d v="2026-12-31T00:00:00"/>
    <m/>
    <m/>
    <m/>
    <m/>
    <m/>
    <s v="A-02-02-02-008-003-01"/>
    <s v="Prestar servicios profesionales especializados para fortalecer los procesos de maduración de la prueba de concepto, automatización de procesos y entrenamiento de inteligencia artificial en los criterios de auditoría, así como en la gestión integral del Sistema Inteligente de Auditoría de los procesos a cargo  de la Dirección de Otras Prestaciones de la ADRES o quien haga sus veces, de conformidad  con la normatividad vigente. ID-140-DOP"/>
    <s v="140-DOP"/>
    <s v="Dirección  de Otras Prestaciones"/>
  </r>
  <r>
    <n v="207"/>
    <x v="1"/>
    <x v="206"/>
    <s v="MAURICIO OTALORA RODRIGUEZ"/>
    <n v="18003745"/>
    <d v="2026-01-25T00:00:00"/>
    <m/>
    <d v="2026-09-24T00:00:00"/>
    <d v="2026-09-25T00:00:00"/>
    <n v="71528680"/>
    <m/>
    <n v="0"/>
    <s v="NO"/>
    <n v="0"/>
    <n v="8941085"/>
    <n v="298036.16666666669"/>
    <n v="354"/>
    <d v="2026-01-11T00:00:00"/>
    <n v="71528680"/>
    <n v="594"/>
    <d v="2026-01-25T00:00:00"/>
    <n v="71528680"/>
    <n v="1788217"/>
    <n v="8941085"/>
    <n v="8941085"/>
    <n v="8941085"/>
    <n v="8941085"/>
    <n v="8941085"/>
    <n v="8941085"/>
    <n v="55434727"/>
    <m/>
    <d v="2026-12-31T00:00:00"/>
    <m/>
    <m/>
    <m/>
    <m/>
    <m/>
    <s v="A-02-02-02-008-003-01"/>
    <s v="Prestar servicios profesionales especializados a la Dirección de Otras Prestaciones en el seguimiento, proyección, validación  y control de los procesos derivados del trámite de revisión y verificación de las cuentas que presenten las entidades recobrantes, los prestadores de servicios de salud y las personas naturales, así como el proceso de reintegro de recursos apropiados o reconocidos sin justa causa.ID-023-DOP"/>
    <s v="023-DOP"/>
    <s v="Dirección  de Otras Prestaciones"/>
  </r>
  <r>
    <n v="208"/>
    <x v="1"/>
    <x v="207"/>
    <s v="DANIELA FERNANDA RIVERA URREA"/>
    <n v="1012409706"/>
    <d v="2026-01-29T00:00:00"/>
    <m/>
    <d v="2026-09-28T00:00:00"/>
    <d v="2026-09-29T00:00:00"/>
    <n v="50762296"/>
    <m/>
    <n v="0"/>
    <s v="NO"/>
    <n v="0"/>
    <n v="6345287"/>
    <n v="211509.56666666668"/>
    <n v="243"/>
    <d v="2026-01-11T00:00:00"/>
    <n v="50762296"/>
    <n v="1141"/>
    <d v="2026-01-29T00:00:00"/>
    <n v="50762296"/>
    <n v="423019.13333333336"/>
    <n v="6345287"/>
    <n v="6345287"/>
    <n v="6345287"/>
    <n v="6345287"/>
    <n v="6345287"/>
    <n v="6345287"/>
    <n v="38494741.133333333"/>
    <m/>
    <d v="2026-12-31T00:00:00"/>
    <m/>
    <m/>
    <m/>
    <m/>
    <m/>
    <s v="A-02-02-02-008-003-01"/>
    <s v="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24-DOP"/>
    <s v="024-DOP"/>
    <s v="Dirección  de Otras Prestaciones"/>
  </r>
  <r>
    <n v="209"/>
    <x v="1"/>
    <x v="208"/>
    <s v="LIGIA ASTRID GONZALEZ SUAZA"/>
    <n v="39647273"/>
    <d v="2026-01-25T00:00:00"/>
    <m/>
    <d v="2026-09-24T00:00:00"/>
    <d v="2026-09-25T00:00:00"/>
    <n v="47582712"/>
    <m/>
    <n v="0"/>
    <s v="NO"/>
    <n v="0"/>
    <n v="5947839"/>
    <n v="198261.3"/>
    <n v="454"/>
    <d v="2026-01-11T00:00:00"/>
    <n v="47582712"/>
    <n v="595"/>
    <d v="2026-01-25T00:00:00"/>
    <n v="47582712"/>
    <n v="1189567.7999999998"/>
    <n v="5947839"/>
    <n v="5947839"/>
    <n v="5947839"/>
    <n v="5947839"/>
    <n v="5947839"/>
    <n v="5947839"/>
    <n v="36876601.799999997"/>
    <m/>
    <d v="2026-12-31T00:00:00"/>
    <m/>
    <m/>
    <m/>
    <m/>
    <m/>
    <s v="A-02-02-02-008-003-01"/>
    <s v="Prestar apoyo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85-DOP"/>
    <s v="085-DOP"/>
    <s v="Dirección  de Otras Prestaciones"/>
  </r>
  <r>
    <n v="210"/>
    <x v="1"/>
    <x v="209"/>
    <s v="DIANA CAROLINA ZAPATA CASTILLO"/>
    <n v="52718333"/>
    <d v="2026-01-29T00:00:00"/>
    <m/>
    <d v="2026-09-28T00:00:00"/>
    <d v="2026-09-29T00:00:00"/>
    <n v="58145904"/>
    <m/>
    <n v="0"/>
    <s v="NO"/>
    <n v="0"/>
    <n v="7268238"/>
    <n v="242274.6"/>
    <n v="300"/>
    <d v="2026-01-11T00:00:00"/>
    <n v="58145904"/>
    <n v="1126"/>
    <d v="2026-01-29T00:00:00"/>
    <n v="58145904"/>
    <n v="484549.2"/>
    <n v="7268238"/>
    <n v="7268238"/>
    <n v="7268238"/>
    <n v="7268238"/>
    <n v="7268238"/>
    <n v="7268238"/>
    <n v="44093977.200000003"/>
    <m/>
    <d v="2026-12-31T00:00:00"/>
    <m/>
    <m/>
    <m/>
    <m/>
    <m/>
    <s v="A-02-02-02-008-003-01"/>
    <s v="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86-DOP"/>
    <s v="086-DOP"/>
    <s v="Dirección  de Otras Prestaciones"/>
  </r>
  <r>
    <n v="211"/>
    <x v="1"/>
    <x v="210"/>
    <s v="LIZANYURY BLANCO GAITAN"/>
    <n v="1024558622"/>
    <d v="2026-01-25T00:00:00"/>
    <m/>
    <d v="2026-09-24T00:00:00"/>
    <d v="2026-09-25T00:00:00"/>
    <n v="46518488"/>
    <m/>
    <n v="0"/>
    <s v="NO"/>
    <n v="0"/>
    <n v="5814811"/>
    <n v="193827.03333333333"/>
    <n v="225"/>
    <d v="2026-01-11T00:00:00"/>
    <n v="46518488"/>
    <n v="611"/>
    <d v="2026-01-25T00:00:00"/>
    <n v="46518488"/>
    <n v="1162962.2"/>
    <n v="5814811"/>
    <n v="5814811"/>
    <n v="5814811"/>
    <n v="5814811"/>
    <n v="5814811"/>
    <n v="5814811"/>
    <n v="36051828.200000003"/>
    <m/>
    <d v="2026-12-31T00:00:00"/>
    <m/>
    <m/>
    <m/>
    <m/>
    <m/>
    <s v="A-02-02-02-008-003-01"/>
    <s v="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87-DOP"/>
    <s v="087-DOP"/>
    <s v="Dirección  de Otras Prestaciones"/>
  </r>
  <r>
    <n v="212"/>
    <x v="1"/>
    <x v="211"/>
    <s v="JULI BIBIANA VARGAS REYES"/>
    <n v="52851595"/>
    <d v="2026-01-30T00:00:00"/>
    <m/>
    <d v="2026-09-29T00:00:00"/>
    <d v="2026-09-30T00:00:00"/>
    <n v="77422944"/>
    <m/>
    <n v="0"/>
    <s v="NO"/>
    <n v="0"/>
    <n v="9677868"/>
    <n v="322595.59999999998"/>
    <n v="329"/>
    <d v="2026-01-11T00:00:00"/>
    <n v="77422944"/>
    <n v="1218"/>
    <d v="2026-01-30T00:00:00"/>
    <n v="77422944"/>
    <n v="322595.59999999998"/>
    <n v="9677868"/>
    <n v="9677868"/>
    <n v="9677868"/>
    <n v="9677868"/>
    <n v="9677868"/>
    <n v="9677868"/>
    <n v="58389803.600000001"/>
    <m/>
    <d v="2026-12-31T00:00:00"/>
    <m/>
    <m/>
    <m/>
    <m/>
    <m/>
    <s v="A-02-02-02-008-003-01"/>
    <s v="Prestar los servicios profesionales especializados a la Dirección de Otras Prestaciones de la ADRES para la ejecución de las actividades relacionadas con el seguimiento, verificación, control , acompañamiento y  apoyo en el marco de la revisión y verificación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ID-003-DOP"/>
    <s v="003-DOP"/>
    <s v="Dirección  de Otras Prestaciones"/>
  </r>
  <r>
    <n v="213"/>
    <x v="1"/>
    <x v="212"/>
    <s v="FABIAN LEONARDO LEGUIZAMON GARZON"/>
    <n v="80094451"/>
    <d v="2026-01-27T00:00:00"/>
    <m/>
    <d v="2026-09-26T00:00:00"/>
    <d v="2026-09-27T00:00:00"/>
    <n v="91014432"/>
    <m/>
    <n v="0"/>
    <s v="NO"/>
    <n v="0"/>
    <n v="11376804"/>
    <n v="379226.8"/>
    <n v="348"/>
    <d v="2026-01-11T00:00:00"/>
    <n v="91014432"/>
    <n v="1003"/>
    <d v="2026-01-27T00:00:00"/>
    <n v="91014432"/>
    <n v="1516907.2"/>
    <n v="11376804"/>
    <n v="11376804"/>
    <n v="11376804"/>
    <n v="11376804"/>
    <n v="11376804"/>
    <n v="11376804"/>
    <n v="69777731.200000003"/>
    <m/>
    <d v="2026-12-31T00:00:00"/>
    <m/>
    <m/>
    <m/>
    <m/>
    <m/>
    <s v="A-02-02-02-008-002-01"/>
    <s v="Prestar servicios profesionaeles especializados en los asuntos jurídicos de la Dirección de Otras Prestaciones de la ADRES, con las actividades relacionadas con el seguimiento, revisión, valoración y trámite de los procesos de reconocimiento y pago de recobros/cobros por concepto de Servicios y tecnologías en salud no financiadas con la Unidad de Pago por Capitación (UPC) o con presupuestos máximos y de Reclamaciones por servicios médicos, indemnizaciones y gastos derivados de Accidentes de tránsito ocasionados por vehículos no identificados o que carezcan del Seguro Obligatorio de Accidentes de Tránsito (SOAT), Eventos catastróficos de origen natural, Eventos terroristas, y demás eventos expresamente aprobados por el Ministerio de Salud y Protección Social, y el asociado con el Capitulo V de la Resolución 12758 del 2023, especificamente en el sistema de auditoría por alertas, garantizando la observancia de los principios de legalidad, transparencia, eficiencia y responsabilidad, el cumplimiento del marco normativo aplicable, así como en actividades de apoyo para la definición, modificación y/o actualización de los criterios de auditoría de los procesos antes señalados ID-115-DOP"/>
    <s v="115-DOP"/>
    <s v="Dirección  de Otras Prestaciones"/>
  </r>
  <r>
    <n v="214"/>
    <x v="1"/>
    <x v="213"/>
    <s v="RAUL ANDRES GOMEZ ALDANA "/>
    <n v="14295965"/>
    <d v="2026-01-16T00:00:00"/>
    <m/>
    <d v="2026-09-15T00:00:00"/>
    <d v="2026-09-16T00:00:00"/>
    <n v="101600000"/>
    <m/>
    <n v="0"/>
    <s v="NO"/>
    <n v="0"/>
    <n v="12700000"/>
    <n v="423333.33333333331"/>
    <n v="328"/>
    <d v="2026-01-11T00:00:00"/>
    <n v="101600000"/>
    <n v="232"/>
    <d v="2026-01-16T00:00:00"/>
    <n v="101600000"/>
    <n v="6350000"/>
    <n v="12700000"/>
    <n v="12700000"/>
    <n v="12700000"/>
    <n v="12700000"/>
    <n v="12700000"/>
    <n v="12700000"/>
    <n v="82550000"/>
    <m/>
    <d v="2026-12-31T00:00:00"/>
    <m/>
    <m/>
    <m/>
    <m/>
    <m/>
    <s v="A-02-02-02-008-003-01"/>
    <s v="Prestar los servicios profesionales a la Dirección de Otras Prestaciones de la ADRES, en el entrenamiento, valoración, inferencia y revisión con modelos de Aprendizaje Automático y/o Inteligencia Artificial para la identificación de anomalías y la automatización de actividades de auditoría,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ID-001-DOP - ADRES-CPS-224-2026."/>
    <s v="001-DOP"/>
    <s v="Dirección  de Otras Prestaciones"/>
  </r>
  <r>
    <n v="215"/>
    <x v="1"/>
    <x v="214"/>
    <s v="CARLOS EDUARDO DIAZ SUAREZ"/>
    <n v="80658264"/>
    <d v="2026-01-16T00:00:00"/>
    <m/>
    <d v="2026-09-15T00:00:00"/>
    <d v="2026-09-16T00:00:00"/>
    <n v="95896816"/>
    <m/>
    <n v="0"/>
    <s v="NO"/>
    <n v="0"/>
    <n v="11987102"/>
    <n v="399570.06666666665"/>
    <n v="412"/>
    <d v="2026-01-11T00:00:00"/>
    <n v="95896816"/>
    <n v="219"/>
    <d v="2026-01-16T00:00:00"/>
    <n v="95896816"/>
    <n v="5993551"/>
    <n v="11987102"/>
    <n v="11987102"/>
    <n v="11987102"/>
    <n v="11987102"/>
    <n v="11987102"/>
    <n v="11987102"/>
    <n v="77916163"/>
    <m/>
    <d v="2026-12-31T00:00:00"/>
    <m/>
    <m/>
    <m/>
    <m/>
    <m/>
    <s v="A-02-02-02-008-003-01"/>
    <s v="Prestar servicios profesionales especializados a la Dirección de Otras Prestaciones de la ADRES,  para apoyar la implementación de herramientas de automatización y optimización, innovación tecnológica, transformación digital, verificación y control de datos  que respalden los procesos y hallazgos de auditoría para el seguimiento y valoración de la liquidación, reconocimiento y pago de servicios y tecnologías en salud no financiadas con la UPC o con presupuestos máximos, así como de las reclamaciones de servicios médicos, indemnizaciones y gastos derivados de accidentes de tránsito ocasionados por vehículos no identificados, sin SOAT o con póliza SOAT adquirida a la tarifa diferencial por riesgo, así como de eventos catastróficos de origen natural, eventos terroristas y demás situaciones aprobadas por el Ministerio de Salud y Protección Social.ID-049-DOP - ADRES-CPS-225-2026."/>
    <s v="049-DOP"/>
    <s v="Dirección  de Otras Prestaciones"/>
  </r>
  <r>
    <n v="216"/>
    <x v="1"/>
    <x v="215"/>
    <s v="LADY PAOLA MONTAÑEZ CHAPARRO"/>
    <n v="53108135"/>
    <d v="2026-01-16T00:00:00"/>
    <m/>
    <d v="2026-09-15T00:00:00"/>
    <d v="2026-09-16T00:00:00"/>
    <n v="116801848"/>
    <m/>
    <n v="0"/>
    <s v="NO"/>
    <n v="0"/>
    <n v="14600231"/>
    <n v="486674.36666666664"/>
    <n v="258"/>
    <d v="2026-01-11T00:00:00"/>
    <n v="116801848"/>
    <n v="233"/>
    <d v="2026-01-16T00:00:00"/>
    <n v="116801848"/>
    <n v="7300115.5"/>
    <n v="14600231"/>
    <n v="14600231"/>
    <n v="14600231"/>
    <n v="14600231"/>
    <n v="14600231"/>
    <n v="14600231"/>
    <n v="94901501.5"/>
    <m/>
    <d v="2026-12-31T00:00:00"/>
    <m/>
    <m/>
    <m/>
    <m/>
    <m/>
    <s v="A-02-02-02-008-003-01"/>
    <s v="Prestar servicios profesionales especializados a la Dirección de Otras Prestaciones de la ADRES, apoyando a la Coordinación del Grupo de Validación de Resultados de Auditoría, en el proceso de revisión de calidad en el marco de las actividades del componente mé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1-DOP - ADRES-CPS-226-2026"/>
    <s v="181-DOP"/>
    <s v="Dirección  de Otras Prestaciones"/>
  </r>
  <r>
    <n v="217"/>
    <x v="1"/>
    <x v="216"/>
    <s v="BREITNER JOHAN PINZON RODRIGUEZ"/>
    <n v="1010213243"/>
    <d v="2026-01-16T00:00:00"/>
    <m/>
    <d v="2026-09-15T00:00:00"/>
    <d v="2026-09-16T00:00:00"/>
    <n v="92013936"/>
    <m/>
    <n v="0"/>
    <s v="NO"/>
    <n v="0"/>
    <n v="11501742"/>
    <n v="383391.4"/>
    <n v="260"/>
    <d v="2026-01-11T00:00:00"/>
    <n v="92013936"/>
    <n v="234"/>
    <d v="2026-01-16T00:00:00"/>
    <n v="92013936"/>
    <n v="5750871"/>
    <n v="11501742"/>
    <n v="11501742"/>
    <n v="11501742"/>
    <n v="11501742"/>
    <n v="11501742"/>
    <n v="11501742"/>
    <n v="74761323"/>
    <m/>
    <d v="2026-12-31T00:00:00"/>
    <m/>
    <m/>
    <m/>
    <m/>
    <m/>
    <s v="A-02-02-02-008-003-01"/>
    <s v="Prestar servicios profesionales especializados a la Dirección de Otras Prestaciones de la ADRES, apoyando a la Coordinación del Grupo de Validación de Resultados de Auditoría, en el proceso de revisión de calidad en el marco de las actividades del componente jurí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2-DOP - ADRES-CPS-227-2026"/>
    <s v="182-DOP"/>
    <s v="Dirección  de Otras Prestaciones"/>
  </r>
  <r>
    <n v="218"/>
    <x v="1"/>
    <x v="217"/>
    <s v="WILSON ALEXANDER SOTO MACIAS"/>
    <n v="80723070"/>
    <d v="2026-01-16T00:00:00"/>
    <m/>
    <d v="2026-09-15T00:00:00"/>
    <d v="2026-09-16T00:00:00"/>
    <n v="109200000"/>
    <m/>
    <n v="0"/>
    <s v="NO"/>
    <n v="0"/>
    <n v="13650000"/>
    <n v="455000"/>
    <n v="395"/>
    <d v="2026-01-11T00:00:00"/>
    <n v="109200000"/>
    <n v="235"/>
    <d v="2026-01-16T00:00:00"/>
    <n v="109200000"/>
    <n v="6825000"/>
    <n v="13650000"/>
    <n v="13650000"/>
    <n v="13650000"/>
    <n v="13650000"/>
    <n v="13650000"/>
    <n v="13650000"/>
    <n v="88725000"/>
    <m/>
    <d v="2026-12-31T00:00:00"/>
    <m/>
    <m/>
    <m/>
    <m/>
    <m/>
    <s v="A-02-02-02-008-003-01"/>
    <s v="Prestar servicios profesionales especializados a la Dirección de Otras Prestaciones en las actividades del componente financiero del proceso de revisión de calidad de los resultados de auditoría, así como en la revisión técnico-financiera de las cuentas presentadas por tecnologías en salud para el adecuado análisis del comportamiento de ingresos, gastos y valores a girar a proveedores e instituciones prestadoras de servicios de salud y demás que sean requeridas conforme a las funciones de la DOP.ID-183-DOP. ADRES-CPS-228-2026"/>
    <s v="183-DOP"/>
    <s v="Dirección  de Otras Prestaciones"/>
  </r>
  <r>
    <n v="219"/>
    <x v="1"/>
    <x v="218"/>
    <s v="SANDRA PATRICIA GARCIA GUEPENDO"/>
    <n v="52474025"/>
    <d v="2026-01-16T00:00:00"/>
    <m/>
    <d v="2026-09-15T00:00:00"/>
    <d v="2026-09-16T00:00:00"/>
    <n v="110010720"/>
    <m/>
    <n v="0"/>
    <s v="NO"/>
    <n v="0"/>
    <n v="13751340"/>
    <n v="458378"/>
    <n v="452"/>
    <d v="2026-01-11T00:00:00"/>
    <n v="110010720"/>
    <n v="236"/>
    <d v="2026-01-16T00:00:00"/>
    <n v="110010720"/>
    <n v="6875670"/>
    <n v="13751340"/>
    <n v="13751340"/>
    <n v="13751340"/>
    <n v="13751340"/>
    <n v="13751340"/>
    <n v="13751340"/>
    <n v="89383710"/>
    <m/>
    <d v="2026-12-31T00:00:00"/>
    <m/>
    <m/>
    <m/>
    <m/>
    <m/>
    <s v="A-02-02-02-008-003-01"/>
    <s v="Prestar servicios profesionales especializados a la Dirección de Otras Prestaciones de la ADRES, apoyando a la Coordinación del Grupo de Validación de Resultados de Auditoría, en el proceso de revisión de calidad en el marco de las actividades del componente jurí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4-DOP - ADRES-CPS-229-2026"/>
    <s v="184-DOP"/>
    <s v="Dirección  de Otras Prestaciones"/>
  </r>
  <r>
    <n v="220"/>
    <x v="1"/>
    <x v="219"/>
    <s v="SOLEDAD CHAPARRO PATIÑO"/>
    <n v="24167107"/>
    <d v="2026-01-16T00:00:00"/>
    <m/>
    <d v="2026-09-15T00:00:00"/>
    <d v="2026-09-16T00:00:00"/>
    <n v="88200000"/>
    <m/>
    <n v="0"/>
    <s v="NO"/>
    <n v="0"/>
    <n v="11025000"/>
    <n v="367500"/>
    <n v="477"/>
    <d v="2026-01-11T00:00:00"/>
    <n v="88200000"/>
    <n v="238"/>
    <d v="2026-01-16T00:00:00"/>
    <n v="88200000"/>
    <n v="5512500"/>
    <n v="11025000"/>
    <n v="11025000"/>
    <n v="11025000"/>
    <n v="11025000"/>
    <n v="11025000"/>
    <n v="11025000"/>
    <n v="71662500"/>
    <m/>
    <d v="2026-12-31T00:00:00"/>
    <m/>
    <m/>
    <m/>
    <m/>
    <m/>
    <s v="A-02-02-02-008-003-01"/>
    <s v="Prestar servicios profesionales especializados a la Dirección de Otras Prestaciones de la ADRES, apoyando a la Coordinación del Grupo de Validación de Resultados de Auditoría, en el proceso de revisión de calidad en el marco de las actividades del componente médico relacionadas con la revisión de los resultados de auditoría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85-DOP - ADRES-CPS-230-2026."/>
    <s v="185-DOP"/>
    <s v="Dirección  de Otras Prestaciones"/>
  </r>
  <r>
    <n v="221"/>
    <x v="1"/>
    <x v="220"/>
    <s v="PAOLA XIMENA MILLAN GUZMAN"/>
    <n v="20906129"/>
    <d v="2026-01-16T00:00:00"/>
    <m/>
    <d v="2026-09-15T00:00:00"/>
    <d v="2026-09-16T00:00:00"/>
    <n v="64000000"/>
    <m/>
    <n v="0"/>
    <s v="NO"/>
    <n v="0"/>
    <n v="8000000"/>
    <n v="266666.66666666669"/>
    <n v="355"/>
    <d v="2026-01-11T00:00:00"/>
    <n v="64000000"/>
    <n v="246"/>
    <d v="2026-01-16T00:00:00"/>
    <n v="64000000"/>
    <n v="4000000.0000000005"/>
    <n v="8000000"/>
    <n v="8000000"/>
    <n v="8000000"/>
    <n v="8000000"/>
    <n v="8000000"/>
    <n v="8000000"/>
    <n v="520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6-DOP - ADRES-CPS-231-2026"/>
    <s v="186-DOP"/>
    <s v="Dirección  de Otras Prestaciones"/>
  </r>
  <r>
    <n v="222"/>
    <x v="1"/>
    <x v="221"/>
    <s v="ANGIE MARYPAZ VILLARRAGA CARRILLO"/>
    <n v="1019075163"/>
    <d v="2026-01-16T00:00:00"/>
    <m/>
    <d v="2026-09-15T00:00:00"/>
    <d v="2026-09-16T00:00:00"/>
    <n v="64000000"/>
    <m/>
    <n v="0"/>
    <s v="NO"/>
    <n v="0"/>
    <n v="8000000"/>
    <n v="266666.66666666669"/>
    <n v="414"/>
    <d v="2026-01-11T00:00:00"/>
    <n v="96000000"/>
    <n v="249"/>
    <d v="2026-01-16T00:00:00"/>
    <n v="64000000"/>
    <n v="4000000.0000000005"/>
    <n v="8000000"/>
    <n v="8000000"/>
    <n v="8000000"/>
    <n v="8000000"/>
    <n v="8000000"/>
    <n v="8000000"/>
    <n v="520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7-DOP - ADRES-CPS-232-2026"/>
    <s v="187-DOP"/>
    <s v="Dirección  de Otras Prestaciones"/>
  </r>
  <r>
    <n v="223"/>
    <x v="1"/>
    <x v="222"/>
    <s v="DIANA MARCELA BALLEN GOMEZ"/>
    <n v="52897626"/>
    <d v="2026-01-16T00:00:00"/>
    <m/>
    <d v="2026-09-15T00:00:00"/>
    <d v="2026-09-16T00:00:00"/>
    <n v="64000000"/>
    <m/>
    <n v="0"/>
    <s v="NO"/>
    <n v="0"/>
    <n v="8000000"/>
    <n v="266666.66666666669"/>
    <n v="246"/>
    <d v="2026-01-11T00:00:00"/>
    <n v="96000000"/>
    <n v="250"/>
    <d v="2026-01-16T00:00:00"/>
    <n v="64000000"/>
    <n v="4000000.0000000005"/>
    <n v="8000000"/>
    <n v="8000000"/>
    <n v="8000000"/>
    <n v="8000000"/>
    <n v="8000000"/>
    <n v="8000000"/>
    <n v="520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8-DOP - ADRES-CPS-233-2026"/>
    <s v="188-DOP"/>
    <s v="Dirección  de Otras Prestaciones"/>
  </r>
  <r>
    <n v="224"/>
    <x v="1"/>
    <x v="223"/>
    <s v="GLADYS AGUILERA BERMUDEZ"/>
    <n v="52344722"/>
    <d v="2026-01-19T00:00:00"/>
    <m/>
    <d v="2026-09-18T00:00:00"/>
    <d v="2026-09-19T00:00:00"/>
    <n v="64000000"/>
    <m/>
    <n v="0"/>
    <s v="NO"/>
    <n v="0"/>
    <n v="8000000"/>
    <n v="266666.66666666669"/>
    <n v="388"/>
    <d v="2026-01-11T00:00:00"/>
    <n v="96000000"/>
    <n v="251"/>
    <d v="2026-01-17T00:00:00"/>
    <n v="64000000"/>
    <n v="3200000"/>
    <n v="8000000"/>
    <n v="8000000"/>
    <n v="8000000"/>
    <n v="8000000"/>
    <n v="8000000"/>
    <n v="8000000"/>
    <n v="512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89-DOP - ADRES-CPS-234-2026"/>
    <s v="189-DOP"/>
    <s v="Dirección  de Otras Prestaciones"/>
  </r>
  <r>
    <n v="225"/>
    <x v="1"/>
    <x v="224"/>
    <s v="LILIANA MARCELA CALDERON RAMIREZ"/>
    <n v="1013583712"/>
    <d v="2026-01-19T00:00:00"/>
    <m/>
    <d v="2026-09-18T00:00:00"/>
    <d v="2026-09-19T00:00:00"/>
    <n v="64000000"/>
    <m/>
    <n v="0"/>
    <s v="NO"/>
    <n v="0"/>
    <n v="8000000"/>
    <n v="266666.66666666669"/>
    <n v="320"/>
    <d v="2026-01-11T00:00:00"/>
    <n v="64000000"/>
    <n v="252"/>
    <d v="2026-01-17T00:00:00"/>
    <n v="64000000"/>
    <n v="3200000"/>
    <n v="8000000"/>
    <n v="8000000"/>
    <n v="8000000"/>
    <n v="8000000"/>
    <n v="8000000"/>
    <n v="8000000"/>
    <n v="512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0-DOP - ADRES-CPS-235-2026"/>
    <s v="190-DOP"/>
    <s v="Dirección  de Otras Prestaciones"/>
  </r>
  <r>
    <n v="226"/>
    <x v="1"/>
    <x v="225"/>
    <s v="GLADIS SOCORRO BEJARANO CLAVIJO"/>
    <n v="20546490"/>
    <d v="2026-01-19T00:00:00"/>
    <m/>
    <d v="2026-09-18T00:00:00"/>
    <d v="2026-09-19T00:00:00"/>
    <n v="64000000"/>
    <m/>
    <n v="0"/>
    <s v="NO"/>
    <n v="0"/>
    <n v="8000000"/>
    <n v="266666.66666666669"/>
    <n v="285"/>
    <d v="2026-01-11T00:00:00"/>
    <n v="96000000"/>
    <n v="253"/>
    <d v="2026-01-17T00:00:00"/>
    <n v="64000000"/>
    <n v="3200000"/>
    <n v="8000000"/>
    <n v="8000000"/>
    <n v="8000000"/>
    <n v="8000000"/>
    <n v="8000000"/>
    <n v="8000000"/>
    <n v="512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1-DOP - ADRES-CPS-236-2026"/>
    <s v="191-DOP"/>
    <s v="Dirección  de Otras Prestaciones"/>
  </r>
  <r>
    <n v="227"/>
    <x v="1"/>
    <x v="226"/>
    <s v="EDDY JOHANNA LINARES LINARES "/>
    <n v="52780168"/>
    <d v="2026-01-19T00:00:00"/>
    <m/>
    <d v="2026-09-18T00:00:00"/>
    <d v="2026-09-19T00:00:00"/>
    <n v="64000000"/>
    <m/>
    <n v="0"/>
    <s v="NO"/>
    <n v="0"/>
    <n v="8000000"/>
    <n v="266666.66666666669"/>
    <n v="356"/>
    <d v="2026-01-11T00:00:00"/>
    <n v="96000000"/>
    <n v="308"/>
    <d v="2026-01-19T00:00:00"/>
    <n v="64000000"/>
    <n v="3200000"/>
    <n v="8000000"/>
    <n v="8000000"/>
    <n v="8000000"/>
    <n v="8000000"/>
    <n v="8000000"/>
    <n v="8000000"/>
    <n v="512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2-DOP - ADRES-CPS-237-2026"/>
    <s v="192-DOP"/>
    <s v="Dirección  de Otras Prestaciones"/>
  </r>
  <r>
    <n v="228"/>
    <x v="1"/>
    <x v="227"/>
    <s v="MARCELA ALEXANDRA ERAZO SANCHEZ"/>
    <n v="52152686"/>
    <d v="2026-01-19T00:00:00"/>
    <m/>
    <d v="2026-09-18T00:00:00"/>
    <d v="2026-09-19T00:00:00"/>
    <n v="64000000"/>
    <m/>
    <n v="0"/>
    <s v="NO"/>
    <n v="0"/>
    <n v="8000000"/>
    <n v="266666.66666666669"/>
    <n v="321"/>
    <d v="2026-01-11T00:00:00"/>
    <n v="64000000"/>
    <n v="263"/>
    <d v="2026-01-17T00:00:00"/>
    <n v="64000000"/>
    <n v="3200000"/>
    <n v="8000000"/>
    <n v="8000000"/>
    <n v="8000000"/>
    <n v="8000000"/>
    <n v="8000000"/>
    <n v="8000000"/>
    <n v="512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3-DOP - ADRES-CPS-238-2026"/>
    <s v="193-DOP"/>
    <s v="Dirección  de Otras Prestaciones"/>
  </r>
  <r>
    <n v="229"/>
    <x v="1"/>
    <x v="228"/>
    <s v="YURLYAN LISSETTE GARZON GARZON "/>
    <n v="1075653244"/>
    <d v="2026-01-19T00:00:00"/>
    <m/>
    <d v="2026-09-18T00:00:00"/>
    <d v="2026-09-19T00:00:00"/>
    <n v="64000000"/>
    <m/>
    <n v="0"/>
    <s v="NO"/>
    <n v="0"/>
    <n v="8000000"/>
    <n v="266666.66666666669"/>
    <n v="247"/>
    <d v="2026-01-11T00:00:00"/>
    <n v="64000000"/>
    <n v="264"/>
    <d v="2026-01-17T00:00:00"/>
    <n v="64000000"/>
    <n v="3200000"/>
    <n v="8000000"/>
    <n v="8000000"/>
    <n v="8000000"/>
    <n v="8000000"/>
    <n v="8000000"/>
    <n v="8000000"/>
    <n v="51200000"/>
    <m/>
    <d v="2026-12-31T00:00:00"/>
    <m/>
    <m/>
    <m/>
    <m/>
    <m/>
    <s v="A-02-02-02-008-003-01"/>
    <s v="Prestar servicios profesionales especializados a la Dirección de Otras Prestaciones de la ADRES, para el desarrollo del proceso de revisión de calidad de los resultados de auditoría de las cuentas tramitadas directamente por la Entidad o por terceros contratados, realizando la verificación de la pertinencia, coherencia y justificación médico-científica de los servicios y tecnologías auditadas de las solicitudes relacionadas con servicios y tecnologías en salud no financiadas con cargo a la UPC o con presupuestos máximos y/o servicios complementarios, así como reclamaciones por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4-DOP - ADRES-CPS-239-2026"/>
    <s v="194-DOP"/>
    <s v="Dirección  de Otras Prestaciones"/>
  </r>
  <r>
    <n v="230"/>
    <x v="1"/>
    <x v="229"/>
    <s v="MARIO ALBERTO SANTOS NOVA"/>
    <n v="2235492"/>
    <d v="2026-01-21T00:00:00"/>
    <m/>
    <d v="2026-09-20T00:00:00"/>
    <d v="2026-09-21T00:00:00"/>
    <n v="92020328"/>
    <m/>
    <n v="0"/>
    <s v="NO"/>
    <n v="0"/>
    <n v="11502541"/>
    <n v="383418.03333333333"/>
    <n v="267"/>
    <d v="2026-01-11T00:00:00"/>
    <n v="92020328"/>
    <n v="441"/>
    <d v="2026-01-21T00:00:00"/>
    <n v="92020328"/>
    <n v="3834180.33"/>
    <n v="11502541"/>
    <n v="11502541"/>
    <n v="11502541"/>
    <n v="11502541"/>
    <n v="11502541"/>
    <n v="11502541"/>
    <n v="72849426.329999998"/>
    <m/>
    <d v="2026-12-31T00:00:00"/>
    <m/>
    <m/>
    <m/>
    <m/>
    <m/>
    <s v="A-02-02-02-008-003-01"/>
    <s v="Prestar servicios especializados a la Dirección de Otras Prestaciones de la ADRES, en las actividades administrativas y técnicas relacionadas con: el análisis documental, el seguimiento de procesos, la consolidación y validación de información, y el control de gestión de los procedimientos derivados de la revisión de calidad de las cuentas tramitadas por la Entidad o por los terceros contratados en el marco de los procesos de reconocimiento y pago de servicios y tecnologías en salud no financiadas con la UPC o con presupuestos máximos, reclamaciones de servicios médicos, indemnizaciones y gastos derivados de accidentes de tránsito, eventos catastróficos de origen natural, eventos terroristas conforme a lo establecido en la normativa y manuales vigentes ID-214-DOP - ADRES-CPS-240-2026"/>
    <s v="214-DOP"/>
    <s v="Dirección  de Otras Prestaciones"/>
  </r>
  <r>
    <n v="231"/>
    <x v="4"/>
    <x v="230"/>
    <s v="EMIRO FRANCISCO MUÑOZ GARCIA"/>
    <n v="1129531641"/>
    <d v="2026-01-19T00:00:00"/>
    <m/>
    <d v="2026-09-18T00:00:00"/>
    <d v="2026-09-19T00:00:00"/>
    <n v="104289688"/>
    <m/>
    <n v="10954890.76"/>
    <s v="SI"/>
    <n v="2081320.24"/>
    <n v="13036211"/>
    <n v="434540.36666666664"/>
    <n v="611"/>
    <d v="2026-01-11T00:00:00"/>
    <n v="156434532"/>
    <n v="195"/>
    <d v="2026-01-15T00:00:00"/>
    <n v="104289688"/>
    <n v="5214484.4000000004"/>
    <n v="13036211"/>
    <n v="13036211"/>
    <n v="13036211"/>
    <n v="13036211"/>
    <n v="13036211"/>
    <n v="13036211"/>
    <n v="70395539.400000006"/>
    <n v="13036211"/>
    <d v="2026-12-31T00:00:00"/>
    <m/>
    <m/>
    <m/>
    <m/>
    <m/>
    <s v="A-02-02-02-008-003-01"/>
    <s v="Prestar servicios profesionales a la Dirección General de la Administradora de los Recursos del Sistema General de Seguridad Social en Salud (ADRES) para apoyar el análisis y la gestión del talento humano, brindando soporte en los procesos a cargo de los diferentes áreas de la Entidad, así como en la orientación e implementación de acciones y decisiones administrativas y jurídicas, bajo las directrices de la Dirección General.  ID-119-DGRAL. ADRES-CPS-241-2026"/>
    <s v="119-DGRAL"/>
    <s v="Dirección General"/>
  </r>
  <r>
    <n v="232"/>
    <x v="1"/>
    <x v="231"/>
    <s v="LAURA MARCELA GOMEZ MORENO"/>
    <n v="1018434853"/>
    <d v="2026-01-27T00:00:00"/>
    <m/>
    <d v="2026-09-26T00:00:00"/>
    <d v="2026-09-27T00:00:00"/>
    <n v="73458000"/>
    <m/>
    <n v="0"/>
    <s v="NO"/>
    <n v="0"/>
    <n v="9182250"/>
    <n v="306075"/>
    <n v="396"/>
    <d v="2026-01-11T00:00:00"/>
    <n v="73458000"/>
    <n v="1043"/>
    <d v="2026-01-27T00:00:00"/>
    <n v="73458000"/>
    <n v="1224300"/>
    <n v="9182250"/>
    <n v="9182250"/>
    <n v="9182250"/>
    <n v="9182250"/>
    <n v="9182250"/>
    <n v="9182250"/>
    <n v="5631780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38-DOP. ADRES-CPS-242-2026"/>
    <s v="238-DOP"/>
    <s v="Dirección  de Otras Prestaciones"/>
  </r>
  <r>
    <n v="233"/>
    <x v="1"/>
    <x v="232"/>
    <s v="LINETH RENATA SALAZAR RODRIGUEZ"/>
    <n v="1085301697"/>
    <d v="2026-01-19T00:00:00"/>
    <m/>
    <d v="2026-09-18T00:00:00"/>
    <d v="2026-09-19T00:00:00"/>
    <n v="73458000"/>
    <m/>
    <n v="0"/>
    <s v="NO"/>
    <n v="0"/>
    <n v="9182250"/>
    <n v="306075"/>
    <n v="333"/>
    <d v="2026-01-11T00:00:00"/>
    <n v="73458000"/>
    <n v="309"/>
    <d v="2026-01-19T00:00:00"/>
    <n v="73458000"/>
    <n v="3672900"/>
    <n v="9182250"/>
    <n v="9182250"/>
    <n v="9182250"/>
    <n v="9182250"/>
    <n v="9182250"/>
    <n v="9182250"/>
    <n v="5876640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3-DOP - ADRES-CPS-243-2026"/>
    <s v="243-DOP"/>
    <s v="Dirección  de Otras Prestaciones"/>
  </r>
  <r>
    <n v="234"/>
    <x v="1"/>
    <x v="233"/>
    <s v="BLANCA ROSARIO LOZANO LEON"/>
    <n v="53065481"/>
    <d v="2026-01-22T00:00:00"/>
    <m/>
    <d v="2026-09-21T00:00:00"/>
    <d v="2026-09-22T00:00:00"/>
    <n v="40066576"/>
    <m/>
    <n v="0"/>
    <s v="NO"/>
    <n v="0"/>
    <n v="5008322"/>
    <n v="166944.06666666668"/>
    <n v="297"/>
    <d v="2026-01-11T00:00:00"/>
    <n v="60099864"/>
    <n v="220"/>
    <d v="2026-01-16T00:00:00"/>
    <n v="40066576"/>
    <n v="1502496.6"/>
    <n v="5008322"/>
    <n v="5008322"/>
    <n v="5008322"/>
    <n v="5008322"/>
    <n v="5008322"/>
    <n v="5008322"/>
    <n v="31552428.600000001"/>
    <m/>
    <d v="2026-12-31T00:00:00"/>
    <m/>
    <m/>
    <m/>
    <m/>
    <m/>
    <s v="A-02-02-02-008-003-01"/>
    <s v="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necesidades que se requieran para el DOP ID-264-DOP-ADRES-CPS-244-2026"/>
    <s v="264-DOP"/>
    <s v="Dirección  de Otras Prestaciones"/>
  </r>
  <r>
    <n v="235"/>
    <x v="1"/>
    <x v="234"/>
    <s v="KARLA STEFANIE URREGO FRAGUA"/>
    <n v="53167007"/>
    <d v="2026-01-22T00:00:00"/>
    <m/>
    <d v="2026-09-21T00:00:00"/>
    <d v="2026-09-22T00:00:00"/>
    <n v="117532800"/>
    <m/>
    <n v="0"/>
    <s v="NO"/>
    <n v="0"/>
    <n v="14691600"/>
    <n v="489720"/>
    <n v="421"/>
    <d v="2026-01-11T00:00:00"/>
    <n v="117532800"/>
    <n v="312"/>
    <d v="2026-01-19T00:00:00"/>
    <n v="117532800"/>
    <n v="4407480"/>
    <n v="14691600"/>
    <n v="14691600"/>
    <n v="14691600"/>
    <n v="14691600"/>
    <n v="14691600"/>
    <n v="14691600"/>
    <n v="92557080"/>
    <m/>
    <d v="2026-12-31T00:00:00"/>
    <m/>
    <m/>
    <m/>
    <m/>
    <m/>
    <s v="A-02-02-02-008-002-01"/>
    <s v="Prestar servicios profesionales especializados en la Dirección de Otras Prestaciones de la ADRES en los aspectos jurídico-contractuales y administrativos que sean de su competencia, así como para adelantar las acciones coordinadas, de gestión, y ejecución en el desarrollo de las diferentes etapas contractuales que adelante y/o tenga a cargo la Dirección.ID-265-DOP - ADRES-CPS-245-2026"/>
    <s v="265-DOP"/>
    <s v="Dirección  de Otras Prestaciones"/>
  </r>
  <r>
    <n v="236"/>
    <x v="1"/>
    <x v="235"/>
    <s v="HERNAN CAMILO VILLAMIL GIL"/>
    <n v="80897966"/>
    <d v="2026-01-27T00:00:00"/>
    <m/>
    <d v="2026-09-26T00:00:00"/>
    <d v="2026-09-27T00:00:00"/>
    <n v="71528680"/>
    <m/>
    <n v="0"/>
    <s v="NO"/>
    <n v="0"/>
    <n v="8941085"/>
    <n v="298036.16666666669"/>
    <n v="327"/>
    <d v="2026-01-11T00:00:00"/>
    <n v="71528680"/>
    <n v="1014"/>
    <d v="2026-01-27T00:00:00"/>
    <n v="71528680"/>
    <n v="1192144.6666666667"/>
    <n v="8941085"/>
    <n v="8941085"/>
    <n v="8941085"/>
    <n v="8941085"/>
    <n v="8941085"/>
    <n v="8941085"/>
    <n v="54838654.666666664"/>
    <m/>
    <d v="2026-12-31T00:00:00"/>
    <m/>
    <m/>
    <m/>
    <m/>
    <m/>
    <s v="A-02-02-02-008-003-01"/>
    <s v="Prestar servicios profesionales especializados a la Dirección de Otras Prestaciones de la ADRES, apoyando a la Coordinación del Grupo de Interno de Verificación y  Auditoría de Cuentas, en el proceso de auditoria Integral, seguimiento,  valoración y revisión de los procesos de liquidación, reconocimiento y pago de servicios, en el marco de las actividades de los componente médico – jurídico – financiero relacionadas con la revisión de los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así como el proceso de reintegro de recursos apropiados o reconocidos sin justa causa.ID-106-DOP"/>
    <s v="106-DOP"/>
    <s v="Dirección  de Otras Prestaciones"/>
  </r>
  <r>
    <n v="237"/>
    <x v="1"/>
    <x v="236"/>
    <s v="MYRIAM CAROLINA ANDRADE CERON"/>
    <n v="52828671"/>
    <d v="2026-01-27T00:00:00"/>
    <m/>
    <d v="2026-09-26T00:00:00"/>
    <d v="2026-09-27T00:00:00"/>
    <n v="71528680"/>
    <m/>
    <n v="0"/>
    <s v="NO"/>
    <n v="0"/>
    <n v="8941085"/>
    <n v="298036.16666666669"/>
    <n v="291"/>
    <d v="2026-01-11T00:00:00"/>
    <n v="71528680"/>
    <n v="1015"/>
    <d v="2026-01-27T00:00:00"/>
    <n v="71528680"/>
    <n v="1192144.67"/>
    <n v="8941085"/>
    <n v="8941085"/>
    <n v="8941085"/>
    <n v="8941085"/>
    <n v="8941085"/>
    <n v="8941085"/>
    <n v="54838654.670000002"/>
    <m/>
    <d v="2026-12-31T00:00:00"/>
    <m/>
    <m/>
    <m/>
    <m/>
    <m/>
    <s v="A-02-02-02-008-003-01"/>
    <s v="Prestar servicios profesionales especializados a la Dirección de Otras Prestaciones de la ADRES, apoyando a la Coordinación del Grupo de Interno de Verificación y  Auditoría de Cuentas, en el proceso de auditoria Integral, seguimiento,  valoración y revisión de los procesos de liquidación, reconocimiento y pago de servicios, en el marco de las actividades de los componente médico – jurídico – financiero relacionadas con la revisión de los de las cuentas presentada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así como el proceso de reintegro de recursos apropiados o reconocidos sin justa causa.ID-107-DOP"/>
    <s v="107-DOP"/>
    <s v="Dirección  de Otras Prestaciones"/>
  </r>
  <r>
    <n v="238"/>
    <x v="1"/>
    <x v="237"/>
    <s v="LUISA FERNANDA OCAMPO CESPEDES"/>
    <n v="1032485267"/>
    <d v="2026-01-27T00:00:00"/>
    <m/>
    <d v="2026-09-26T00:00:00"/>
    <d v="2026-09-27T00:00:00"/>
    <n v="58145904"/>
    <m/>
    <n v="0"/>
    <s v="NO"/>
    <n v="0"/>
    <n v="7268238"/>
    <n v="242274.6"/>
    <n v="390"/>
    <d v="2026-01-11T00:00:00"/>
    <n v="58145904"/>
    <n v="1005"/>
    <d v="2026-01-27T00:00:00"/>
    <n v="58145904"/>
    <n v="969098.4"/>
    <n v="7268238"/>
    <n v="7268238"/>
    <n v="7268238"/>
    <n v="7268238"/>
    <n v="7268238"/>
    <n v="7268238"/>
    <n v="44578526.399999999"/>
    <m/>
    <d v="2026-12-31T00:00:00"/>
    <m/>
    <m/>
    <m/>
    <m/>
    <m/>
    <s v="A-02-02-02-008-003-01"/>
    <s v="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4-DOP"/>
    <s v="124-DOP"/>
    <s v="Dirección  de Otras Prestaciones"/>
  </r>
  <r>
    <n v="239"/>
    <x v="1"/>
    <x v="238"/>
    <s v="JENNIN MARCELA MORA MORALES"/>
    <n v="1057411706"/>
    <d v="2026-01-27T00:00:00"/>
    <m/>
    <d v="2026-09-26T00:00:00"/>
    <d v="2026-09-27T00:00:00"/>
    <n v="58145904"/>
    <m/>
    <n v="0"/>
    <s v="NO"/>
    <n v="0"/>
    <n v="7268238"/>
    <n v="242274.6"/>
    <n v="443"/>
    <d v="2026-01-11T00:00:00"/>
    <n v="58145904"/>
    <n v="1022"/>
    <d v="2026-01-27T00:00:00"/>
    <n v="58145904"/>
    <n v="969098.4"/>
    <n v="7268238"/>
    <n v="7268238"/>
    <n v="7268238"/>
    <n v="7268238"/>
    <n v="7268238"/>
    <n v="7268238"/>
    <n v="44578526.399999999"/>
    <m/>
    <d v="2026-12-31T00:00:00"/>
    <m/>
    <m/>
    <m/>
    <m/>
    <m/>
    <s v="A-02-02-02-008-003-01"/>
    <s v="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5-DOP"/>
    <s v="125-DOP"/>
    <s v="Dirección  de Otras Prestaciones"/>
  </r>
  <r>
    <n v="240"/>
    <x v="1"/>
    <x v="239"/>
    <s v="DIANA MARGARITA GUTIERREZ PEREZ"/>
    <n v="52351586"/>
    <d v="2026-01-27T00:00:00"/>
    <m/>
    <d v="2026-09-26T00:00:00"/>
    <d v="2026-09-27T00:00:00"/>
    <n v="58145904"/>
    <m/>
    <n v="0"/>
    <s v="NO"/>
    <n v="0"/>
    <n v="7268238"/>
    <n v="242274.6"/>
    <n v="289"/>
    <d v="2026-01-11T00:00:00"/>
    <n v="58145904"/>
    <n v="1006"/>
    <d v="2026-01-27T00:00:00"/>
    <n v="58145904"/>
    <n v="969098.4"/>
    <n v="7268238"/>
    <n v="7268238"/>
    <n v="7268238"/>
    <n v="7268238"/>
    <n v="7268238"/>
    <n v="7268238"/>
    <n v="44578526.399999999"/>
    <m/>
    <d v="2026-12-31T00:00:00"/>
    <m/>
    <m/>
    <m/>
    <m/>
    <m/>
    <s v="A-02-02-02-008-003-01"/>
    <s v="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27-DOP"/>
    <s v="127-DOP"/>
    <s v="Dirección  de Otras Prestaciones"/>
  </r>
  <r>
    <n v="241"/>
    <x v="1"/>
    <x v="240"/>
    <s v="CARLOS ANTONIO CORONADO DIAZ"/>
    <n v="79785599"/>
    <d v="2026-01-27T00:00:00"/>
    <m/>
    <d v="2026-09-26T00:00:00"/>
    <d v="2026-09-27T00:00:00"/>
    <n v="77711728"/>
    <m/>
    <n v="0"/>
    <s v="NO"/>
    <n v="0"/>
    <n v="9713966"/>
    <n v="323798.86666666664"/>
    <n v="338"/>
    <d v="2026-01-11T00:00:00"/>
    <n v="116567592"/>
    <n v="1032"/>
    <d v="2026-01-27T00:00:00"/>
    <n v="77711728"/>
    <n v="1295195.4666666666"/>
    <n v="9713966"/>
    <n v="9713966"/>
    <n v="9713966"/>
    <n v="9713966"/>
    <n v="9713966"/>
    <n v="9713966"/>
    <n v="59578991.466666669"/>
    <m/>
    <d v="2026-12-31T00:00:00"/>
    <m/>
    <m/>
    <m/>
    <m/>
    <m/>
    <s v="A-02-02-02-008-003-01"/>
    <s v="Prestar servicios profesionales especializados a la Dirección de Otras Prestaciones de la ADRES, mediante el apoyo técnico, jurídico y analítico en la elaboración, revisión y sustentación de conceptos, informes y análisis requeridos por los grupos internos de la Dirección, así como en los procesos judiciales adelantados por la Oficina Asesora Jurídica, que se derivan de recobros por  servicios y tecnologías en salud no financiadas con la UPC o con presupuestos máximos, así como con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39-DOP"/>
    <s v="139-DOP"/>
    <s v="Dirección  de Otras Prestaciones"/>
  </r>
  <r>
    <n v="242"/>
    <x v="1"/>
    <x v="241"/>
    <s v="LUZ DARI MUNEVAR BOTERO"/>
    <n v="52124025"/>
    <d v="2026-01-25T00:00:00"/>
    <m/>
    <d v="2026-09-24T00:00:00"/>
    <d v="2026-09-25T00:00:00"/>
    <n v="50762296"/>
    <m/>
    <n v="0"/>
    <s v="NO"/>
    <n v="0"/>
    <n v="6345287"/>
    <n v="211509.56666666668"/>
    <n v="301"/>
    <d v="2026-01-11T00:00:00"/>
    <n v="50762296"/>
    <n v="612"/>
    <d v="2026-01-25T00:00:00"/>
    <n v="50762296"/>
    <n v="1269057.4000000001"/>
    <n v="6345287"/>
    <n v="6345287"/>
    <n v="6345287"/>
    <n v="6345287"/>
    <n v="6345287"/>
    <n v="6345287"/>
    <n v="39340779.399999999"/>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89-DOP"/>
    <s v="089-DOP"/>
    <s v="Dirección  de Otras Prestaciones"/>
  </r>
  <r>
    <n v="243"/>
    <x v="1"/>
    <x v="242"/>
    <s v="NINI JOHANNA CRUZ MARTINEZ"/>
    <n v="1013585921"/>
    <d v="2026-01-25T00:00:00"/>
    <m/>
    <d v="2026-09-24T00:00:00"/>
    <d v="2026-09-25T00:00:00"/>
    <n v="50762296"/>
    <m/>
    <n v="0"/>
    <s v="NO"/>
    <n v="0"/>
    <n v="6345287"/>
    <n v="211509.56666666668"/>
    <n v="264"/>
    <d v="2026-01-11T00:00:00"/>
    <n v="50762296"/>
    <n v="599"/>
    <d v="2026-01-25T00:00:00"/>
    <n v="50762296"/>
    <n v="1269057.4000000001"/>
    <n v="6345287"/>
    <n v="6345287"/>
    <n v="6345287"/>
    <n v="6345287"/>
    <n v="6345287"/>
    <n v="6345287"/>
    <n v="39340779.399999999"/>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0-DOP"/>
    <s v="090-DOP"/>
    <s v="Dirección  de Otras Prestaciones"/>
  </r>
  <r>
    <n v="244"/>
    <x v="1"/>
    <x v="243"/>
    <s v="SANDRA VIVIANA AGUILAR RODRIGUEZ"/>
    <n v="1015406903"/>
    <d v="2026-01-25T00:00:00"/>
    <m/>
    <d v="2026-09-24T00:00:00"/>
    <d v="2026-09-25T00:00:00"/>
    <n v="50762296"/>
    <m/>
    <n v="0"/>
    <s v="NO"/>
    <n v="0"/>
    <n v="6345287"/>
    <n v="211509.56666666668"/>
    <n v="226"/>
    <d v="2026-01-11T00:00:00"/>
    <n v="76143444"/>
    <n v="614"/>
    <d v="2026-01-25T00:00:00"/>
    <n v="50762296"/>
    <n v="1269057.4000000001"/>
    <n v="6345287"/>
    <n v="6345287"/>
    <n v="6345287"/>
    <n v="6345287"/>
    <n v="6345287"/>
    <n v="6345287"/>
    <n v="39340779.399999999"/>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2-DOP"/>
    <s v="092-DOP"/>
    <s v="Dirección  de Otras Prestaciones"/>
  </r>
  <r>
    <n v="245"/>
    <x v="1"/>
    <x v="244"/>
    <s v="JONATAN JAVIER DURANGO ZAMORA"/>
    <n v="80222425"/>
    <d v="2026-01-25T00:00:00"/>
    <m/>
    <d v="2026-09-24T00:00:00"/>
    <d v="2026-09-25T00:00:00"/>
    <n v="50762296"/>
    <m/>
    <n v="0"/>
    <s v="NO"/>
    <n v="0"/>
    <n v="6345287"/>
    <n v="211509.56666666668"/>
    <n v="400"/>
    <d v="2026-01-11T00:00:00"/>
    <n v="50762296"/>
    <n v="600"/>
    <d v="2026-01-25T00:00:00"/>
    <n v="50762296"/>
    <n v="1269057.4000000001"/>
    <n v="6345287"/>
    <n v="6345287"/>
    <n v="6345287"/>
    <n v="6345287"/>
    <n v="6345287"/>
    <n v="6345287"/>
    <n v="39340779.399999999"/>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3-DOP"/>
    <s v="093-DOP"/>
    <s v="Dirección  de Otras Prestaciones"/>
  </r>
  <r>
    <n v="246"/>
    <x v="1"/>
    <x v="245"/>
    <s v="YEIMMY ALEXANDRA GARNICA GONZALEZ"/>
    <n v="1015417938"/>
    <d v="2026-01-25T00:00:00"/>
    <m/>
    <d v="2026-09-24T00:00:00"/>
    <d v="2026-09-25T00:00:00"/>
    <n v="50762296"/>
    <m/>
    <n v="0"/>
    <s v="NO"/>
    <n v="0"/>
    <n v="6345287"/>
    <n v="211509.56666666668"/>
    <n v="227"/>
    <d v="2026-01-11T00:00:00"/>
    <n v="50762296"/>
    <n v="619"/>
    <d v="2026-01-25T00:00:00"/>
    <n v="50762296"/>
    <n v="1269057.4000000001"/>
    <n v="6345287"/>
    <n v="6345287"/>
    <n v="6345287"/>
    <n v="6345287"/>
    <n v="6345287"/>
    <n v="6345287"/>
    <n v="39340779.399999999"/>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4-DOP"/>
    <s v="094-DOP"/>
    <s v="Dirección  de Otras Prestaciones"/>
  </r>
  <r>
    <n v="247"/>
    <x v="1"/>
    <x v="246"/>
    <s v="PIERANGELI TORRES RAMIREZ"/>
    <n v="52989972"/>
    <d v="2026-01-26T00:00:00"/>
    <m/>
    <d v="2026-09-25T00:00:00"/>
    <d v="2026-09-26T00:00:00"/>
    <n v="50762296"/>
    <m/>
    <n v="0"/>
    <s v="NO"/>
    <n v="0"/>
    <n v="6345287"/>
    <n v="211509.56666666668"/>
    <n v="337"/>
    <d v="2026-01-11T00:00:00"/>
    <n v="50762296"/>
    <n v="989"/>
    <d v="2026-01-26T00:00:00"/>
    <n v="50762296"/>
    <n v="1057547.8333333335"/>
    <n v="6345287"/>
    <n v="6345287"/>
    <n v="6345287"/>
    <n v="6345287"/>
    <n v="6345287"/>
    <n v="6345287"/>
    <n v="39129269.83333333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5-DOP"/>
    <s v="095-DOP"/>
    <s v="Dirección  de Otras Prestaciones"/>
  </r>
  <r>
    <n v="248"/>
    <x v="1"/>
    <x v="247"/>
    <s v="EBER ADOLFO OVIEDO GALLEGO"/>
    <n v="16939525"/>
    <d v="2026-01-27T00:00:00"/>
    <m/>
    <d v="2026-09-26T00:00:00"/>
    <d v="2026-09-27T00:00:00"/>
    <n v="50762296"/>
    <m/>
    <n v="0"/>
    <s v="NO"/>
    <n v="0"/>
    <n v="6345287"/>
    <n v="211509.56666666668"/>
    <n v="401"/>
    <d v="2026-01-11T00:00:00"/>
    <n v="76143444"/>
    <n v="1045"/>
    <d v="2026-01-27T00:00:00"/>
    <n v="50762296"/>
    <n v="846038.27"/>
    <n v="6345287"/>
    <n v="6345287"/>
    <n v="6345287"/>
    <n v="6345287"/>
    <n v="6345287"/>
    <n v="6345287"/>
    <n v="38917760.26999999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6-DOP"/>
    <s v="096-DOP"/>
    <s v="Dirección  de Otras Prestaciones"/>
  </r>
  <r>
    <n v="249"/>
    <x v="1"/>
    <x v="248"/>
    <s v="DIANA MARCELA FONSECA"/>
    <n v="52988812"/>
    <d v="2026-01-27T00:00:00"/>
    <m/>
    <d v="2026-09-26T00:00:00"/>
    <d v="2026-09-27T00:00:00"/>
    <n v="50762296"/>
    <m/>
    <n v="0"/>
    <s v="NO"/>
    <n v="0"/>
    <n v="6345287"/>
    <n v="211509.56666666668"/>
    <n v="402"/>
    <d v="2026-01-11T00:00:00"/>
    <n v="50762296"/>
    <n v="997"/>
    <d v="2026-01-27T00:00:00"/>
    <n v="50762296"/>
    <n v="846038.27"/>
    <n v="6345287"/>
    <n v="6345287"/>
    <n v="6345287"/>
    <n v="6345287"/>
    <n v="6345287"/>
    <n v="6345287"/>
    <n v="38917760.26999999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7-DOP"/>
    <s v="097-DOP"/>
    <s v="Dirección  de Otras Prestaciones"/>
  </r>
  <r>
    <n v="250"/>
    <x v="1"/>
    <x v="249"/>
    <s v="JULIO CESAR MEDINA HERRERA"/>
    <n v="8854622"/>
    <d v="2026-01-27T00:00:00"/>
    <m/>
    <d v="2026-09-26T00:00:00"/>
    <d v="2026-09-27T00:00:00"/>
    <n v="50762296"/>
    <m/>
    <n v="0"/>
    <s v="NO"/>
    <n v="0"/>
    <n v="6345287"/>
    <n v="211509.56666666668"/>
    <n v="302"/>
    <d v="2026-01-11T00:00:00"/>
    <n v="76143444"/>
    <n v="1012"/>
    <d v="2026-01-27T00:00:00"/>
    <n v="50762296"/>
    <n v="846038.26666666672"/>
    <n v="6345287"/>
    <n v="6345287"/>
    <n v="6345287"/>
    <n v="6345287"/>
    <n v="6345287"/>
    <n v="6345287"/>
    <n v="38917760.26666666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8-DOP"/>
    <s v="098-DOP"/>
    <s v="Dirección  de Otras Prestaciones"/>
  </r>
  <r>
    <n v="251"/>
    <x v="1"/>
    <x v="250"/>
    <s v="AURA MILENA CORREDOR GUEVARA"/>
    <n v="1013657275"/>
    <d v="2026-01-27T00:00:00"/>
    <m/>
    <d v="2026-09-26T00:00:00"/>
    <d v="2026-09-27T00:00:00"/>
    <n v="50762296"/>
    <m/>
    <n v="0"/>
    <s v="NO"/>
    <n v="0"/>
    <n v="6345287"/>
    <n v="211509.56666666668"/>
    <n v="228"/>
    <d v="2026-01-11T00:00:00"/>
    <n v="50762296"/>
    <n v="998"/>
    <d v="2026-01-27T00:00:00"/>
    <n v="50762296"/>
    <n v="846038.26666666672"/>
    <n v="6345287"/>
    <n v="6345287"/>
    <n v="6345287"/>
    <n v="6345287"/>
    <n v="6345287"/>
    <n v="6345287"/>
    <n v="38917760.26666666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99-DOP"/>
    <s v="099-DOP"/>
    <s v="Dirección  de Otras Prestaciones"/>
  </r>
  <r>
    <n v="252"/>
    <x v="1"/>
    <x v="251"/>
    <s v="MARTHA CAROLINA ANGULO POSSE"/>
    <n v="1110460851"/>
    <d v="2026-01-27T00:00:00"/>
    <m/>
    <d v="2026-09-26T00:00:00"/>
    <d v="2026-09-27T00:00:00"/>
    <n v="50762296"/>
    <m/>
    <n v="0"/>
    <s v="NO"/>
    <n v="0"/>
    <n v="6345287"/>
    <n v="211509.56666666668"/>
    <n v="422"/>
    <d v="2026-01-11T00:00:00"/>
    <n v="76143444"/>
    <n v="1013"/>
    <d v="2026-01-27T00:00:00"/>
    <n v="50762296"/>
    <n v="846038.27"/>
    <n v="6345287"/>
    <n v="6345287"/>
    <n v="6345287"/>
    <n v="6345287"/>
    <n v="6345287"/>
    <n v="6345287"/>
    <n v="38917760.26999999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1-DOP"/>
    <s v="101-DOP"/>
    <s v="Dirección  de Otras Prestaciones"/>
  </r>
  <r>
    <n v="253"/>
    <x v="1"/>
    <x v="252"/>
    <s v="MARIA DEL CARMEN MORENO MENA"/>
    <n v="1032373456"/>
    <d v="2026-01-28T00:00:00"/>
    <m/>
    <d v="2026-09-27T00:00:00"/>
    <d v="2026-09-28T00:00:00"/>
    <n v="50762296"/>
    <m/>
    <n v="0"/>
    <s v="NO"/>
    <n v="0"/>
    <n v="6345287"/>
    <n v="211509.56666666668"/>
    <n v="304"/>
    <d v="2026-01-11T00:00:00"/>
    <n v="76143444"/>
    <n v="1059"/>
    <d v="2026-01-27T00:00:00"/>
    <n v="50762296"/>
    <n v="634528.70000000007"/>
    <n v="6345287"/>
    <n v="6345287"/>
    <n v="6345287"/>
    <n v="6345287"/>
    <n v="6345287"/>
    <n v="6345287"/>
    <n v="38706250.700000003"/>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8-DOP"/>
    <s v="108-DOP"/>
    <s v="Dirección  de Otras Prestaciones"/>
  </r>
  <r>
    <n v="254"/>
    <x v="1"/>
    <x v="253"/>
    <s v="MARIA SANTOS ALBARRACIN FUENTES"/>
    <n v="27674025"/>
    <d v="2026-01-27T00:00:00"/>
    <m/>
    <d v="2026-09-26T00:00:00"/>
    <d v="2026-09-27T00:00:00"/>
    <n v="50762296"/>
    <m/>
    <n v="0"/>
    <s v="NO"/>
    <n v="0"/>
    <n v="6345287"/>
    <n v="211509.56666666668"/>
    <n v="403"/>
    <d v="2026-01-11T00:00:00"/>
    <n v="76143444"/>
    <n v="1016"/>
    <d v="2026-01-27T00:00:00"/>
    <n v="50762296"/>
    <n v="846038.26666666672"/>
    <n v="6345287"/>
    <n v="6345287"/>
    <n v="6345287"/>
    <n v="6345287"/>
    <n v="6345287"/>
    <n v="6345287"/>
    <n v="38917760.26666666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9-DOP"/>
    <s v="109-DOP"/>
    <s v="Dirección  de Otras Prestaciones"/>
  </r>
  <r>
    <n v="255"/>
    <x v="1"/>
    <x v="254"/>
    <s v="SANTIAGO ALFONSO BAUTISTA ESTUPIÑAN"/>
    <n v="1032476177"/>
    <d v="2026-01-27T00:00:00"/>
    <m/>
    <d v="2026-09-26T00:00:00"/>
    <d v="2026-09-27T00:00:00"/>
    <n v="50762296"/>
    <m/>
    <n v="0"/>
    <s v="NO"/>
    <n v="0"/>
    <n v="6345287"/>
    <n v="211509.56666666668"/>
    <n v="266"/>
    <d v="2026-01-11T00:00:00"/>
    <n v="76143444"/>
    <n v="1002"/>
    <d v="2026-01-27T00:00:00"/>
    <n v="50762296"/>
    <n v="846038.26666666672"/>
    <n v="6345287"/>
    <n v="6345287"/>
    <n v="6345287"/>
    <n v="6345287"/>
    <n v="6345287"/>
    <n v="6345287"/>
    <n v="38917760.26666666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10-DOP"/>
    <s v="110-DOP"/>
    <s v="Dirección  de Otras Prestaciones"/>
  </r>
  <r>
    <n v="256"/>
    <x v="1"/>
    <x v="255"/>
    <s v="SANDRA MILENA MONTILLA FERNANDEZ"/>
    <n v="52754306"/>
    <d v="2026-01-23T00:00:00"/>
    <m/>
    <d v="2026-09-22T00:00:00"/>
    <d v="2026-09-23T00:00:00"/>
    <n v="50762292"/>
    <m/>
    <n v="0"/>
    <s v="NO"/>
    <n v="0"/>
    <n v="6345287"/>
    <n v="211509.56666666668"/>
    <n v="478"/>
    <d v="2026-01-11T00:00:00"/>
    <n v="50762296"/>
    <n v="527"/>
    <d v="2026-01-23T00:00:00"/>
    <n v="50762292"/>
    <n v="1692076.5333333334"/>
    <n v="6345287"/>
    <n v="6345287"/>
    <n v="6345287"/>
    <n v="6345287"/>
    <n v="6345287"/>
    <n v="6345287"/>
    <n v="39763798.53333333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5-DOP"/>
    <s v="195-DOP"/>
    <s v="Dirección  de Otras Prestaciones"/>
  </r>
  <r>
    <n v="257"/>
    <x v="1"/>
    <x v="256"/>
    <s v="HARBEY ORLANDO CASTRO MESA"/>
    <n v="79890860"/>
    <d v="2026-01-23T00:00:00"/>
    <m/>
    <d v="2026-09-22T00:00:00"/>
    <d v="2026-09-23T00:00:00"/>
    <n v="50762292"/>
    <m/>
    <n v="0"/>
    <s v="NO"/>
    <n v="0"/>
    <n v="6345287"/>
    <n v="211509.56666666668"/>
    <n v="223"/>
    <d v="2026-01-11T00:00:00"/>
    <n v="50762296"/>
    <n v="541"/>
    <d v="2026-01-23T00:00:00"/>
    <n v="50762292"/>
    <n v="1692076.5333333334"/>
    <n v="6345287"/>
    <n v="6345287"/>
    <n v="6345287"/>
    <n v="6345287"/>
    <n v="6345287"/>
    <n v="6345287"/>
    <n v="39763798.53333333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6-DOP"/>
    <s v="196-DOP"/>
    <s v="Dirección  de Otras Prestaciones"/>
  </r>
  <r>
    <n v="258"/>
    <x v="1"/>
    <x v="257"/>
    <s v="ADRIANA MILENA SANTISTEBAN MONTERO"/>
    <n v="52999080"/>
    <d v="2026-01-23T00:00:00"/>
    <m/>
    <d v="2026-09-22T00:00:00"/>
    <d v="2026-09-23T00:00:00"/>
    <n v="50762292"/>
    <m/>
    <n v="0"/>
    <s v="NO"/>
    <n v="0"/>
    <n v="6345287"/>
    <n v="211509.56666666668"/>
    <n v="248"/>
    <d v="2026-01-11T00:00:00"/>
    <n v="76143444"/>
    <n v="533"/>
    <d v="2026-01-23T00:00:00"/>
    <n v="50762292"/>
    <n v="1692076.5333333334"/>
    <n v="6345287"/>
    <n v="6345287"/>
    <n v="6345287"/>
    <n v="6345287"/>
    <n v="6345287"/>
    <n v="6345287"/>
    <n v="39763798.53333333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7-DOP"/>
    <s v="197-DOP"/>
    <s v="Dirección  de Otras Prestaciones"/>
  </r>
  <r>
    <n v="259"/>
    <x v="1"/>
    <x v="258"/>
    <s v="JENNY JOHANNA FUQUEN DIAZ"/>
    <n v="52201253"/>
    <d v="2026-01-23T00:00:00"/>
    <m/>
    <d v="2026-09-22T00:00:00"/>
    <d v="2026-09-23T00:00:00"/>
    <n v="50762292"/>
    <m/>
    <n v="0"/>
    <s v="NO"/>
    <n v="0"/>
    <n v="6345287"/>
    <n v="211509.56666666668"/>
    <n v="286"/>
    <d v="2026-01-11T00:00:00"/>
    <n v="50762296"/>
    <n v="540"/>
    <d v="2026-01-23T00:00:00"/>
    <n v="50762292"/>
    <n v="1692076.5333333334"/>
    <n v="6345287"/>
    <n v="6345287"/>
    <n v="6345287"/>
    <n v="6345287"/>
    <n v="6345287"/>
    <n v="6345287"/>
    <n v="39763798.53333333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8-DOP"/>
    <s v="198-DOP"/>
    <s v="Dirección  de Otras Prestaciones"/>
  </r>
  <r>
    <n v="260"/>
    <x v="1"/>
    <x v="259"/>
    <s v="OSCAR ANDRES ESCUE ESCOBAR"/>
    <n v="1033761533"/>
    <d v="2026-01-23T00:00:00"/>
    <m/>
    <d v="2026-09-22T00:00:00"/>
    <d v="2026-09-23T00:00:00"/>
    <n v="50762292"/>
    <m/>
    <n v="0"/>
    <s v="NO"/>
    <n v="0"/>
    <n v="6345287"/>
    <n v="211509.56666666668"/>
    <n v="357"/>
    <d v="2026-01-11T00:00:00"/>
    <n v="50762296"/>
    <n v="528"/>
    <d v="2026-01-23T00:00:00"/>
    <n v="50762292"/>
    <n v="1692076.5333333334"/>
    <n v="6345287"/>
    <n v="6345287"/>
    <n v="6345287"/>
    <n v="6345287"/>
    <n v="6345287"/>
    <n v="6345287"/>
    <n v="39763798.53333333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99-DOP"/>
    <s v="199-DOP"/>
    <s v="Dirección  de Otras Prestaciones"/>
  </r>
  <r>
    <n v="261"/>
    <x v="1"/>
    <x v="260"/>
    <s v="DIANA MARCELA VEGA CIFUENTES"/>
    <n v="53893070"/>
    <d v="2026-01-23T00:00:00"/>
    <m/>
    <d v="2026-09-22T00:00:00"/>
    <d v="2026-09-23T00:00:00"/>
    <n v="50762292"/>
    <m/>
    <n v="0"/>
    <s v="NO"/>
    <n v="0"/>
    <n v="6345287"/>
    <n v="211509.56666666668"/>
    <n v="287"/>
    <d v="2026-01-11T00:00:00"/>
    <n v="76143444"/>
    <n v="539"/>
    <d v="2026-01-23T00:00:00"/>
    <n v="50762292"/>
    <n v="1692076.53"/>
    <n v="6345287"/>
    <n v="6345287"/>
    <n v="6345287"/>
    <n v="6345287"/>
    <n v="6345287"/>
    <n v="6345287"/>
    <n v="39763798.53000000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0-DOP"/>
    <s v="200-DOP"/>
    <s v="Dirección  de Otras Prestaciones"/>
  </r>
  <r>
    <n v="262"/>
    <x v="1"/>
    <x v="261"/>
    <s v="MARIA CLAUDIA FORTICH FORTICH"/>
    <n v="1047407737"/>
    <d v="2026-01-26T00:00:00"/>
    <m/>
    <d v="2026-09-25T00:00:00"/>
    <d v="2026-09-26T00:00:00"/>
    <n v="50762292"/>
    <m/>
    <n v="0"/>
    <s v="NO"/>
    <n v="0"/>
    <n v="6345287"/>
    <n v="211509.56666666668"/>
    <n v="479"/>
    <d v="2026-01-11T00:00:00"/>
    <n v="50762296"/>
    <n v="648"/>
    <d v="2026-01-26T00:00:00"/>
    <n v="50762292"/>
    <n v="1057547.8333333335"/>
    <n v="6345287"/>
    <n v="6345287"/>
    <n v="6345287"/>
    <n v="6345287"/>
    <n v="6345287"/>
    <n v="6345287"/>
    <n v="39129269.833333336"/>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1-DOP"/>
    <s v="201-DOP"/>
    <s v="Dirección  de Otras Prestaciones"/>
  </r>
  <r>
    <n v="263"/>
    <x v="1"/>
    <x v="262"/>
    <s v="JEYMMY PAOLA SANTOYO ANGULO"/>
    <n v="1130597283"/>
    <d v="2026-01-26T00:00:00"/>
    <m/>
    <d v="2026-09-25T00:00:00"/>
    <d v="2026-09-26T00:00:00"/>
    <n v="50762292"/>
    <m/>
    <n v="0"/>
    <s v="NO"/>
    <n v="0"/>
    <n v="6345287"/>
    <n v="211509.56666666668"/>
    <n v="249"/>
    <d v="2026-01-11T00:00:00"/>
    <n v="50762296"/>
    <n v="645"/>
    <d v="2026-01-26T00:00:00"/>
    <n v="50762292"/>
    <n v="1057547.83"/>
    <n v="6345287"/>
    <n v="6345287"/>
    <n v="6345287"/>
    <n v="6345287"/>
    <n v="6345287"/>
    <n v="6345287"/>
    <n v="39129269.829999998"/>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2-DOP"/>
    <s v="202-DOP"/>
    <s v="Dirección  de Otras Prestaciones"/>
  </r>
  <r>
    <n v="264"/>
    <x v="1"/>
    <x v="263"/>
    <s v="HECTOR HERNANDO CASTILLO PEREZ"/>
    <n v="79648079"/>
    <d v="2026-01-26T00:00:00"/>
    <m/>
    <d v="2026-09-25T00:00:00"/>
    <d v="2026-09-26T00:00:00"/>
    <n v="50762292"/>
    <m/>
    <n v="0"/>
    <s v="NO"/>
    <n v="0"/>
    <n v="6345287"/>
    <n v="211509.56666666668"/>
    <n v="480"/>
    <d v="2026-01-11T00:00:00"/>
    <n v="50762296"/>
    <n v="649"/>
    <d v="2026-01-26T00:00:00"/>
    <n v="50762292"/>
    <n v="1057547.8333333335"/>
    <n v="6345287"/>
    <n v="6345287"/>
    <n v="6345287"/>
    <n v="6345287"/>
    <n v="6345287"/>
    <n v="6345287"/>
    <n v="39129269.833333336"/>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3-DOP"/>
    <s v="203-DOP"/>
    <s v="Dirección  de Otras Prestaciones"/>
  </r>
  <r>
    <n v="265"/>
    <x v="1"/>
    <x v="264"/>
    <s v="LILIANA HERRERA HERRADA"/>
    <n v="52789565"/>
    <d v="2026-01-26T00:00:00"/>
    <m/>
    <d v="2026-09-25T00:00:00"/>
    <d v="2026-09-26T00:00:00"/>
    <n v="50762292"/>
    <m/>
    <n v="0"/>
    <s v="NO"/>
    <n v="0"/>
    <n v="6345287"/>
    <n v="211509.56666666668"/>
    <n v="481"/>
    <d v="2026-01-11T00:00:00"/>
    <n v="50762296"/>
    <n v="650"/>
    <d v="2026-01-26T00:00:00"/>
    <n v="50762292"/>
    <n v="1057547.8333333335"/>
    <n v="6345287"/>
    <n v="6345287"/>
    <n v="6345287"/>
    <n v="6345287"/>
    <n v="6345287"/>
    <n v="6345287"/>
    <n v="39129269.833333336"/>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5-DOP"/>
    <s v="205-DOP"/>
    <s v="Dirección  de Otras Prestaciones"/>
  </r>
  <r>
    <n v="266"/>
    <x v="1"/>
    <x v="265"/>
    <s v="LEIDY YURLEITH SANABRIA AVILA"/>
    <n v="1014203571"/>
    <d v="2026-01-23T00:00:00"/>
    <m/>
    <d v="2026-09-22T00:00:00"/>
    <d v="2026-09-23T00:00:00"/>
    <n v="50762292"/>
    <m/>
    <n v="0"/>
    <s v="NO"/>
    <n v="0"/>
    <n v="6345287"/>
    <n v="211509.56666666668"/>
    <n v="482"/>
    <d v="2026-01-11T00:00:00"/>
    <n v="50762296"/>
    <n v="538"/>
    <d v="2026-01-23T00:00:00"/>
    <n v="50762292"/>
    <n v="1692076.5333333334"/>
    <n v="6345287"/>
    <n v="6345287"/>
    <n v="6345287"/>
    <n v="6345287"/>
    <n v="6345287"/>
    <n v="6345287"/>
    <n v="39763798.53333333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6-DOP"/>
    <s v="206-DOP"/>
    <s v="Dirección  de Otras Prestaciones"/>
  </r>
  <r>
    <n v="267"/>
    <x v="1"/>
    <x v="266"/>
    <s v="ADRIAN JORDI PEÑARANDA GUERRERO"/>
    <n v="1101177078"/>
    <d v="2026-01-23T00:00:00"/>
    <m/>
    <d v="2026-09-22T00:00:00"/>
    <d v="2026-09-23T00:00:00"/>
    <n v="50762292"/>
    <m/>
    <n v="0"/>
    <s v="NO"/>
    <n v="0"/>
    <n v="6345287"/>
    <n v="211509.56666666668"/>
    <n v="426"/>
    <d v="2026-01-11T00:00:00"/>
    <n v="50762296"/>
    <n v="534"/>
    <d v="2026-01-23T00:00:00"/>
    <n v="50762292"/>
    <n v="1692076.53"/>
    <n v="6345287"/>
    <n v="6345287"/>
    <n v="6345287"/>
    <n v="6345287"/>
    <n v="6345287"/>
    <n v="6345287"/>
    <n v="39763798.530000001"/>
    <m/>
    <d v="2026-12-31T00:00:00"/>
    <m/>
    <m/>
    <m/>
    <m/>
    <m/>
    <s v="A-02-02-02-008-003-01"/>
    <s v="Prestar servicios profesionales a la Dirección de Otras Prestaciones de la ADRES en el proceso de revisión de calidad de los resultados de auditoría de las cuentas tramitadas directamente por la Entidad o por los terceros contratados para atender las solicitudes por servicios y tecnologías en salud no financiadas con la UPC o con presupuestos máximos, reclamaciones de servicios médicos, indemnizaciones y gastos derivados de accidentes de tránsito, eventos catastróficos de origen natural, eventos terroristas y demás eventos aprobados por el Ministerio de Salud y Protección Social; lo anterior, conforme a lo establecido en la normativa y manuales vigentes. ID-212-DOP"/>
    <s v="212-DOP"/>
    <s v="Dirección  de Otras Prestaciones"/>
  </r>
  <r>
    <n v="268"/>
    <x v="1"/>
    <x v="267"/>
    <s v="ALEXANDRA ROMERO VELASQUEZ"/>
    <n v="1018450695"/>
    <d v="2026-01-24T00:00:00"/>
    <m/>
    <d v="2026-09-23T00:00:00"/>
    <d v="2026-09-24T00:00:00"/>
    <n v="39652267"/>
    <m/>
    <n v="0"/>
    <s v="NO"/>
    <n v="0"/>
    <n v="4956533"/>
    <n v="165217.76666666666"/>
    <n v="358"/>
    <d v="2026-01-11T00:00:00"/>
    <n v="59478396"/>
    <n v="561"/>
    <d v="2026-01-24T00:00:00"/>
    <n v="39652264"/>
    <n v="1156524.3666666667"/>
    <n v="4956533"/>
    <n v="4956533"/>
    <n v="4956533"/>
    <n v="4956533"/>
    <n v="4956533"/>
    <n v="4956533"/>
    <n v="30895722.366666667"/>
    <m/>
    <d v="2026-12-31T00:00:00"/>
    <m/>
    <m/>
    <m/>
    <m/>
    <m/>
    <s v="A-02-02-02-008-003-01"/>
    <s v="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4-DOP"/>
    <s v="204-DOP"/>
    <s v="Dirección  de Otras Prestaciones"/>
  </r>
  <r>
    <n v="269"/>
    <x v="1"/>
    <x v="268"/>
    <s v="ANA MILENA LOZANO CORTES"/>
    <n v="52783096"/>
    <d v="2026-01-23T00:00:00"/>
    <m/>
    <d v="2026-09-22T00:00:00"/>
    <d v="2026-09-23T00:00:00"/>
    <n v="39652267"/>
    <m/>
    <n v="0"/>
    <s v="NO"/>
    <n v="0"/>
    <n v="4956533"/>
    <n v="165217.76666666666"/>
    <n v="389"/>
    <d v="2026-01-11T00:00:00"/>
    <n v="59478396"/>
    <n v="529"/>
    <d v="2026-01-23T00:00:00"/>
    <n v="39652264"/>
    <n v="1321742.1333333333"/>
    <n v="4956533"/>
    <n v="4956533"/>
    <n v="4956533"/>
    <n v="4956533"/>
    <n v="4956533"/>
    <n v="4956533"/>
    <n v="31060940.133333333"/>
    <m/>
    <d v="2026-12-31T00:00:00"/>
    <m/>
    <m/>
    <m/>
    <m/>
    <m/>
    <s v="A-02-02-02-008-003-01"/>
    <s v="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7-DOP"/>
    <s v="207-DOP"/>
    <s v="Dirección  de Otras Prestaciones"/>
  </r>
  <r>
    <n v="270"/>
    <x v="1"/>
    <x v="269"/>
    <s v="CHIRISTIAM GERMAN PATIÑO MARTINEZ"/>
    <n v="80845158"/>
    <d v="2026-01-25T00:00:00"/>
    <m/>
    <d v="2026-09-24T00:00:00"/>
    <d v="2026-09-25T00:00:00"/>
    <n v="39652267"/>
    <m/>
    <n v="0"/>
    <s v="NO"/>
    <n v="0"/>
    <n v="4956533"/>
    <n v="165217.76666666666"/>
    <n v="322"/>
    <d v="2026-01-11T00:00:00"/>
    <n v="59478396"/>
    <n v="581"/>
    <d v="2026-01-25T00:00:00"/>
    <n v="39652264"/>
    <n v="991306.6"/>
    <n v="4956533"/>
    <n v="4956533"/>
    <n v="4956533"/>
    <n v="4956533"/>
    <n v="4956533"/>
    <n v="4956533"/>
    <n v="30730504.600000001"/>
    <m/>
    <d v="2026-12-31T00:00:00"/>
    <m/>
    <m/>
    <m/>
    <m/>
    <m/>
    <s v="A-02-02-02-008-003-01"/>
    <s v="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8-DOP"/>
    <s v="208-DOP"/>
    <s v="Dirección  de Otras Prestaciones"/>
  </r>
  <r>
    <n v="271"/>
    <x v="1"/>
    <x v="270"/>
    <s v="JUAN CAMILO SALGUERO VEGA"/>
    <n v="1110469277"/>
    <d v="2026-01-23T00:00:00"/>
    <m/>
    <d v="2026-09-22T00:00:00"/>
    <d v="2026-09-23T00:00:00"/>
    <n v="39652267"/>
    <m/>
    <n v="0"/>
    <s v="NO"/>
    <n v="0"/>
    <n v="4956533"/>
    <n v="165217.76666666666"/>
    <n v="415"/>
    <d v="2026-01-11T00:00:00"/>
    <n v="59478396"/>
    <n v="553"/>
    <d v="2026-01-23T00:00:00"/>
    <n v="39652264"/>
    <n v="1321742.1333333333"/>
    <n v="4956533"/>
    <n v="4956533"/>
    <n v="4956533"/>
    <n v="4956533"/>
    <n v="4956533"/>
    <n v="4956533"/>
    <n v="31060940.133333333"/>
    <m/>
    <d v="2026-12-31T00:00:00"/>
    <m/>
    <m/>
    <m/>
    <m/>
    <m/>
    <s v="A-02-02-02-008-003-01"/>
    <s v="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09-DOP"/>
    <s v="209-DOP"/>
    <s v="Dirección  de Otras Prestaciones"/>
  </r>
  <r>
    <n v="272"/>
    <x v="1"/>
    <x v="271"/>
    <s v="LAURA MARCELA SANABRIA MONCADA"/>
    <n v="1019036660"/>
    <d v="2026-01-23T00:00:00"/>
    <m/>
    <d v="2026-09-22T00:00:00"/>
    <d v="2026-09-23T00:00:00"/>
    <n v="39652267"/>
    <m/>
    <n v="0"/>
    <s v="NO"/>
    <n v="0"/>
    <n v="4956533"/>
    <n v="165217.76666666666"/>
    <n v="359"/>
    <d v="2026-01-11T00:00:00"/>
    <n v="59478396"/>
    <n v="530"/>
    <d v="2026-01-23T00:00:00"/>
    <n v="39652264"/>
    <n v="1321742.1333333333"/>
    <n v="4956533"/>
    <n v="4956533"/>
    <n v="4956533"/>
    <n v="4956533"/>
    <n v="4956533"/>
    <n v="4956533"/>
    <n v="31060940.133333333"/>
    <m/>
    <d v="2026-12-31T00:00:00"/>
    <m/>
    <m/>
    <m/>
    <m/>
    <m/>
    <s v="A-02-02-02-008-003-01"/>
    <s v="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10-DOP"/>
    <s v="210-DOP"/>
    <s v="Dirección  de Otras Prestaciones"/>
  </r>
  <r>
    <n v="273"/>
    <x v="1"/>
    <x v="272"/>
    <s v="SANDRA MILENA GARCIA JIMENEZ"/>
    <n v="1013602731"/>
    <d v="2026-01-23T00:00:00"/>
    <m/>
    <d v="2026-09-22T00:00:00"/>
    <d v="2026-09-23T00:00:00"/>
    <n v="39652267"/>
    <m/>
    <n v="0"/>
    <s v="NO"/>
    <n v="0"/>
    <n v="4956533"/>
    <n v="165217.76666666666"/>
    <n v="360"/>
    <d v="2026-01-11T00:00:00"/>
    <n v="59478396"/>
    <n v="554"/>
    <d v="2026-01-23T00:00:00"/>
    <n v="39652264"/>
    <n v="1321742.1333333333"/>
    <n v="4956533"/>
    <n v="4956533"/>
    <n v="4956533"/>
    <n v="4956533"/>
    <n v="4956533"/>
    <n v="4956533"/>
    <n v="31060940.133333333"/>
    <m/>
    <d v="2026-12-31T00:00:00"/>
    <m/>
    <m/>
    <m/>
    <m/>
    <m/>
    <s v="A-02-02-02-008-003-01"/>
    <s v="Prestar apoyo a la Dirección de Otras Prestaciones de la ADRES en las actividades relacionadas con la revisión y validación de los soportes e información que permitan determinar la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211-DOP"/>
    <s v="211-DOP"/>
    <s v="Dirección  de Otras Prestaciones"/>
  </r>
  <r>
    <n v="274"/>
    <x v="1"/>
    <x v="273"/>
    <s v="JUAN CAMILO CUBILLOS GOMEZ"/>
    <n v="80829273"/>
    <d v="2026-01-26T00:00:00"/>
    <m/>
    <d v="2026-09-25T00:00:00"/>
    <d v="2026-09-26T00:00:00"/>
    <n v="41739247"/>
    <m/>
    <n v="0"/>
    <s v="NO"/>
    <n v="0"/>
    <n v="5217406"/>
    <n v="173913.53333333333"/>
    <n v="344"/>
    <d v="2026-01-11T00:00:00"/>
    <n v="41739248"/>
    <n v="670"/>
    <d v="2026-01-26T00:00:00"/>
    <n v="41739247"/>
    <n v="869567.66666666663"/>
    <n v="5217406"/>
    <n v="5217406"/>
    <n v="5217406"/>
    <n v="5217406"/>
    <n v="5217406"/>
    <n v="5217406"/>
    <n v="32174003.666666668"/>
    <m/>
    <d v="2026-12-31T00:00:00"/>
    <m/>
    <m/>
    <m/>
    <m/>
    <m/>
    <s v="A-02-02-02-008-003-01"/>
    <s v="Prestar apoyo a la Dirección de Otras Prestaciones de la ADRES en las actividades relacionadas con el suministro, manejo y preparación de los insumos e información necesarias para adelantar el proceso de revisión de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215-DOP"/>
    <s v="215-DOP"/>
    <s v="Dirección  de Otras Prestaciones"/>
  </r>
  <r>
    <n v="275"/>
    <x v="1"/>
    <x v="274"/>
    <s v="RICARDO JAVIER PINZON ESPITIA"/>
    <n v="80172244"/>
    <d v="2026-01-26T00:00:00"/>
    <m/>
    <d v="2026-09-25T00:00:00"/>
    <d v="2026-09-26T00:00:00"/>
    <n v="41739247"/>
    <m/>
    <n v="0"/>
    <s v="NO"/>
    <n v="0"/>
    <n v="5217406"/>
    <n v="173913.53333333333"/>
    <n v="307"/>
    <d v="2026-01-11T00:00:00"/>
    <n v="41739248"/>
    <n v="646"/>
    <d v="2026-01-26T00:00:00"/>
    <n v="41739247"/>
    <n v="869567.67"/>
    <n v="5217406"/>
    <n v="5217406"/>
    <n v="5217406"/>
    <n v="5217406"/>
    <n v="5217406"/>
    <n v="5217406"/>
    <n v="32174003.670000002"/>
    <m/>
    <d v="2026-12-31T00:00:00"/>
    <m/>
    <m/>
    <m/>
    <m/>
    <m/>
    <s v="A-02-02-02-008-003-01"/>
    <s v="Prestar apoyo a la Dirección de Otras Prestaciones de la ADRES en las actividades relacionadas con el suministro, manejo y preparación de los insumos e información necesarias para adelantar el proceso de revisión de calidad de los resultados de auditoría de las cuentas tramitadas directamente por la Entidad o por los terceros contratados en el marco de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216-DOP"/>
    <s v="216-DOP"/>
    <s v="Dirección  de Otras Prestaciones"/>
  </r>
  <r>
    <n v="276"/>
    <x v="5"/>
    <x v="275"/>
    <s v="DANIEL EDUARDO CABEZAS MURILLO"/>
    <n v="94371028"/>
    <d v="2026-01-29T00:00:00"/>
    <m/>
    <d v="2026-09-28T00:00:00"/>
    <d v="2026-09-29T00:00:00"/>
    <n v="106848000"/>
    <m/>
    <n v="0"/>
    <s v="NO"/>
    <n v="0"/>
    <n v="13356000"/>
    <n v="445200"/>
    <n v="210"/>
    <d v="2026-01-11T00:00:00"/>
    <n v="106848000"/>
    <n v="1139"/>
    <d v="2026-01-29T00:00:00"/>
    <n v="106848000"/>
    <n v="890400"/>
    <n v="13356000"/>
    <n v="13356000"/>
    <n v="13356000"/>
    <n v="13356000"/>
    <n v="13356000"/>
    <n v="13356000"/>
    <n v="81026400"/>
    <m/>
    <d v="2026-12-31T00:00:00"/>
    <m/>
    <m/>
    <m/>
    <m/>
    <m/>
    <s v="A-02-02-02-008-003-01"/>
    <s v="Prestar servicios profesionales especializados a la Oficina Asesora de Planeación y Control de Riesgos de la ADRES para el fortalecimiento integral y estratégico de la gestión institucional y de proyectos, orientados al diseño y consolidación de metodologías, lineamientos y herramientas que aseguren su articulación, alineación y sostenibilidad en el marco de los objetivos institucionales.  ID-016-OAP"/>
    <s v="016-OAP"/>
    <s v="Oficina Asesoría de Planeación y Control de Riesgos"/>
  </r>
  <r>
    <n v="277"/>
    <x v="5"/>
    <x v="276"/>
    <s v="LIBORIO BAUTISTA MONTAÑA"/>
    <n v="79388158"/>
    <d v="2026-01-29T00:00:00"/>
    <m/>
    <d v="2026-09-28T00:00:00"/>
    <d v="2026-09-29T00:00:00"/>
    <n v="106848000"/>
    <m/>
    <n v="0"/>
    <s v="NO"/>
    <n v="0"/>
    <n v="13356000"/>
    <n v="445200"/>
    <n v="204"/>
    <d v="2026-01-11T00:00:00"/>
    <n v="106848000"/>
    <n v="1159"/>
    <d v="2026-01-29T00:00:00"/>
    <n v="106848000"/>
    <n v="890400"/>
    <n v="13356000"/>
    <n v="13356000"/>
    <n v="13356000"/>
    <n v="13356000"/>
    <n v="13356000"/>
    <n v="13356000"/>
    <n v="81026400"/>
    <m/>
    <d v="2026-12-31T00:00:00"/>
    <m/>
    <m/>
    <m/>
    <m/>
    <m/>
    <s v="A-02-02-02-008-003-01"/>
    <s v="Prestar servicios profesionales especializados a la Oficina Asesora de Planeación y Control de Riesgos de la ADRES para el fortalecimiento integral y estratégico de la gestión institucional y de proyectos, orientados al diseño y consolidación de metodologías, lineamientos y herramientas que aseguren su articulación, alineación y sostenibilidad en el marco de los objetivos institucionales. ID-017-OAP"/>
    <s v="017-OAP"/>
    <s v="Oficina Asesoría de Planeación y Control de Riesgos"/>
  </r>
  <r>
    <n v="278"/>
    <x v="5"/>
    <x v="277"/>
    <s v="CESAR ALDEMAR ZAMBRANO RIVERA"/>
    <n v="11346953"/>
    <d v="2026-01-30T00:00:00"/>
    <m/>
    <d v="2026-09-29T00:00:00"/>
    <d v="2026-09-30T00:00:00"/>
    <n v="89040000"/>
    <m/>
    <n v="0"/>
    <s v="NO"/>
    <n v="0"/>
    <n v="11130000"/>
    <n v="371000"/>
    <n v="200"/>
    <d v="2026-01-11T00:00:00"/>
    <n v="89040000"/>
    <n v="1235"/>
    <d v="2026-01-30T00:00:00"/>
    <n v="89040000"/>
    <n v="371000"/>
    <n v="11130000"/>
    <n v="11130000"/>
    <n v="11130000"/>
    <n v="11130000"/>
    <n v="11130000"/>
    <n v="11130000"/>
    <n v="67151000"/>
    <m/>
    <d v="2026-12-31T00:00:00"/>
    <m/>
    <m/>
    <m/>
    <m/>
    <m/>
    <s v="A-02-02-02-008-003-01"/>
    <s v="Prestar servicios profesionales a la Oficina Asesora de Planeación y Control de Riesgos para impulsar en todas sus etapas las iniciativas y proyectos asignados para las diferentes dependencias de la entidad. ID-018-OAP"/>
    <s v="018-OAP"/>
    <s v="Oficina Asesoría de Planeación y Control de Riesgos"/>
  </r>
  <r>
    <n v="279"/>
    <x v="5"/>
    <x v="278"/>
    <s v="ALEXANDER BEJARANO AROCA"/>
    <n v="80528044"/>
    <d v="2026-01-29T00:00:00"/>
    <m/>
    <d v="2026-09-28T00:00:00"/>
    <d v="2026-09-29T00:00:00"/>
    <n v="89040000"/>
    <m/>
    <n v="0"/>
    <s v="NO"/>
    <n v="0"/>
    <n v="11130000"/>
    <n v="371000"/>
    <n v="201"/>
    <d v="2026-01-11T00:00:00"/>
    <n v="89040000"/>
    <n v="1160"/>
    <d v="2026-01-29T00:00:00"/>
    <n v="89040000"/>
    <n v="742000"/>
    <n v="11130000"/>
    <n v="11130000"/>
    <n v="11130000"/>
    <n v="11130000"/>
    <n v="11130000"/>
    <n v="11130000"/>
    <n v="67522000"/>
    <m/>
    <d v="2026-12-31T00:00:00"/>
    <m/>
    <m/>
    <m/>
    <m/>
    <m/>
    <s v="A-02-02-02-008-003-01"/>
    <s v="Prestar servicios profesionales a la Oficina Asesora de Planeación y Control de Riesgos para impulsar en todas sus etapas las iniciativas y proyectos asignados para las diferentes dependencias de la entidad. ID-019-OAP"/>
    <s v="019-OAP"/>
    <s v="Oficina Asesoría de Planeación y Control de Riesgos"/>
  </r>
  <r>
    <n v="280"/>
    <x v="1"/>
    <x v="279"/>
    <s v="JHON MAURICIO BOHORQUEZ MENDOZA"/>
    <n v="1022341985"/>
    <d v="2026-01-26T00:00:00"/>
    <m/>
    <d v="2026-09-25T00:00:00"/>
    <d v="2026-09-26T00:00:00"/>
    <n v="50762292"/>
    <m/>
    <n v="0"/>
    <s v="NO"/>
    <n v="0"/>
    <n v="6345287"/>
    <n v="211509.56666666668"/>
    <n v="343"/>
    <d v="2026-01-11T00:00:00"/>
    <n v="50762296"/>
    <n v="986"/>
    <d v="2026-01-26T00:00:00"/>
    <n v="50762292"/>
    <n v="1057547.8333333335"/>
    <n v="6345287"/>
    <n v="6345287"/>
    <n v="6345287"/>
    <n v="6345287"/>
    <n v="6345287"/>
    <n v="6345287"/>
    <n v="39129269.833333336"/>
    <m/>
    <d v="2026-12-31T00:00:00"/>
    <m/>
    <m/>
    <m/>
    <m/>
    <m/>
    <s v="A-02-02-02-008-003-01"/>
    <s v="Prestar servicios profesionales a la Dirección de Otras Prestaciones de la ADRES en el proceso de revisión de calidad de las cuentas tramitadas directamente por la Entidad o por terceros contratados, mediante el análisis, verificación y cruce de información proveniente de fuentes internas y externas, la validación, depuración y consolidación de datos, así como la elaboración de insumos técnicos que contribuyan al proceso de auditoría, asi como,  el seguimiento de procesos, consolidación de información y control de gestión de los procedimientos derivados de la revisión de calidad.ID-213-DOP"/>
    <s v="213-DOP"/>
    <s v="Dirección  de Otras Prestaciones"/>
  </r>
  <r>
    <n v="281"/>
    <x v="5"/>
    <x v="280"/>
    <s v="JONATHAN SMIT MORERA LINARES"/>
    <n v="1031156231"/>
    <d v="2026-01-29T00:00:00"/>
    <m/>
    <d v="2026-09-28T00:00:00"/>
    <d v="2026-09-29T00:00:00"/>
    <n v="89040000"/>
    <m/>
    <n v="0"/>
    <s v="NO"/>
    <n v="0"/>
    <n v="11130000"/>
    <n v="371000"/>
    <n v="195"/>
    <d v="2026-01-11T00:00:00"/>
    <n v="89040000"/>
    <n v="1161"/>
    <d v="2026-01-29T00:00:00"/>
    <n v="89040000"/>
    <n v="742000"/>
    <n v="11130000"/>
    <n v="11130000"/>
    <n v="11130000"/>
    <n v="11130000"/>
    <n v="11130000"/>
    <n v="11130000"/>
    <n v="67522000"/>
    <m/>
    <d v="2026-12-31T00:00:00"/>
    <m/>
    <m/>
    <m/>
    <m/>
    <m/>
    <s v="A-02-02-02-008-003-01"/>
    <s v="Prestar servicios profesionales a la Oficina Asesora de Planeación y Control de Riesgos, para asistir la ejecución y seguimiento del plan establecido para la implementación de la gobernanza de datos en la entidad y en los demás temas inherentes al dominio de datos e información ID-021-OAP"/>
    <s v="021-OAP"/>
    <s v="Oficina Asesoría de Planeación y Control de Riesgos"/>
  </r>
  <r>
    <n v="282"/>
    <x v="1"/>
    <x v="281"/>
    <s v="JOSE MAURICIO ROBAYO BOHORQUEZ"/>
    <n v="1022328167"/>
    <d v="2026-01-19T00:00:00"/>
    <m/>
    <d v="2026-09-18T00:00:00"/>
    <d v="2026-09-19T00:00:00"/>
    <n v="50762296"/>
    <m/>
    <n v="0"/>
    <s v="NO"/>
    <n v="0"/>
    <n v="6345287"/>
    <n v="211509.56666666668"/>
    <n v="256"/>
    <d v="2026-01-11T00:00:00"/>
    <n v="50762296"/>
    <n v="277"/>
    <d v="2026-01-19T00:00:00"/>
    <n v="50762296"/>
    <n v="2538114.8000000003"/>
    <n v="6345287"/>
    <n v="6345287"/>
    <n v="6345287"/>
    <n v="6345287"/>
    <n v="6345287"/>
    <n v="6345287"/>
    <n v="40609836.799999997"/>
    <m/>
    <d v="2026-12-31T00:00:00"/>
    <m/>
    <m/>
    <m/>
    <m/>
    <m/>
    <s v="A-02-02-02-008-003-01"/>
    <s v="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las reclamaciones de servicios médicos, indemnizaciones y gastos derivados de accidentes de tránsito, eventos catastróficos de origen natural, eventos terroristas y demás eventos aprobados por el Ministerio de Salud y Protección Social ID-014-DOP. ADRES-CPS-294-2026"/>
    <s v="014-DOP"/>
    <s v="Dirección  de Otras Prestaciones"/>
  </r>
  <r>
    <n v="283"/>
    <x v="1"/>
    <x v="282"/>
    <s v="MARIA MERCEDES GRIMALDO GOMEZ"/>
    <n v="52709194"/>
    <d v="2026-01-29T00:00:00"/>
    <m/>
    <d v="2026-09-28T00:00:00"/>
    <d v="2026-09-29T00:00:00"/>
    <n v="90053720"/>
    <m/>
    <n v="0"/>
    <s v="NO"/>
    <n v="0"/>
    <n v="11256715"/>
    <n v="375223.83333333331"/>
    <n v="255"/>
    <d v="2026-01-11T00:00:00"/>
    <n v="90053720"/>
    <n v="1133"/>
    <d v="2026-01-29T00:00:00"/>
    <n v="90053720"/>
    <n v="750447.66666666663"/>
    <n v="11256715"/>
    <n v="11256715"/>
    <n v="11256715"/>
    <n v="11256715"/>
    <n v="11256715"/>
    <n v="11256715"/>
    <n v="68290737.666666657"/>
    <m/>
    <d v="2026-12-31T00:00:00"/>
    <m/>
    <m/>
    <m/>
    <m/>
    <m/>
    <s v="A-02-02-02-008-003-01"/>
    <s v="Prestar servicios profesionales especializados a la Dirección de Otras Prestaciones de la ADRES en las labores de seguimiento, desde el componente  técnico y  operativas para el seguimiento y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10-DOP. ADRES-CPS-295-2026"/>
    <s v="010-DOP"/>
    <s v="Dirección  de Otras Prestaciones"/>
  </r>
  <r>
    <n v="284"/>
    <x v="1"/>
    <x v="283"/>
    <s v="KELLY FERNANDA OVIEDO JIMENEZ"/>
    <n v="1022381144"/>
    <d v="2026-01-19T00:00:00"/>
    <m/>
    <d v="2026-09-18T00:00:00"/>
    <d v="2026-09-19T00:00:00"/>
    <n v="46518488"/>
    <m/>
    <n v="0"/>
    <s v="NO"/>
    <n v="0"/>
    <n v="5814811"/>
    <n v="193827.03333333333"/>
    <n v="293"/>
    <d v="2026-01-11T00:00:00"/>
    <n v="69777732"/>
    <n v="284"/>
    <d v="2026-01-19T00:00:00"/>
    <n v="46518488"/>
    <n v="2325924.4"/>
    <n v="5814811"/>
    <n v="5814811"/>
    <n v="5814811"/>
    <n v="5814811"/>
    <n v="5814811"/>
    <n v="5814811"/>
    <n v="37214790.399999999"/>
    <m/>
    <d v="2026-12-31T00:00:00"/>
    <m/>
    <m/>
    <m/>
    <m/>
    <m/>
    <s v="A-02-02-02-008-003-01"/>
    <s v="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1-DOP. ADRES-CPS-296-2026"/>
    <s v="011-DOP"/>
    <s v="Dirección  de Otras Prestaciones"/>
  </r>
  <r>
    <n v="285"/>
    <x v="1"/>
    <x v="284"/>
    <s v="ANA MARIA GARCIA GUTIERREZ"/>
    <n v="1013620972"/>
    <d v="2026-01-19T00:00:00"/>
    <m/>
    <d v="2026-09-18T00:00:00"/>
    <d v="2026-09-19T00:00:00"/>
    <n v="46518488"/>
    <m/>
    <n v="0"/>
    <s v="NO"/>
    <n v="0"/>
    <n v="5814811"/>
    <n v="193827.03333333333"/>
    <n v="446"/>
    <d v="2026-01-11T00:00:00"/>
    <n v="46518488"/>
    <n v="280"/>
    <d v="2026-01-19T00:00:00"/>
    <n v="46518488"/>
    <n v="2325924.4"/>
    <n v="5814811"/>
    <n v="5814811"/>
    <n v="5814811"/>
    <n v="5814811"/>
    <n v="5814811"/>
    <n v="5814811"/>
    <n v="37214790.399999999"/>
    <m/>
    <d v="2026-12-31T00:00:00"/>
    <m/>
    <m/>
    <m/>
    <m/>
    <m/>
    <s v="A-02-02-02-008-003-01"/>
    <s v="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2-DOP. ADRES-CPS-297-2026"/>
    <s v="012-DOP"/>
    <s v="Dirección  de Otras Prestaciones"/>
  </r>
  <r>
    <n v="286"/>
    <x v="1"/>
    <x v="285"/>
    <s v="LEIDY LUCERO RUIZ CAMACHO"/>
    <n v="52960060"/>
    <d v="2026-01-19T00:00:00"/>
    <m/>
    <d v="2026-09-18T00:00:00"/>
    <d v="2026-09-19T00:00:00"/>
    <n v="46518488"/>
    <m/>
    <n v="0"/>
    <s v="NO"/>
    <n v="0"/>
    <n v="5814811"/>
    <n v="193827.03333333333"/>
    <n v="447"/>
    <d v="2026-01-11T00:00:00"/>
    <n v="69777732"/>
    <n v="285"/>
    <d v="2026-01-19T00:00:00"/>
    <n v="46518488"/>
    <n v="2325924.4"/>
    <n v="5814811"/>
    <n v="5814811"/>
    <n v="5814811"/>
    <n v="5814811"/>
    <n v="5814811"/>
    <n v="5814811"/>
    <n v="37214790.399999999"/>
    <m/>
    <d v="2026-12-31T00:00:00"/>
    <m/>
    <m/>
    <m/>
    <m/>
    <m/>
    <s v="A-02-02-02-008-003-01"/>
    <s v="Prestar servicio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3-DOP. ADRES-CPS-298-2026"/>
    <s v="013-DOP"/>
    <s v="Dirección  de Otras Prestaciones"/>
  </r>
  <r>
    <n v="287"/>
    <x v="1"/>
    <x v="286"/>
    <s v="ANGIE SOFIA QUIÑONES VELASCO"/>
    <n v="1101179254"/>
    <d v="2026-01-19T00:00:00"/>
    <m/>
    <d v="2026-09-18T00:00:00"/>
    <d v="2026-09-19T00:00:00"/>
    <n v="41739248"/>
    <m/>
    <n v="0"/>
    <s v="NO"/>
    <n v="0"/>
    <n v="5217406"/>
    <n v="173913.53333333333"/>
    <n v="219"/>
    <d v="2026-01-11T00:00:00"/>
    <n v="41739248"/>
    <n v="286"/>
    <d v="2026-01-19T00:00:00"/>
    <n v="41739248"/>
    <n v="2086962.4"/>
    <n v="5217406"/>
    <n v="5217406"/>
    <n v="5217406"/>
    <n v="5217406"/>
    <n v="5217406"/>
    <n v="5217406"/>
    <n v="33391398.399999999"/>
    <m/>
    <d v="2026-12-31T00:00:00"/>
    <m/>
    <m/>
    <m/>
    <m/>
    <m/>
    <s v="A-02-02-02-008-003-01"/>
    <s v="Prestar servicios profesionales a la Dirección de Otras Prestaciones de la ADRES en las actividades relacionadas con la pre-radicación y radicación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015-DOP. ADRES-CPS-299-2026"/>
    <s v="015-DOP"/>
    <s v="Dirección  de Otras Prestaciones"/>
  </r>
  <r>
    <n v="288"/>
    <x v="1"/>
    <x v="287"/>
    <s v="ANGELICA VIVIANA HERNANDEZ PACHECO"/>
    <n v="1013629573"/>
    <d v="2026-01-19T00:00:00"/>
    <m/>
    <d v="2026-09-18T00:00:00"/>
    <d v="2026-09-19T00:00:00"/>
    <n v="115752000"/>
    <m/>
    <n v="0"/>
    <s v="NO"/>
    <n v="0"/>
    <n v="14469000"/>
    <n v="482300"/>
    <n v="331"/>
    <d v="2026-01-11T00:00:00"/>
    <n v="173628000"/>
    <n v="287"/>
    <d v="2026-01-19T00:00:00"/>
    <n v="115752000"/>
    <n v="5787600"/>
    <n v="14469000"/>
    <n v="14469000"/>
    <n v="14469000"/>
    <n v="14469000"/>
    <n v="14469000"/>
    <n v="14469000"/>
    <n v="92601600"/>
    <m/>
    <d v="2026-12-31T00:00:00"/>
    <m/>
    <m/>
    <m/>
    <m/>
    <m/>
    <s v="A-02-02-02-008-003-01"/>
    <s v="Prestar servicios profesionales especializados a la Dirección de Otras Prestaciones de la ADRES apoyando las actividades relacionadas con el seguimiento y trámite de los resultados de los procesos de reconocimiento y pago de los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conforme a la normativa y manuales vigentes; así como las actividades relacionadas con el trámite de respuesta y revisión de los requerimientos y solicitudes adelantados por las personas naturales, jurídicas, entidades públicas o privadas, despachos judiciales y entes de control que versen sobre el procedimiento de verificación, reconocimiento y pago de las reclamaciones.ID-017-DOP. ADRES-CPS-300-2026"/>
    <s v="017-DOP"/>
    <s v="Dirección  de Otras Prestaciones"/>
  </r>
  <r>
    <n v="289"/>
    <x v="1"/>
    <x v="288"/>
    <s v="LEIDY MILENA RODRIGUEZ"/>
    <n v="53048440"/>
    <d v="2026-01-22T00:00:00"/>
    <m/>
    <d v="2026-09-21T00:00:00"/>
    <d v="2026-09-22T00:00:00"/>
    <n v="31920000"/>
    <m/>
    <n v="0"/>
    <s v="NO"/>
    <n v="0"/>
    <n v="3990000"/>
    <n v="133000"/>
    <n v="476"/>
    <d v="2026-01-11T00:00:00"/>
    <n v="47880000"/>
    <n v="354"/>
    <d v="2026-01-20T00:00:00"/>
    <n v="31920000"/>
    <n v="1197000"/>
    <n v="3990000"/>
    <n v="3990000"/>
    <n v="3990000"/>
    <n v="3990000"/>
    <n v="3990000"/>
    <n v="3990000"/>
    <n v="25137000"/>
    <m/>
    <d v="2026-12-31T00:00:00"/>
    <m/>
    <m/>
    <m/>
    <m/>
    <m/>
    <s v="A-02-02-02-008-003-01"/>
    <s v="Prestar apoyo a la Dirección de Otras Prestaciones de la ADRES para la ejecución de las actividades operativas requeridas en el proceso de saneamiento definitivo de las cuentas de recobro relacionadas con los servicios y tecnologías de salud no financiados con cargo a la UPC del régimen contributivo según lo dispuesto en el artículo 237 de la Ley 1955 de 2019 y el Decreto 521 de 2020, así como las demás normas que los modifiquen o sustituyan. ID-016-DOP. ADRES-CPS-301-2026"/>
    <s v="016-DOP"/>
    <s v="Dirección  de Otras Prestaciones"/>
  </r>
  <r>
    <n v="290"/>
    <x v="2"/>
    <x v="289"/>
    <s v="YULY MARGOTH OTALORA BERNAL"/>
    <n v="53166342"/>
    <d v="2026-01-16T00:00:00"/>
    <m/>
    <d v="2026-09-15T00:00:00"/>
    <d v="2026-09-16T00:00:00"/>
    <n v="52000000"/>
    <m/>
    <n v="0"/>
    <s v="NO"/>
    <n v="0"/>
    <n v="6500000"/>
    <n v="216666.66666666666"/>
    <n v="492"/>
    <d v="2026-01-11T00:00:00"/>
    <n v="52000000"/>
    <n v="241"/>
    <d v="2026-01-16T00:00:00"/>
    <n v="52000000"/>
    <n v="3250000"/>
    <n v="6500000"/>
    <n v="6500000"/>
    <n v="6500000"/>
    <n v="6500000"/>
    <n v="6500000"/>
    <n v="6500000"/>
    <n v="42250000"/>
    <m/>
    <d v="2026-12-31T00:00:00"/>
    <m/>
    <m/>
    <m/>
    <m/>
    <m/>
    <s v="A-02-02-02-008-003-01"/>
    <s v="Brindar servicios profesionales para apoyar las actividades la implementación de soluciones tecnológicas que contribuyan a la optimización y fortalecimiento de los procesos operativos de la Entidad  ID-111-DGTIC"/>
    <s v="111-DGTIC"/>
    <s v="Direccion Gestión de Tecnologías de la Información y Comunicaciones"/>
  </r>
  <r>
    <n v="291"/>
    <x v="2"/>
    <x v="290"/>
    <s v="ANDRES GUILLERMO BRUCE RUIZ"/>
    <n v="80844255"/>
    <d v="2026-01-16T00:00:00"/>
    <m/>
    <d v="2026-09-15T00:00:00"/>
    <d v="2026-09-16T00:00:00"/>
    <n v="58856392"/>
    <m/>
    <n v="0"/>
    <s v="NO"/>
    <n v="0"/>
    <n v="7357049"/>
    <n v="245234.96666666667"/>
    <n v="589"/>
    <d v="2026-01-11T00:00:00"/>
    <n v="88284588"/>
    <n v="237"/>
    <d v="2026-01-16T00:00:00"/>
    <n v="58856392"/>
    <n v="3678524.5"/>
    <n v="7357049"/>
    <n v="7357049"/>
    <n v="7357049"/>
    <n v="7357049"/>
    <n v="7357049"/>
    <n v="7357049"/>
    <n v="47820818.5"/>
    <m/>
    <d v="2026-12-31T00:00:00"/>
    <m/>
    <m/>
    <m/>
    <m/>
    <m/>
    <s v="A-02-02-02-008-003-01"/>
    <s v="Prestar Servicios profesionales para el desarrollo de las actividades asociadas al seguimiento, control y mejoramiento continuo de los procedimientos que soportan la gestión y operación de las Bases de Datos BDUA, BDEX y PVS.  ID-106-DGTIC."/>
    <s v="106-DGTIC"/>
    <s v="Direccion Gestión de Tecnologías de la Información y Comunicaciones"/>
  </r>
  <r>
    <n v="292"/>
    <x v="2"/>
    <x v="291"/>
    <s v="CLAUDIA MILENA SOLER GAMBOA"/>
    <n v="1020745650"/>
    <d v="2026-01-16T00:00:00"/>
    <m/>
    <d v="2026-09-15T00:00:00"/>
    <d v="2026-09-16T00:00:00"/>
    <n v="58856392"/>
    <m/>
    <n v="0"/>
    <s v="NO"/>
    <n v="0"/>
    <n v="7357049"/>
    <n v="245234.96666666667"/>
    <n v="513"/>
    <d v="2026-01-11T00:00:00"/>
    <n v="88284588"/>
    <n v="239"/>
    <d v="2026-01-16T00:00:00"/>
    <n v="58856392"/>
    <n v="3678524.5"/>
    <n v="7357049"/>
    <n v="7357049"/>
    <n v="7357049"/>
    <n v="7357049"/>
    <n v="7357049"/>
    <n v="7357049"/>
    <n v="47820818.5"/>
    <m/>
    <d v="2026-12-31T00:00:00"/>
    <m/>
    <m/>
    <m/>
    <m/>
    <m/>
    <s v="A-02-02-02-008-003-01"/>
    <s v="Prestar Servicios profesionales para el desarrollo de las actividades asociadas al seguimiento, control y mejoramiento continuo de los procedimientos que soportan la gestión y operación de las Bases de Datos BDUA, BDEX y PVS.   ID-108-DGTIC"/>
    <s v="108-DGTIC"/>
    <s v="Direccion Gestión de Tecnologías de la Información y Comunicaciones"/>
  </r>
  <r>
    <n v="293"/>
    <x v="1"/>
    <x v="292"/>
    <s v="DORA DUARTE PRADA"/>
    <n v="41664170"/>
    <d v="2026-01-25T00:00:00"/>
    <m/>
    <d v="2026-09-24T00:00:00"/>
    <d v="2026-09-25T00:00:00"/>
    <n v="100311024"/>
    <m/>
    <n v="0"/>
    <s v="NO"/>
    <n v="0"/>
    <n v="12538878"/>
    <n v="417962.6"/>
    <n v="441"/>
    <d v="2026-01-11T00:00:00"/>
    <n v="150466536"/>
    <n v="621"/>
    <d v="2026-01-25T00:00:00"/>
    <n v="100311024"/>
    <n v="2507775.5999999996"/>
    <n v="12538878"/>
    <n v="12538878"/>
    <n v="12538878"/>
    <n v="12538878"/>
    <n v="12538878"/>
    <n v="12538878"/>
    <n v="77741043.599999994"/>
    <m/>
    <d v="2026-12-31T00:00:00"/>
    <m/>
    <m/>
    <m/>
    <m/>
    <m/>
    <s v="A-02-02-02-008-003-01"/>
    <s v="Prestar servicios profesionales especializados a la Dirección de Otras Prestaciones de la ADRES para la mejora de los proceso de auditoría, así como para el desarrollo de los procesos de revisión, verificación y control de las cuentas médicas presentadas por las Entidades, mediante la revisión,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 ID-057-DOP. ADRES-CPS-307-2026"/>
    <s v="057-DOP"/>
    <s v="Dirección  de Otras Prestaciones"/>
  </r>
  <r>
    <n v="294"/>
    <x v="1"/>
    <x v="293"/>
    <s v="ELIANA MARIA MOLANO SILVA"/>
    <n v="65761741"/>
    <d v="2026-01-25T00:00:00"/>
    <m/>
    <d v="2026-09-24T00:00:00"/>
    <d v="2026-09-25T00:00:00"/>
    <n v="121264000"/>
    <m/>
    <n v="0"/>
    <s v="NO"/>
    <n v="0"/>
    <n v="15158000"/>
    <n v="505266.66666666669"/>
    <n v="380"/>
    <d v="2026-01-11T00:00:00"/>
    <n v="121264000"/>
    <n v="602"/>
    <d v="2026-01-25T00:00:00"/>
    <n v="121264000"/>
    <n v="3031600"/>
    <n v="15158000"/>
    <n v="15158000"/>
    <n v="15158000"/>
    <n v="15158000"/>
    <n v="15158000"/>
    <n v="15158000"/>
    <n v="93979600"/>
    <m/>
    <d v="2026-12-31T00:00:00"/>
    <m/>
    <m/>
    <m/>
    <m/>
    <m/>
    <s v="A-02-02-02-008-003-01"/>
    <s v="Prestar servicios profesionales especializados a la Dirección de Otras Prestaciones de la ADRES para apoyar a la Dirección en la coordinación, ejecución, seguimiento,  valoración, definición de lineamientos, criterios e implementación de los mismos , en la auditoria médica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y la supervisión y fortalecimiento del uso de herramientas tecnológicas basadas en inteligencia artificial orientadas a optimizar los procesos de auditoria médica.ID-146-DOP. ADRES-CPS-308-2026"/>
    <s v="146-DOP"/>
    <s v="Dirección  de Otras Prestaciones"/>
  </r>
  <r>
    <n v="295"/>
    <x v="1"/>
    <x v="294"/>
    <s v="ALDEMAR EDUARDO RONDON SANCHEZ"/>
    <n v="1110535710"/>
    <d v="2026-01-25T00:00:00"/>
    <m/>
    <d v="2026-09-24T00:00:00"/>
    <d v="2026-09-25T00:00:00"/>
    <n v="90153000"/>
    <m/>
    <n v="0"/>
    <s v="NO"/>
    <n v="0"/>
    <n v="11269125"/>
    <n v="375637.5"/>
    <n v="224"/>
    <d v="2026-01-11T00:00:00"/>
    <n v="90153000"/>
    <n v="622"/>
    <d v="2026-01-25T00:00:00"/>
    <n v="90153000"/>
    <n v="2253825"/>
    <n v="11269125"/>
    <n v="11269125"/>
    <n v="11269125"/>
    <n v="11269125"/>
    <n v="11269125"/>
    <n v="11269125"/>
    <n v="69868575"/>
    <m/>
    <d v="2026-12-31T00:00:00"/>
    <m/>
    <m/>
    <m/>
    <m/>
    <m/>
    <s v="A-02-02-02-008-002-01"/>
    <s v="Prestar servicios profesionaeles especializados en los asuntos jurídicos de la Dirección de Otras Prestaciones de la ADRES, en la ejecución, seguimiento y revisión de las actividades relacionadas con el procedimiento de Reintegro de recursos del Sistema General de Seguridad Social en Salud apropiados o reconocidos sin justa causa que se adelanten por reconocimientos efectuados por presupuestos máximos, servicios y tecnologías en salud no financiados con la UPC y prestación de servicios de salud a víctimas de los eventos descritos en el artículo 167 de la Ley 100 de 1993; adicionalmente, emitirá conceptos respecto de los procesos administrativos a cargo de la dirección de otras prestaciones y revisará los actos administrativos que expida la dirección con ocasión al proceso de reconocimiento de recursos del Sistema General de Seguridad Social en Salud. ID-217-DOP. ADRES-CPS-309-2026"/>
    <s v="217-DOP"/>
    <s v="Dirección  de Otras Prestaciones"/>
  </r>
  <r>
    <n v="296"/>
    <x v="1"/>
    <x v="295"/>
    <s v="GERALDY LISSED RODRIGUEZ RINCON"/>
    <n v="1003823996"/>
    <d v="2026-01-26T00:00:00"/>
    <m/>
    <d v="2026-09-25T00:00:00"/>
    <d v="2026-09-26T00:00:00"/>
    <n v="30002760"/>
    <m/>
    <n v="0"/>
    <s v="NO"/>
    <n v="0"/>
    <n v="3750345"/>
    <n v="125011.5"/>
    <n v="310"/>
    <d v="2026-01-11T00:00:00"/>
    <n v="30002760"/>
    <n v="630"/>
    <d v="2026-01-26T00:00:00"/>
    <n v="30002760"/>
    <n v="625057.5"/>
    <n v="3750345"/>
    <n v="3750345"/>
    <n v="3750345"/>
    <n v="3750345"/>
    <n v="3750345"/>
    <n v="3750345"/>
    <n v="23127127.5"/>
    <m/>
    <d v="2026-12-31T00:00:00"/>
    <m/>
    <m/>
    <m/>
    <m/>
    <m/>
    <s v="A-02-02-02-008-003-01"/>
    <s v="Prestar los servicios de apoyo administrativo y de gestión documental a la Dirección de Otras Prestaciones, aplicando el procedimiento de Gestión Documental establecido por la Entidad según las normas del Archivo General de la Nación ID-229-DOP. ADRES-CPS-310-2026"/>
    <s v="229-DOP"/>
    <s v="Dirección  de Otras Prestaciones"/>
  </r>
  <r>
    <n v="297"/>
    <x v="1"/>
    <x v="296"/>
    <s v="RAFAEL ENRIQUE ROA PINZON"/>
    <n v="11200136"/>
    <d v="2026-01-28T00:00:00"/>
    <m/>
    <d v="2026-09-27T00:00:00"/>
    <d v="2026-09-28T00:00:00"/>
    <n v="101326304"/>
    <m/>
    <n v="0"/>
    <s v="NO"/>
    <n v="0"/>
    <n v="12665788"/>
    <n v="422192.93333333335"/>
    <n v="235"/>
    <d v="2026-01-11T00:00:00"/>
    <n v="101326304"/>
    <n v="1098"/>
    <d v="2026-01-28T00:00:00"/>
    <n v="101326304"/>
    <n v="1266578.8"/>
    <n v="12665788"/>
    <n v="12665788"/>
    <n v="12665788"/>
    <n v="12665788"/>
    <n v="12665788"/>
    <n v="12665788"/>
    <n v="77261306.799999997"/>
    <m/>
    <d v="2026-12-31T00:00:00"/>
    <m/>
    <m/>
    <m/>
    <m/>
    <m/>
    <s v="A-02-02-02-008-002-01"/>
    <s v="Prestar servicios profesionales especializados jurídicos a la Dirección de Otras Prestaciones en la ejecución, seguimiento y revisión de las actividades relacionadas con el procedimiento de determinación del deudor y las que se requieran, en el marco de los procesos de reconocimiento y pago de servicios y tecnologías en salud no financiadas con la UPC o con presupuestos máximos, reclamaciones de servicios médicos, indemnizaciones y gastos derivados de accidentes de tránsito reconocidos por la ADRES, eventos catastróficos de origen natural, eventos terroristas y demás eventos aprobados por el Ministerio de Salud y Protección Social.  ID-234-DOP. ADRES-CPS-311-2026"/>
    <s v="234-DOP"/>
    <s v="Dirección  de Otras Prestaciones"/>
  </r>
  <r>
    <n v="298"/>
    <x v="1"/>
    <x v="297"/>
    <s v="CLAUDIA PATRICIA AVILA NINCO"/>
    <n v="1010209613"/>
    <d v="2026-01-27T00:00:00"/>
    <m/>
    <d v="2026-09-26T00:00:00"/>
    <d v="2026-09-27T00:00:00"/>
    <n v="73458000"/>
    <m/>
    <n v="0"/>
    <s v="NO"/>
    <n v="0"/>
    <n v="9182250"/>
    <n v="306075"/>
    <n v="451"/>
    <d v="2026-01-11T00:00:00"/>
    <n v="73458000"/>
    <n v="1010"/>
    <d v="2026-01-27T00:00:00"/>
    <n v="73458000"/>
    <n v="1224300"/>
    <n v="9182250"/>
    <n v="9182250"/>
    <n v="9182250"/>
    <n v="9182250"/>
    <n v="9182250"/>
    <n v="9182250"/>
    <n v="5631780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50-DOP. ADRES-CPS-312-2026"/>
    <s v="250-DOP"/>
    <s v="Dirección  de Otras Prestaciones"/>
  </r>
  <r>
    <n v="299"/>
    <x v="1"/>
    <x v="298"/>
    <s v="LUCY COLMENARES CAMARGO"/>
    <n v="51944630"/>
    <d v="2026-01-29T00:00:00"/>
    <m/>
    <d v="2026-09-28T00:00:00"/>
    <d v="2026-09-29T00:00:00"/>
    <n v="40066576"/>
    <m/>
    <n v="0"/>
    <s v="NO"/>
    <n v="0"/>
    <n v="5008322"/>
    <n v="166944.06666666668"/>
    <n v="397"/>
    <d v="2026-01-11T00:00:00"/>
    <n v="60099864"/>
    <n v="1142"/>
    <d v="2026-01-29T00:00:00"/>
    <n v="40066576"/>
    <n v="333888.13"/>
    <n v="5008322"/>
    <n v="5008322"/>
    <n v="5008322"/>
    <n v="5008322"/>
    <n v="5008322"/>
    <n v="5008322"/>
    <n v="30383820.129999999"/>
    <m/>
    <d v="2026-12-31T00:00:00"/>
    <m/>
    <m/>
    <m/>
    <m/>
    <m/>
    <s v="A-02-02-02-008-003-01"/>
    <s v="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necesidades que se requieran para el DOP ID-262-DOP. ADRES-CPS-314-2026"/>
    <s v="262-DOP"/>
    <s v="Dirección  de Otras Prestaciones"/>
  </r>
  <r>
    <n v="300"/>
    <x v="1"/>
    <x v="299"/>
    <s v="BLANCA LILIA VIVI QUINTANA"/>
    <n v="41748221"/>
    <d v="2026-01-28T00:00:00"/>
    <m/>
    <d v="2026-09-27T00:00:00"/>
    <d v="2026-09-28T00:00:00"/>
    <n v="150675192"/>
    <m/>
    <n v="15827226.050000001"/>
    <s v="SI"/>
    <n v="3007172.9495000001"/>
    <n v="18834399"/>
    <n v="627813.30000000005"/>
    <n v="370"/>
    <d v="2026-01-11T00:00:00"/>
    <n v="226012788"/>
    <n v="1097"/>
    <d v="2026-01-28T00:00:00"/>
    <n v="150675192"/>
    <n v="1883439.9000000001"/>
    <n v="18834399"/>
    <n v="18834399"/>
    <n v="18834399"/>
    <n v="18834399"/>
    <n v="18834399"/>
    <n v="18834399"/>
    <n v="114889833.90000001"/>
    <m/>
    <d v="2026-12-31T00:00:00"/>
    <m/>
    <m/>
    <m/>
    <m/>
    <m/>
    <s v="A-02-02-02-008-002-01"/>
    <s v="Prestar servicios profesionales especializados a la DOP realizando acompañamiento jurídico para el fortalecimiento de la Entidad en el marco de los procesos de reconocimiento y pago de servicios y tecnologías en salud nofinanciadas con la UPC,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la atención y respuesta a los requerimientos de entes de control y autoridades judiciales. ID-267-DOP"/>
    <s v="267-DOP"/>
    <s v="Dirección  de Otras Prestaciones"/>
  </r>
  <r>
    <n v="301"/>
    <x v="1"/>
    <x v="300"/>
    <s v="ALCIRA YANNETH MALAGON MUÑOZ"/>
    <n v="52560761"/>
    <d v="2026-01-26T00:00:00"/>
    <m/>
    <d v="2026-09-25T00:00:00"/>
    <d v="2026-09-26T00:00:00"/>
    <n v="88149600"/>
    <m/>
    <n v="0"/>
    <s v="NO"/>
    <n v="0"/>
    <n v="11018700"/>
    <n v="367290"/>
    <n v="341"/>
    <d v="2026-01-11T00:00:00"/>
    <n v="88149600"/>
    <n v="637"/>
    <d v="2026-01-26T00:00:00"/>
    <n v="88149600"/>
    <n v="1836450"/>
    <n v="11018700"/>
    <n v="11018700"/>
    <n v="11018700"/>
    <n v="11018700"/>
    <n v="11018700"/>
    <n v="11018700"/>
    <n v="67948650"/>
    <m/>
    <d v="2026-12-31T00:00:00"/>
    <m/>
    <m/>
    <m/>
    <m/>
    <m/>
    <s v="A-02-02-02-008-003-01"/>
    <s v="Prestar servicios profesionales a la Dirección de Otras Prestaciones de la ADRES en las actividades de seguimiento, reporte y/o actualizaciones relacionadas con la planeación estratégica de la Dirección. ID-268-DOP. ADRES-CPS-316-2026"/>
    <s v="268-DOP"/>
    <s v="Dirección  de Otras Prestaciones"/>
  </r>
  <r>
    <n v="302"/>
    <x v="1"/>
    <x v="301"/>
    <s v="CLAUDIA MARCELA CARREÑO GONZALEZ"/>
    <n v="52285697"/>
    <d v="2026-01-19T00:00:00"/>
    <m/>
    <d v="2026-09-18T00:00:00"/>
    <d v="2026-09-19T00:00:00"/>
    <n v="77711728"/>
    <m/>
    <n v="0"/>
    <s v="NO"/>
    <n v="0"/>
    <n v="9713966"/>
    <n v="323798.86666666664"/>
    <n v="241"/>
    <d v="2026-01-11T00:00:00"/>
    <n v="77711728"/>
    <n v="351"/>
    <d v="2026-01-19T00:00:00"/>
    <n v="77711728"/>
    <n v="3885586.3999999994"/>
    <n v="9713966"/>
    <n v="9713966"/>
    <n v="9713966"/>
    <n v="9713966"/>
    <n v="9713966"/>
    <n v="9713966"/>
    <n v="62169382.399999999"/>
    <m/>
    <d v="2026-12-31T00:00:00"/>
    <m/>
    <m/>
    <m/>
    <m/>
    <m/>
    <s v="A-02-02-02-008-003-01"/>
    <s v="Prestar servicios profesionales especializados a la Dirección de Otras Prestaciones de la ADRES en las labores de seguimiento, control, técnicas y operativas de seguimiento y valoracio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56-DOP. ADRES-CPS-317-2026"/>
    <s v="056-DOP"/>
    <s v="Dirección  de Otras Prestaciones"/>
  </r>
  <r>
    <n v="303"/>
    <x v="1"/>
    <x v="302"/>
    <s v="JHONNY ALEXANDER GARCIA VERGARA"/>
    <n v="98700723"/>
    <d v="2026-01-19T00:00:00"/>
    <m/>
    <d v="2026-09-18T00:00:00"/>
    <d v="2026-09-19T00:00:00"/>
    <n v="109200000"/>
    <m/>
    <n v="0"/>
    <s v="NO"/>
    <n v="0"/>
    <n v="13650000"/>
    <n v="455000"/>
    <n v="379"/>
    <d v="2026-01-11T00:00:00"/>
    <n v="163800000"/>
    <n v="327"/>
    <d v="2026-01-19T00:00:00"/>
    <n v="109200000"/>
    <n v="5460000"/>
    <n v="13650000"/>
    <n v="13650000"/>
    <n v="13650000"/>
    <n v="13650000"/>
    <n v="13650000"/>
    <n v="13650000"/>
    <n v="87360000"/>
    <m/>
    <d v="2026-12-31T00:00:00"/>
    <m/>
    <m/>
    <m/>
    <m/>
    <m/>
    <s v="A-02-02-02-008-003-01"/>
    <s v="Prestar servicios profesionales especializados a la Dirección de Otras Prestaciones de la ADRES, en el seguimiento y gestión de los propósitos misionales estratégicos de la Dirección con los equipos multidisciplinarios de la Entidad, para el proceso de implementación de herramientas de automatización, optimización, innovación tecnológica y transformación digital que validen y respalden  la información  de los procesos y hallazgos de auditoría en el marco del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145-DOP. ADRES-CPS-318-2026"/>
    <s v="145-DOP"/>
    <s v="Dirección  de Otras Prestaciones"/>
  </r>
  <r>
    <n v="304"/>
    <x v="1"/>
    <x v="303"/>
    <s v="SANDRA MILENA SALGADO RINCON"/>
    <n v="35528261"/>
    <d v="2026-01-22T00:00:00"/>
    <m/>
    <d v="2026-09-21T00:00:00"/>
    <d v="2026-09-22T00:00:00"/>
    <n v="50762296"/>
    <m/>
    <n v="0"/>
    <s v="NO"/>
    <n v="0"/>
    <n v="6345287"/>
    <n v="211509.56666666668"/>
    <n v="316"/>
    <d v="2026-01-11T00:00:00"/>
    <n v="50762296"/>
    <n v="342"/>
    <d v="2026-01-19T00:00:00"/>
    <n v="50762296"/>
    <n v="1903586.1"/>
    <n v="6345287"/>
    <n v="6345287"/>
    <n v="6345287"/>
    <n v="6345287"/>
    <n v="6345287"/>
    <n v="6345287"/>
    <n v="39975308.100000001"/>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46-DOP. ADRES-CPS-320-2026"/>
    <s v="046-DOP"/>
    <s v="Dirección  de Otras Prestaciones"/>
  </r>
  <r>
    <n v="305"/>
    <x v="1"/>
    <x v="304"/>
    <s v="ANDRES FERNEY GAITAN HERNANDEZ"/>
    <n v="80250774"/>
    <d v="2026-01-22T00:00:00"/>
    <m/>
    <d v="2026-09-21T00:00:00"/>
    <d v="2026-09-22T00:00:00"/>
    <n v="50762292"/>
    <m/>
    <n v="0"/>
    <s v="NO"/>
    <n v="0"/>
    <n v="6345287"/>
    <n v="211509.56666666668"/>
    <n v="385"/>
    <d v="2026-01-11T00:00:00"/>
    <n v="76143444"/>
    <n v="512"/>
    <d v="2026-01-22T00:00:00"/>
    <n v="50762292"/>
    <n v="1903586.1"/>
    <n v="6345287"/>
    <n v="6345287"/>
    <n v="6345287"/>
    <n v="6345287"/>
    <n v="6345287"/>
    <n v="6345287"/>
    <n v="39975308.100000001"/>
    <m/>
    <d v="2026-12-31T00:00:00"/>
    <m/>
    <m/>
    <m/>
    <m/>
    <m/>
    <s v="A-02-02-02-008-003-01"/>
    <s v="Prestar servicios profesionales a la Dirección de Otras Prestaciones de la ADRES apoyando en el análisis, verificación y cruce de la información relacionadas con el proceso de liquidación, reconocimiento y pago de servicios y tecnologías en salud no financiadas relacionadas con los servicios y tecnologías de salud no financiados con cargo a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32-DOP. ADRES-CPS-321-2026"/>
    <s v="032-DOP"/>
    <s v="Dirección  de Otras Prestaciones"/>
  </r>
  <r>
    <n v="306"/>
    <x v="1"/>
    <x v="305"/>
    <s v="SANDRA MARCELA VILLEGAS GALEANO"/>
    <n v="1062677573"/>
    <d v="2026-01-22T00:00:00"/>
    <m/>
    <d v="2026-09-21T00:00:00"/>
    <d v="2026-09-22T00:00:00"/>
    <n v="46048200"/>
    <m/>
    <n v="0"/>
    <s v="NO"/>
    <n v="0"/>
    <n v="5756025"/>
    <n v="191867.5"/>
    <n v="384"/>
    <d v="2026-01-11T00:00:00"/>
    <n v="46048200"/>
    <n v="462"/>
    <d v="2026-01-21T00:00:00"/>
    <n v="46048200"/>
    <n v="1726807.5"/>
    <n v="5756025"/>
    <n v="5756025"/>
    <n v="5756025"/>
    <n v="5756025"/>
    <n v="5756025"/>
    <n v="5756025"/>
    <n v="36262957.5"/>
    <m/>
    <d v="2026-12-31T00:00:00"/>
    <m/>
    <m/>
    <m/>
    <m/>
    <m/>
    <s v="A-02-02-02-008-003-01"/>
    <s v="Prestar servicios profesionales a la Dirección de Otras Prestaciones de la ADRES apoyando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61-DOP. ADRES-CPS-322-2026"/>
    <s v="161-DOP"/>
    <s v="Dirección  de Otras Prestaciones"/>
  </r>
  <r>
    <n v="307"/>
    <x v="1"/>
    <x v="306"/>
    <s v="JEIMMY CONSTANZA DIAZ BUITRAGO"/>
    <n v="52533435"/>
    <d v="2026-01-22T00:00:00"/>
    <m/>
    <d v="2026-09-21T00:00:00"/>
    <d v="2026-09-22T00:00:00"/>
    <n v="46048200"/>
    <m/>
    <n v="0"/>
    <s v="NO"/>
    <n v="0"/>
    <n v="5756025"/>
    <n v="191867.5"/>
    <n v="409"/>
    <d v="2026-01-11T00:00:00"/>
    <n v="46048200"/>
    <n v="449"/>
    <d v="2026-01-21T00:00:00"/>
    <n v="46048200"/>
    <n v="1726807.5"/>
    <n v="5756025"/>
    <n v="5756025"/>
    <n v="5756025"/>
    <n v="5756025"/>
    <n v="5756025"/>
    <n v="5756025"/>
    <n v="36262957.5"/>
    <m/>
    <d v="2026-12-31T00:00:00"/>
    <m/>
    <m/>
    <m/>
    <m/>
    <m/>
    <s v="A-02-02-02-008-003-01"/>
    <s v="Prestar servicios profesionales a la Dirección de Otras Prestaciones de la ADRES apoyando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ID-162-DOP. ADRES-CPS-323-2026"/>
    <s v="162-DOP"/>
    <s v="Dirección  de Otras Prestaciones"/>
  </r>
  <r>
    <n v="308"/>
    <x v="1"/>
    <x v="307"/>
    <s v="CESAR URBANO GOMEZ PEREZ"/>
    <n v="1073600667"/>
    <d v="2026-01-20T00:00:00"/>
    <m/>
    <d v="2026-09-19T00:00:00"/>
    <d v="2026-09-20T00:00:00"/>
    <n v="46048200"/>
    <m/>
    <n v="0"/>
    <s v="NO"/>
    <n v="0"/>
    <n v="5756025"/>
    <n v="191867.5"/>
    <n v="363"/>
    <d v="2026-01-11T00:00:00"/>
    <n v="46048200"/>
    <n v="361"/>
    <d v="2026-01-20T00:00:00"/>
    <n v="46048200"/>
    <n v="2110542.5"/>
    <n v="5756025"/>
    <n v="5756025"/>
    <n v="5756025"/>
    <n v="5756025"/>
    <n v="5756025"/>
    <n v="5756025"/>
    <n v="36646692.5"/>
    <m/>
    <d v="2026-12-31T00:00:00"/>
    <m/>
    <m/>
    <m/>
    <m/>
    <m/>
    <s v="A-02-02-02-008-003-01"/>
    <s v="Prestar servicios profesionales a la Dirección de Otras Prestaciones de la ADRES en la verificación y control de datos de los procesos de auditoría utilizados dentro de los procesos de reconocimiento y pago de servicios y tecnologías en salud no financiadas con la UPC o con presupuestos máximos y/o servicios complementarios. Igualmente apoyar en la implementación de herramientas de automatización y optimización de procesos para la validación de información que respalden los hallazgos de auditoría asociados a reclamaciones de servicios médico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lo anterior, conforme a lo establecido en la normativa y manuales vigentes.ID-163-DOP. ADRES-CPS-324-2026"/>
    <s v="163-DOP"/>
    <s v="Dirección  de Otras Prestaciones"/>
  </r>
  <r>
    <n v="309"/>
    <x v="1"/>
    <x v="308"/>
    <s v="ADRIANA PATRICIA SERRATO GARCIA"/>
    <n v="52337977"/>
    <d v="2026-01-29T00:00:00"/>
    <m/>
    <d v="2026-09-28T00:00:00"/>
    <d v="2026-09-29T00:00:00"/>
    <n v="110240000"/>
    <m/>
    <n v="0"/>
    <s v="NO"/>
    <n v="0"/>
    <n v="13780000"/>
    <n v="459333.33333333331"/>
    <n v="952"/>
    <d v="2026-01-22T00:00:00"/>
    <n v="110240000"/>
    <n v="1136"/>
    <d v="2026-01-29T00:00:00"/>
    <n v="110240000"/>
    <n v="918666.66666666663"/>
    <n v="13780000"/>
    <n v="13780000"/>
    <n v="13780000"/>
    <n v="13780000"/>
    <n v="13780000"/>
    <n v="13780000"/>
    <n v="83598666.666666657"/>
    <m/>
    <d v="2026-12-31T00:00:00"/>
    <m/>
    <m/>
    <m/>
    <m/>
    <m/>
    <s v="A-02-02-02-008-003-01"/>
    <s v="Prestar servicios profesionales especializados a la Dirección de Otras Prestaciones de la ADRES en la definición de criterios de auditoría e implementación, seguimiento y evalu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ID-152-DOP. ADRES-CPS-329-2026"/>
    <s v="152-DOP"/>
    <s v="Dirección  de Otras Prestaciones"/>
  </r>
  <r>
    <n v="310"/>
    <x v="1"/>
    <x v="309"/>
    <s v="MARCELA ROCIO FORERO RIAÑO"/>
    <n v="52305477"/>
    <d v="2026-01-20T00:00:00"/>
    <m/>
    <d v="2026-09-19T00:00:00"/>
    <d v="2026-09-20T00:00:00"/>
    <n v="77711728"/>
    <m/>
    <n v="0"/>
    <s v="NO"/>
    <n v="0"/>
    <n v="9713966"/>
    <n v="323798.86666666664"/>
    <n v="468"/>
    <d v="2026-01-11T00:00:00"/>
    <n v="77711728"/>
    <n v="344"/>
    <d v="2026-01-19T00:00:00"/>
    <n v="77711728"/>
    <n v="3561787.53"/>
    <n v="9713966"/>
    <n v="9713966"/>
    <n v="9713966"/>
    <n v="9713966"/>
    <n v="9713966"/>
    <n v="9713966"/>
    <n v="61845583.530000001"/>
    <m/>
    <d v="2026-12-31T00:00:00"/>
    <m/>
    <m/>
    <m/>
    <m/>
    <m/>
    <s v="A-02-02-02-008-003-01"/>
    <s v="Prestar servicios profesionales especializados a la Dirección de Otras Prestaciones de la ADRES en las labores de seguimiento, control, técnicas y operativas de seguimiento y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79-DOP. ADRES-CPS-330-2026"/>
    <s v="079-DOP"/>
    <s v="Dirección  de Otras Prestaciones"/>
  </r>
  <r>
    <n v="311"/>
    <x v="1"/>
    <x v="310"/>
    <s v="DIANA CAROLINA LOPEZ VILLABON"/>
    <n v="53165673"/>
    <d v="2026-01-20T00:00:00"/>
    <m/>
    <d v="2026-09-19T00:00:00"/>
    <d v="2026-09-20T00:00:00"/>
    <n v="95896800"/>
    <m/>
    <n v="0"/>
    <s v="NO"/>
    <n v="0"/>
    <n v="11987100"/>
    <n v="399570"/>
    <n v="240"/>
    <d v="2026-01-11T00:00:00"/>
    <n v="95896800"/>
    <n v="363"/>
    <d v="2026-01-20T00:00:00"/>
    <n v="95896800"/>
    <n v="4395270"/>
    <n v="11987100"/>
    <n v="11987100"/>
    <n v="11987100"/>
    <n v="11987100"/>
    <n v="11987100"/>
    <n v="11987100"/>
    <n v="76317870"/>
    <m/>
    <d v="2026-12-31T00:00:00"/>
    <m/>
    <m/>
    <m/>
    <m/>
    <m/>
    <s v="A-02-02-02-008-003-01"/>
    <s v="Prestar servicios profesionales especializados a la Dirección de Otras Prestaciones de la ADRES en las labores de seguimiento, control, técnicas y operativas de seguimiento y valoracio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54-DOP. ADRES-CPS-331-2026"/>
    <s v="054-DOP"/>
    <s v="Dirección  de Otras Prestaciones"/>
  </r>
  <r>
    <n v="312"/>
    <x v="4"/>
    <x v="311"/>
    <s v="DAVID ESNEYDER BELLO ANGULO"/>
    <n v="1099213032"/>
    <d v="2026-01-16T00:00:00"/>
    <m/>
    <d v="2026-09-15T00:00:00"/>
    <d v="2026-09-16T00:00:00"/>
    <n v="113400000"/>
    <m/>
    <n v="0"/>
    <s v="NO"/>
    <n v="0"/>
    <n v="14175000"/>
    <n v="472500"/>
    <n v="725"/>
    <d v="2026-01-11T00:00:00"/>
    <n v="113400000"/>
    <n v="211"/>
    <d v="2026-01-16T00:00:00"/>
    <n v="113400000"/>
    <n v="7087500"/>
    <n v="14175000"/>
    <n v="14175000"/>
    <n v="14175000"/>
    <n v="14175000"/>
    <n v="14175000"/>
    <n v="14175000"/>
    <n v="92137500"/>
    <m/>
    <d v="2026-12-31T00:00:00"/>
    <m/>
    <m/>
    <m/>
    <m/>
    <m/>
    <s v="A-02-02-02-008-003-01"/>
    <s v="Prestar servicios profesionales a la Dirección General de la Administradora de los Recursos del Sistema General de Seguridad Social en Salud - ADRES, enfocados la minimización de los costos de la nube, la alta disponibilidad de información para procesos DataOps y MLOps para proyectos estratégicos y aseguramiento de entregables. ID-010-DGRAL. ADRES-CPS-332-2026"/>
    <s v="010-DGRAL"/>
    <s v="Dirección General"/>
  </r>
  <r>
    <n v="313"/>
    <x v="1"/>
    <x v="312"/>
    <s v="ESPERANZA CARDOZO PEREZ"/>
    <n v="52711997"/>
    <d v="2026-01-20T00:00:00"/>
    <m/>
    <d v="2026-09-19T00:00:00"/>
    <d v="2026-09-20T00:00:00"/>
    <n v="121264000"/>
    <m/>
    <n v="0"/>
    <s v="NO"/>
    <n v="0"/>
    <n v="15158000"/>
    <n v="505266.66666666669"/>
    <n v="378"/>
    <d v="2026-01-11T00:00:00"/>
    <n v="121264000"/>
    <n v="258"/>
    <d v="2026-01-17T00:00:00"/>
    <n v="121264000"/>
    <n v="5557933.333333334"/>
    <n v="15158000"/>
    <n v="15158000"/>
    <n v="15158000"/>
    <n v="15158000"/>
    <n v="15158000"/>
    <n v="15158000"/>
    <n v="96505933.333333343"/>
    <m/>
    <d v="2026-12-31T00:00:00"/>
    <m/>
    <m/>
    <m/>
    <m/>
    <m/>
    <s v="A-02-02-02-008-003-01"/>
    <s v="Prestar servicios profesionales especializados a la Dirección de Otras Prestaciones de la ADRES para adelantar las acciones coordinadas, de planeación, gestión, ejecución técnica y operativa del proceso de auditoría y calidad, en la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olítica SOAT a tarifa diferencial por riesgo, eventos catastróficos de origen natural, eventos terroristas y demás eventos aprobados por el Ministerio de Salud y Protección Social; así como fortalecer el contexto técnico - cientifico de los procesos de auditoría y calidad a cargo de la Dirección y el seguimiento mediante el apoyo técnico en el planteamiento y desarrollo de los proyectos misionales estratégicos de la Dirección, en la coordinación, gestión y articulación de los equipos multidisciplinarios, monitoreo del cumplimiento de los objetivos planteados de optimización de los procesos y la presentación de informes de avance a la Dirección General; así como en la gestión y enlace de las mesas técnicas que se llevan a cabo con entidades públicas del sector salud.ID-144-DOP ADRES-CPS-334-2026"/>
    <s v="144-DOP"/>
    <s v="Dirección  de Otras Prestaciones"/>
  </r>
  <r>
    <n v="314"/>
    <x v="5"/>
    <x v="313"/>
    <s v="ANA MILENA HENAO BERNAL  "/>
    <n v="1018446906"/>
    <d v="2026-01-20T00:00:00"/>
    <m/>
    <d v="2026-09-19T00:00:00"/>
    <d v="2026-09-20T00:00:00"/>
    <n v="74008000"/>
    <m/>
    <n v="0"/>
    <s v="NO"/>
    <n v="0"/>
    <n v="9251000"/>
    <n v="308366.66666666669"/>
    <n v="207"/>
    <d v="2026-01-11T00:00:00"/>
    <n v="74008000"/>
    <n v="269"/>
    <d v="2026-01-17T00:00:00"/>
    <n v="74008000"/>
    <n v="3392033.33"/>
    <n v="9251000"/>
    <n v="9251000"/>
    <n v="9251000"/>
    <n v="9251000"/>
    <n v="9251000"/>
    <n v="9251000"/>
    <n v="58898033.329999998"/>
    <m/>
    <d v="2026-12-31T00:00:00"/>
    <m/>
    <m/>
    <m/>
    <m/>
    <m/>
    <s v="A-02-02-02-008-003-01"/>
    <s v="Prestar servicios profesionales para apoyar el desarrollo y fortalecimiento del cumplimiento normativo y la gestión de riesgos, en el marco de la metodología de Gobierno, Riesgo y Cumplimiento (GRC), en los procesos administrativos, operativos y financieros de la ADRES. ID-004-OAP-ADRES-CPS-343-2026"/>
    <s v="004-OAP"/>
    <s v="Oficina Asesoría de Planeación y Control de Riesgos"/>
  </r>
  <r>
    <n v="315"/>
    <x v="5"/>
    <x v="314"/>
    <s v="JACQUELINE MEDINA GUTIERREZ"/>
    <n v="53166692"/>
    <d v="2026-01-20T00:00:00"/>
    <m/>
    <d v="2026-09-19T00:00:00"/>
    <d v="2026-09-20T00:00:00"/>
    <n v="89040000"/>
    <m/>
    <n v="0"/>
    <s v="NO"/>
    <n v="0"/>
    <n v="11130000"/>
    <n v="371000"/>
    <n v="196"/>
    <d v="2026-01-11T00:00:00"/>
    <n v="89040000"/>
    <n v="270"/>
    <d v="2026-01-17T00:00:00"/>
    <n v="89040000"/>
    <n v="4081000"/>
    <n v="11130000"/>
    <n v="11130000"/>
    <n v="11130000"/>
    <n v="11130000"/>
    <n v="11130000"/>
    <n v="11130000"/>
    <n v="70861000"/>
    <m/>
    <d v="2026-12-31T00:00:00"/>
    <m/>
    <m/>
    <m/>
    <m/>
    <m/>
    <s v="A-02-02-02-008-003-01"/>
    <s v="Prestar servicios profesionales para apoyar el desarrollo y fortalecimiento del cumplimiento normativo y la gestión de riesgos, en el marco de la metodología de Gobierno, Riesgo y Cumplimiento (GRC), en los procesos administrativos, operativos y financieros de la ADRES. ID-002-OAP-ADRES-CPS-344-2026"/>
    <s v="002-OAP"/>
    <s v="Oficina Asesoría de Planeación y Control de Riesgos"/>
  </r>
  <r>
    <n v="316"/>
    <x v="5"/>
    <x v="315"/>
    <s v="JEMNYN LEMUSVETH PARDO CUELLAR"/>
    <n v="52433334"/>
    <d v="2026-01-20T00:00:00"/>
    <m/>
    <d v="2026-09-19T00:00:00"/>
    <d v="2026-09-20T00:00:00"/>
    <n v="89040000"/>
    <m/>
    <n v="0"/>
    <s v="NO"/>
    <n v="0"/>
    <n v="11130000"/>
    <n v="371000"/>
    <n v="192"/>
    <d v="2026-01-11T00:00:00"/>
    <n v="89040000"/>
    <n v="271"/>
    <d v="2026-01-17T00:00:00"/>
    <n v="89040000"/>
    <n v="4081000"/>
    <n v="11130000"/>
    <n v="11130000"/>
    <n v="11130000"/>
    <n v="11130000"/>
    <n v="11130000"/>
    <n v="11130000"/>
    <n v="70861000"/>
    <m/>
    <d v="2026-12-31T00:00:00"/>
    <m/>
    <m/>
    <m/>
    <m/>
    <m/>
    <s v="A-02-02-02-008-003-01"/>
    <s v="Prestar servicios profesionales para apoyar el desarrollo y fortalecimiento del cumplimiento normativo y la gestión de riesgos, en el marco de la metodología de Gobierno, Riesgo y Cumplimiento (GRC), en los procesos administrativos, operativos y financieros de la ADRES. ID-001-OAP-ADRES-CPS-345-2026"/>
    <s v="001-OAP"/>
    <s v="Oficina Asesoría de Planeación y Control de Riesgos"/>
  </r>
  <r>
    <n v="317"/>
    <x v="5"/>
    <x v="316"/>
    <s v="EDWIN MAURICIO GONZALEZ HERNANDEZ"/>
    <n v="7186136"/>
    <d v="2026-01-20T00:00:00"/>
    <m/>
    <d v="2026-09-19T00:00:00"/>
    <d v="2026-09-20T00:00:00"/>
    <n v="89040000"/>
    <m/>
    <n v="0"/>
    <s v="NO"/>
    <n v="0"/>
    <n v="11130000"/>
    <n v="371000"/>
    <n v="206"/>
    <d v="2026-01-11T00:00:00"/>
    <n v="89040000"/>
    <n v="272"/>
    <d v="2026-01-17T00:00:00"/>
    <n v="89040000"/>
    <n v="4081000"/>
    <n v="11130000"/>
    <n v="11130000"/>
    <n v="11130000"/>
    <n v="11130000"/>
    <n v="11130000"/>
    <n v="11130000"/>
    <n v="70861000"/>
    <m/>
    <d v="2026-12-31T00:00:00"/>
    <m/>
    <m/>
    <m/>
    <m/>
    <m/>
    <s v="A-02-02-02-008-003-01"/>
    <s v="Prestar servicios profesionales para apoyar el desarrollo y fortalecimiento del cumplimiento normativo y la gestión de riesgos, en el marco de la metodología de Gobierno, Riesgo y Cumplimiento (GRC), en los procesos administrativos, operativos y financieros de la ADRES. ID-003-OAP-ADRES-CPS-346-2026"/>
    <s v="003-OAP"/>
    <s v="Oficina Asesoría de Planeación y Control de Riesgos"/>
  </r>
  <r>
    <n v="318"/>
    <x v="5"/>
    <x v="317"/>
    <s v="HECTOR HERNANDO BECERRA BELTRAN"/>
    <n v="79434809"/>
    <d v="2026-01-20T00:00:00"/>
    <m/>
    <d v="2026-09-19T00:00:00"/>
    <d v="2026-09-20T00:00:00"/>
    <n v="106848000"/>
    <m/>
    <n v="0"/>
    <s v="NO"/>
    <n v="0"/>
    <n v="13356000"/>
    <n v="445200"/>
    <n v="209"/>
    <d v="2026-01-11T00:00:00"/>
    <n v="106848000"/>
    <n v="273"/>
    <d v="2026-01-19T00:00:00"/>
    <n v="106848000"/>
    <n v="4897200"/>
    <n v="13356000"/>
    <n v="13356000"/>
    <n v="13356000"/>
    <n v="13356000"/>
    <n v="13356000"/>
    <n v="13356000"/>
    <n v="85033200"/>
    <m/>
    <d v="2026-12-31T00:00:00"/>
    <m/>
    <m/>
    <m/>
    <m/>
    <m/>
    <s v="A-02-02-02-008-003-01"/>
    <s v="Prestar servicios profesionales a la Oficina Asesora de Planeación y Control de Riesgos, apoyando la construcción y desagregación de los macroprocesos y sus elementos de gestión de acuerdo con la metodología definida en la ADRES. ID-011-OAP-ADRES-CPS-347-2026"/>
    <s v="011-OAP"/>
    <s v="Oficina Asesoría de Planeación y Control de Riesgos"/>
  </r>
  <r>
    <n v="319"/>
    <x v="5"/>
    <x v="318"/>
    <s v="LYDIA CAROLINA SUAREZ VARGAS"/>
    <n v="52376746"/>
    <d v="2026-01-20T00:00:00"/>
    <m/>
    <d v="2026-09-19T00:00:00"/>
    <d v="2026-09-20T00:00:00"/>
    <n v="106848000"/>
    <m/>
    <n v="0"/>
    <s v="NO"/>
    <n v="0"/>
    <n v="13356000"/>
    <n v="445200"/>
    <n v="190"/>
    <d v="2026-01-11T00:00:00"/>
    <n v="106848000"/>
    <n v="276"/>
    <d v="2026-01-19T00:00:00"/>
    <n v="106848000"/>
    <n v="4897200"/>
    <n v="13356000"/>
    <n v="13356000"/>
    <n v="13356000"/>
    <n v="13356000"/>
    <n v="13356000"/>
    <n v="13356000"/>
    <n v="71677200"/>
    <n v="13356000"/>
    <d v="2026-12-31T00:00:00"/>
    <m/>
    <m/>
    <m/>
    <m/>
    <m/>
    <s v="A-02-02-02-008-003-01"/>
    <s v="Prestar servicios profesionales a la Oficina Asesora de Planeación y Control de Riesgos, apoyando la construcción y desagregación de los macroprocesos y sus elementos de gestión de acuerdo con la metodología definida en la ADRES. ID-014-OAP-ADRES-CPS-348-2026"/>
    <s v="014-OAP"/>
    <s v="Oficina Asesoría de Planeación y Control de Riesgos"/>
  </r>
  <r>
    <n v="320"/>
    <x v="5"/>
    <x v="319"/>
    <s v="LUISA FERNANDA GUARIN DIAZ"/>
    <n v="52272369"/>
    <d v="2026-01-20T00:00:00"/>
    <m/>
    <d v="2026-09-19T00:00:00"/>
    <d v="2026-09-20T00:00:00"/>
    <n v="89040000"/>
    <m/>
    <n v="0"/>
    <s v="NO"/>
    <n v="0"/>
    <n v="11130000"/>
    <n v="371000"/>
    <n v="197"/>
    <d v="2026-01-11T00:00:00"/>
    <n v="89040000"/>
    <n v="278"/>
    <d v="2026-01-19T00:00:00"/>
    <n v="89040000"/>
    <n v="4081000"/>
    <n v="11130000"/>
    <n v="11130000"/>
    <n v="11130000"/>
    <n v="11130000"/>
    <n v="11130000"/>
    <n v="11130000"/>
    <n v="70861000"/>
    <m/>
    <d v="2026-12-31T00:00:00"/>
    <m/>
    <m/>
    <m/>
    <m/>
    <m/>
    <s v="A-02-02-02-008-003-01"/>
    <s v="Prestar servicios profesionales a la Oficina Asesora de Planeación y Control de Riesgos, apoyando la construcción y desagregación de los macroprocesos y sus elementos de gestión de acuerdo con la metodología definida en la ADRES. ID-012-OAP-ADRES-CPS-349-2026"/>
    <s v="012-OAP"/>
    <s v="Oficina Asesoría de Planeación y Control de Riesgos"/>
  </r>
  <r>
    <n v="321"/>
    <x v="5"/>
    <x v="320"/>
    <s v="ANA YUSELY TORRES OSPINA"/>
    <n v="1022377313"/>
    <d v="2026-01-20T00:00:00"/>
    <m/>
    <d v="2026-09-19T00:00:00"/>
    <d v="2026-09-20T00:00:00"/>
    <n v="106848000"/>
    <m/>
    <n v="0"/>
    <s v="NO"/>
    <n v="0"/>
    <n v="13356000"/>
    <n v="445200"/>
    <n v="198"/>
    <d v="2026-01-11T00:00:00"/>
    <n v="106848000"/>
    <n v="279"/>
    <d v="2026-01-19T00:00:00"/>
    <n v="106848000"/>
    <n v="4897200"/>
    <n v="13356000"/>
    <n v="13356000"/>
    <n v="13356000"/>
    <n v="13356000"/>
    <n v="13356000"/>
    <n v="13356000"/>
    <n v="85033200"/>
    <m/>
    <d v="2026-12-31T00:00:00"/>
    <m/>
    <m/>
    <m/>
    <m/>
    <m/>
    <s v="A-02-02-02-008-003-01"/>
    <s v="Prestar servicios profesionales a la Oficina Asesora de Planeación y Control de Riesgos, apoyando la construcción y desagregación de los macroprocesos y sus elementos de gestión de acuerdo con la metodología definida en la ADRES. ID-013-OAP-ADRES-CPS-350-2026"/>
    <s v="013-OAP"/>
    <s v="Oficina Asesoría de Planeación y Control de Riesgos"/>
  </r>
  <r>
    <n v="322"/>
    <x v="2"/>
    <x v="321"/>
    <s v="MAGALY TELLO RAMIREZ"/>
    <n v="52050184"/>
    <d v="2026-01-16T00:00:00"/>
    <m/>
    <d v="2026-09-15T00:00:00"/>
    <d v="2026-09-16T00:00:00"/>
    <n v="92400000"/>
    <m/>
    <n v="0"/>
    <s v="NO"/>
    <n v="0"/>
    <n v="11550000"/>
    <n v="385000"/>
    <n v="576"/>
    <d v="2026-01-11T00:00:00"/>
    <n v="92400000"/>
    <n v="242"/>
    <d v="2026-01-16T00:00:00"/>
    <n v="92400000"/>
    <n v="5775000"/>
    <n v="11550000"/>
    <n v="11550000"/>
    <n v="11550000"/>
    <n v="11550000"/>
    <n v="11550000"/>
    <n v="11550000"/>
    <n v="75075000"/>
    <m/>
    <d v="2026-12-31T00:00:00"/>
    <m/>
    <m/>
    <m/>
    <m/>
    <m/>
    <s v="A-02-02-02-008-003-01"/>
    <s v="Prestar servicios profesionales para apoyar las actividades de control, seguimiento, actualización y reportes de la planeación estratégica de la DGTIC, así como en el seguimiento a la ejecución de los contratos a cargo de la DGTIC. ID-135-DGTIC"/>
    <s v="135-DGTIC"/>
    <s v="Direccion Gestión de Tecnologías de la Información y Comunicaciones"/>
  </r>
  <r>
    <n v="323"/>
    <x v="6"/>
    <x v="322"/>
    <s v="BRYAN STEVEN LOPEZ GARZON"/>
    <n v="1030601715"/>
    <d v="2026-01-20T00:00:00"/>
    <m/>
    <d v="2026-09-19T00:00:00"/>
    <d v="2026-09-20T00:00:00"/>
    <n v="48350608"/>
    <m/>
    <n v="0"/>
    <s v="NO"/>
    <n v="0"/>
    <n v="6043826"/>
    <n v="201460.86666666667"/>
    <n v="180"/>
    <d v="2026-01-11T00:00:00"/>
    <n v="48350608"/>
    <n v="377"/>
    <d v="2026-01-20T00:00:00"/>
    <n v="48350608"/>
    <n v="2216069.5333333332"/>
    <n v="6043826"/>
    <n v="6043826"/>
    <n v="6043826"/>
    <n v="6043826"/>
    <n v="6043826"/>
    <n v="6043826"/>
    <n v="38479025.533333331"/>
    <m/>
    <d v="2026-12-31T00:00:00"/>
    <m/>
    <m/>
    <m/>
    <m/>
    <m/>
    <s v="A-02-02-02-008-003-09"/>
    <s v="Prestar servicios de apoyo a la gestión a la Dirección de Gestión de los Recursos Financieros de Salud en las actividades operativas que soportan la contabilidad, las conciliaciones bancarias y los estados financieros de la ADRES. ID-007-DGRFS"/>
    <s v="007-DGRFS"/>
    <s v="Dirección Gestión de los Recursos Financieros de la Salud"/>
  </r>
  <r>
    <n v="324"/>
    <x v="6"/>
    <x v="323"/>
    <s v="CLAUDIA PATRICIA GONZALEZ ARIAS"/>
    <n v="1013669569"/>
    <d v="2026-01-25T00:00:00"/>
    <m/>
    <d v="2026-09-24T00:00:00"/>
    <d v="2026-09-25T00:00:00"/>
    <n v="53505808"/>
    <m/>
    <n v="0"/>
    <s v="NO"/>
    <n v="0"/>
    <n v="6688226"/>
    <n v="222940.86666666667"/>
    <n v="170"/>
    <d v="2026-01-11T00:00:00"/>
    <n v="53505808"/>
    <n v="605"/>
    <d v="2026-01-25T00:00:00"/>
    <n v="53505808"/>
    <n v="1337645.2"/>
    <n v="6688226"/>
    <n v="6688226"/>
    <n v="6688226"/>
    <n v="6688226"/>
    <n v="6688226"/>
    <n v="6688226"/>
    <n v="41467001.200000003"/>
    <m/>
    <d v="2026-12-31T00:00:00"/>
    <m/>
    <m/>
    <m/>
    <m/>
    <m/>
    <s v="A-02-02-02-008-003-01"/>
    <s v="Prestar servicios profesionales a la Dirección de Gestión de los Recursos Financieros de Salud en los procedimientos relacionados con las operaciones financieras de la ADRES, su contabilidad, la preparación de Estados Financieros, recaudo y tesorería. ID-018-DGRFS"/>
    <s v="018-DGRFS"/>
    <s v="Dirección Gestión de los Recursos Financieros de la Salud"/>
  </r>
  <r>
    <n v="325"/>
    <x v="6"/>
    <x v="324"/>
    <s v="JAVIER RICARDO PRADA PULIDO"/>
    <n v="1012332544"/>
    <d v="2026-01-20T00:00:00"/>
    <m/>
    <d v="2026-09-19T00:00:00"/>
    <d v="2026-09-20T00:00:00"/>
    <n v="58856392"/>
    <m/>
    <n v="0"/>
    <s v="NO"/>
    <n v="0"/>
    <n v="7357049"/>
    <n v="245234.96666666667"/>
    <n v="168"/>
    <d v="2026-01-11T00:00:00"/>
    <n v="58856392"/>
    <n v="378"/>
    <d v="2026-01-20T00:00:00"/>
    <n v="58856392"/>
    <n v="2697584.6333333333"/>
    <n v="7357049"/>
    <n v="7357049"/>
    <n v="7357049"/>
    <n v="7357049"/>
    <n v="7357049"/>
    <n v="7357049"/>
    <n v="46839878.633333333"/>
    <m/>
    <d v="2026-12-31T00:00:00"/>
    <m/>
    <m/>
    <m/>
    <m/>
    <m/>
    <s v="A-02-02-02-008-003-01"/>
    <s v="Prestar sus servicios profesionales a la Dirección de Gestión de los Recursos Financieros de Salud de la ADRES en el registro contable de las operaciones de la URA y el registro de terceros en los sistemas de información. ID-008-DGRFS"/>
    <s v="008-DGRFS"/>
    <s v="Dirección Gestión de los Recursos Financieros de la Salud"/>
  </r>
  <r>
    <n v="326"/>
    <x v="6"/>
    <x v="325"/>
    <s v="CAROLINA ELIZABETH BONILLA LEON"/>
    <n v="52543488"/>
    <d v="2026-01-25T00:00:00"/>
    <m/>
    <d v="2026-09-24T00:00:00"/>
    <d v="2026-09-25T00:00:00"/>
    <n v="58856392"/>
    <m/>
    <n v="0"/>
    <s v="NO"/>
    <n v="0"/>
    <n v="7357049"/>
    <n v="245234.96666666667"/>
    <n v="156"/>
    <d v="2026-01-11T00:00:00"/>
    <n v="58856392"/>
    <n v="604"/>
    <d v="2026-01-25T00:00:00"/>
    <n v="58856392"/>
    <n v="1471409.8"/>
    <n v="7357049"/>
    <n v="7357049"/>
    <n v="7357049"/>
    <n v="7357049"/>
    <n v="7357049"/>
    <n v="7357049"/>
    <n v="45613703.799999997"/>
    <m/>
    <d v="2026-12-31T00:00:00"/>
    <m/>
    <m/>
    <m/>
    <m/>
    <m/>
    <s v="A-02-02-02-008-003-01"/>
    <s v="Prestar servicios profesionales a la Dirección de Gestión de los Recursos Financieros de Salud en el análisis y causación de registros de cotizaciones no conciliadas, seguimiento de la información derivadas del Análisis y registro de los traslados de cuentas maestras a cuentas de inversión registrados en los sistemas de la ADRES. ID-020-DGRFS"/>
    <s v="020-DGRFS"/>
    <s v="Dirección Gestión de los Recursos Financieros de la Salud"/>
  </r>
  <r>
    <n v="327"/>
    <x v="6"/>
    <x v="326"/>
    <s v="MELBA GENSY SALGUERO PRIETO"/>
    <n v="52901906"/>
    <d v="2026-01-21T00:00:00"/>
    <m/>
    <d v="2026-09-20T00:00:00"/>
    <d v="2026-09-21T00:00:00"/>
    <n v="58856392"/>
    <m/>
    <n v="0"/>
    <s v="NO"/>
    <n v="0"/>
    <n v="7357049"/>
    <n v="245234.96666666667"/>
    <n v="158"/>
    <d v="2026-01-11T00:00:00"/>
    <n v="58856392"/>
    <n v="415"/>
    <d v="2026-01-21T00:00:00"/>
    <n v="58856392"/>
    <n v="2452349.666666667"/>
    <n v="7357049"/>
    <n v="7357049"/>
    <n v="7357049"/>
    <n v="7357049"/>
    <n v="7357049"/>
    <n v="7357049"/>
    <n v="46594643.666666672"/>
    <m/>
    <d v="2026-12-31T00:00:00"/>
    <m/>
    <m/>
    <m/>
    <m/>
    <m/>
    <s v="A-02-02-02-008-003-01"/>
    <s v="Prestar los servicios profesionales a la Dirección de Gestión de los Recursos Financieros de Salud en las actividades que soportan la contabilidad, las conciliaciones bancarias y los estados financieros de la ADRES. ID-006-DGRFS"/>
    <s v="006-DGRFS"/>
    <s v="Dirección Gestión de los Recursos Financieros de la Salud"/>
  </r>
  <r>
    <n v="328"/>
    <x v="2"/>
    <x v="327"/>
    <s v="JEISON ALEXIS BELLO SANCHEZ"/>
    <n v="1014225565"/>
    <d v="2026-01-19T00:00:00"/>
    <m/>
    <d v="2026-09-18T00:00:00"/>
    <d v="2026-09-19T00:00:00"/>
    <n v="88000000"/>
    <m/>
    <n v="0"/>
    <s v="NO"/>
    <n v="0"/>
    <n v="11000000"/>
    <n v="366666.66666666669"/>
    <n v="507"/>
    <d v="2026-01-11T00:00:00"/>
    <n v="88000000"/>
    <n v="293"/>
    <d v="2026-01-19T00:00:00"/>
    <n v="88000000"/>
    <n v="4400000"/>
    <n v="11000000"/>
    <n v="11000000"/>
    <n v="11000000"/>
    <n v="11000000"/>
    <n v="11000000"/>
    <n v="11000000"/>
    <n v="70400000"/>
    <m/>
    <d v="2026-12-31T00:00:00"/>
    <m/>
    <m/>
    <m/>
    <m/>
    <m/>
    <s v="A-02-02-02-008-003-01"/>
    <s v="Prestar servicios profesionales especializados para apoyar la estructuración de documentos técnicos en las etapas precontractual, contractual y postcontractual, así como en los asuntos técnicos y administrativos asociados a los procesos de contratación de la DGTIC.  ID-085-DGTIC"/>
    <s v="085-DGTIC"/>
    <s v="Direccion Gestión de Tecnologías de la Información y Comunicaciones"/>
  </r>
  <r>
    <n v="329"/>
    <x v="2"/>
    <x v="328"/>
    <s v="HELGUER CAMILO PELAEZ MURILLO"/>
    <n v="1032391448"/>
    <d v="2026-01-20T00:00:00"/>
    <m/>
    <d v="2026-09-19T00:00:00"/>
    <d v="2026-09-20T00:00:00"/>
    <n v="77711728"/>
    <m/>
    <n v="0"/>
    <s v="NO"/>
    <n v="0"/>
    <n v="9713966"/>
    <n v="323798.86666666664"/>
    <n v="600"/>
    <d v="2026-01-11T00:00:00"/>
    <n v="77711728"/>
    <n v="404"/>
    <d v="2026-01-20T00:00:00"/>
    <n v="77711728"/>
    <n v="3561787.5333333332"/>
    <n v="9713966"/>
    <n v="9713966"/>
    <n v="9713966"/>
    <n v="9713966"/>
    <n v="9713966"/>
    <n v="9713966"/>
    <n v="61845583.533333331"/>
    <m/>
    <d v="2026-12-31T00:00:00"/>
    <m/>
    <m/>
    <m/>
    <m/>
    <m/>
    <s v="A-02-02-02-008-003-01"/>
    <s v="Prestar servicios profesionales orientados a la ejecución de flujos de trabajo que impliquen la digitalización o automatización para optimizar y fortalecer los procesos internos de la Entidad  ID-113-DGTIC"/>
    <s v="113-DGTIC"/>
    <s v="Direccion Gestión de Tecnologías de la Información y Comunicaciones"/>
  </r>
  <r>
    <n v="330"/>
    <x v="2"/>
    <x v="329"/>
    <s v="NATALIA MORENO LOPERA"/>
    <n v="1013618891"/>
    <d v="2026-01-16T00:00:00"/>
    <m/>
    <d v="2026-09-15T00:00:00"/>
    <d v="2026-09-16T00:00:00"/>
    <n v="73792312"/>
    <m/>
    <n v="0"/>
    <s v="NO"/>
    <n v="0"/>
    <n v="9224039"/>
    <n v="307467.96666666667"/>
    <n v="569"/>
    <d v="2026-01-11T00:00:00"/>
    <n v="73792312"/>
    <n v="243"/>
    <d v="2026-01-16T00:00:00"/>
    <n v="73792312"/>
    <n v="4612019.5"/>
    <n v="9224039"/>
    <n v="9224039"/>
    <n v="9224039"/>
    <n v="9224039"/>
    <n v="9224039"/>
    <n v="9224039"/>
    <n v="59956253.5"/>
    <m/>
    <d v="2026-12-31T00:00:00"/>
    <m/>
    <m/>
    <m/>
    <m/>
    <m/>
    <s v="A-02-02-02-008-003-01"/>
    <s v="Prestar servicios profesionales para realizar las actividades que requieran digitalización o automatización en los procesos de la Entidad ID-100-DGTIC"/>
    <s v="100-DGTIC"/>
    <s v="Direccion Gestión de Tecnologías de la Información y Comunicaciones"/>
  </r>
  <r>
    <n v="331"/>
    <x v="2"/>
    <x v="330"/>
    <s v="ALVARO TOVAR CASALLAS"/>
    <n v="1015414765"/>
    <d v="2026-01-20T00:00:00"/>
    <m/>
    <d v="2026-09-19T00:00:00"/>
    <d v="2026-09-20T00:00:00"/>
    <n v="110010720.95999999"/>
    <m/>
    <n v="11555748"/>
    <s v="SI"/>
    <n v="2195592.12"/>
    <n v="13751340.119999999"/>
    <n v="458378.00399999996"/>
    <n v="602"/>
    <d v="2026-01-11T00:00:00"/>
    <n v="165016080"/>
    <n v="383"/>
    <d v="2026-01-20T00:00:00"/>
    <n v="110010720.95999999"/>
    <n v="5042158.0439999998"/>
    <n v="13751340.119999999"/>
    <n v="13751340.119999999"/>
    <n v="13751340.119999999"/>
    <n v="13751340.119999999"/>
    <n v="13751340.119999999"/>
    <n v="13751340.119999999"/>
    <n v="87550198.763999999"/>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133-DGTIC"/>
    <s v="133-DGTIC"/>
    <s v="Direccion Gestión de Tecnologías de la Información y Comunicaciones"/>
  </r>
  <r>
    <n v="332"/>
    <x v="2"/>
    <x v="331"/>
    <s v="JOSE DAVID REYES MUÑOZ"/>
    <n v="80111509"/>
    <d v="2026-01-20T00:00:00"/>
    <m/>
    <d v="2026-09-19T00:00:00"/>
    <d v="2026-09-20T00:00:00"/>
    <n v="110010720.95999999"/>
    <m/>
    <n v="11555748"/>
    <s v="SI"/>
    <n v="2195592.12"/>
    <n v="13751340.119999999"/>
    <n v="458378.00399999996"/>
    <n v="542"/>
    <d v="2026-01-11T00:00:00"/>
    <n v="165016080"/>
    <n v="244"/>
    <d v="2026-01-16T00:00:00"/>
    <n v="110010720.95999999"/>
    <n v="5042158.0439999998"/>
    <n v="13751340.119999999"/>
    <n v="13751340.119999999"/>
    <n v="13751340.119999999"/>
    <n v="13751340.119999999"/>
    <n v="13751340.119999999"/>
    <n v="13751340.119999999"/>
    <n v="87550198.763999999"/>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128-DGTIC"/>
    <s v="128-DGTIC"/>
    <s v="Direccion Gestión de Tecnologías de la Información y Comunicaciones"/>
  </r>
  <r>
    <n v="333"/>
    <x v="2"/>
    <x v="332"/>
    <s v="ANDRES ENRIQUE PACHON BUSTOS"/>
    <n v="79796878"/>
    <d v="2026-01-20T00:00:00"/>
    <m/>
    <d v="2026-09-19T00:00:00"/>
    <d v="2026-09-20T00:00:00"/>
    <n v="110010720.95999999"/>
    <m/>
    <n v="11555748"/>
    <s v="SI"/>
    <n v="2195592.12"/>
    <n v="13751340.119999999"/>
    <n v="458378.00399999996"/>
    <n v="601"/>
    <d v="2026-01-11T00:00:00"/>
    <n v="165016080"/>
    <n v="274"/>
    <d v="2026-01-19T00:00:00"/>
    <n v="110010720.95999999"/>
    <n v="5042158.0439999998"/>
    <n v="13751340.119999999"/>
    <n v="13751340.119999999"/>
    <n v="13751340.119999999"/>
    <n v="13751340.119999999"/>
    <n v="13751340.119999999"/>
    <n v="13751340.119999999"/>
    <n v="87550198.763999999"/>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129-DGTIC"/>
    <s v="129-DGTIC"/>
    <s v="Direccion Gestión de Tecnologías de la Información y Comunicaciones"/>
  </r>
  <r>
    <n v="334"/>
    <x v="2"/>
    <x v="333"/>
    <s v="JUAN CARLOS CASTILLO GOMEZ"/>
    <n v="80163564"/>
    <d v="2026-01-19T00:00:00"/>
    <m/>
    <d v="2026-09-18T00:00:00"/>
    <d v="2026-09-19T00:00:00"/>
    <n v="92445984"/>
    <m/>
    <n v="0"/>
    <s v="NO"/>
    <n v="0"/>
    <n v="11555748"/>
    <n v="385191.6"/>
    <n v="519"/>
    <d v="2026-01-11T00:00:00"/>
    <n v="138668976"/>
    <n v="297"/>
    <d v="2026-01-19T00:00:00"/>
    <n v="92445984"/>
    <n v="4622299.1999999993"/>
    <n v="11555748"/>
    <n v="11555748"/>
    <n v="11555748"/>
    <n v="11555748"/>
    <n v="11555748"/>
    <n v="11555748"/>
    <n v="73956787.200000003"/>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63-DGTIC"/>
    <s v="063-DGTIC"/>
    <s v="Direccion Gestión de Tecnologías de la Información y Comunicaciones"/>
  </r>
  <r>
    <n v="335"/>
    <x v="2"/>
    <x v="334"/>
    <s v="CARLOS ANDRES MEDINA RAMIREZ"/>
    <n v="1110501823"/>
    <d v="2026-01-22T00:00:00"/>
    <m/>
    <d v="2026-09-21T00:00:00"/>
    <d v="2026-09-22T00:00:00"/>
    <n v="92445984"/>
    <m/>
    <n v="0"/>
    <s v="NO"/>
    <n v="0"/>
    <n v="11555748"/>
    <n v="385191.6"/>
    <n v="534"/>
    <d v="2026-01-11T00:00:00"/>
    <n v="138668976"/>
    <n v="474"/>
    <d v="2026-01-22T00:00:00"/>
    <n v="92445984"/>
    <n v="3466724.4"/>
    <n v="11555748"/>
    <n v="11555748"/>
    <n v="11555748"/>
    <n v="11555748"/>
    <n v="11555748"/>
    <n v="11555748"/>
    <n v="72801212.400000006"/>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73-DGTIC"/>
    <s v="073-DGTIC"/>
    <s v="Direccion Gestión de Tecnologías de la Información y Comunicaciones"/>
  </r>
  <r>
    <n v="336"/>
    <x v="2"/>
    <x v="335"/>
    <s v="TITO FERNANDO ESPITIA HERRERA"/>
    <n v="80878520"/>
    <d v="2026-01-16T00:00:00"/>
    <m/>
    <d v="2026-09-15T00:00:00"/>
    <d v="2026-09-16T00:00:00"/>
    <n v="92445984"/>
    <m/>
    <n v="0"/>
    <s v="NO"/>
    <n v="0"/>
    <n v="11555748"/>
    <n v="385191.6"/>
    <n v="533"/>
    <d v="2026-01-11T00:00:00"/>
    <n v="138668976"/>
    <n v="240"/>
    <d v="2026-01-16T00:00:00"/>
    <n v="92445984"/>
    <n v="5777874"/>
    <n v="11555748"/>
    <n v="11555748"/>
    <n v="11555748"/>
    <n v="11555748"/>
    <n v="11555748"/>
    <n v="11555748"/>
    <n v="75112362"/>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62-DGTIC"/>
    <s v="062-DGTIC"/>
    <s v="Direccion Gestión de Tecnologías de la Información y Comunicaciones"/>
  </r>
  <r>
    <n v="337"/>
    <x v="2"/>
    <x v="336"/>
    <s v="JORGE LUIS HERNANDEZ CAÑON"/>
    <n v="1121859116"/>
    <d v="2026-01-19T00:00:00"/>
    <m/>
    <d v="2026-09-18T00:00:00"/>
    <d v="2026-09-19T00:00:00"/>
    <n v="92445984"/>
    <m/>
    <n v="0"/>
    <s v="NO"/>
    <n v="0"/>
    <n v="11555748"/>
    <n v="385191.6"/>
    <n v="552"/>
    <d v="2026-01-11T00:00:00"/>
    <n v="138668976"/>
    <n v="294"/>
    <d v="2026-01-19T00:00:00"/>
    <n v="92445984"/>
    <n v="4622299.1999999993"/>
    <n v="11555748"/>
    <n v="11555748"/>
    <n v="11555748"/>
    <n v="11555748"/>
    <n v="11555748"/>
    <n v="11555748"/>
    <n v="73956787.200000003"/>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66-DGTIC"/>
    <s v="066-DGTIC"/>
    <s v="Direccion Gestión de Tecnologías de la Información y Comunicaciones"/>
  </r>
  <r>
    <n v="338"/>
    <x v="2"/>
    <x v="337"/>
    <s v="CARLOS ENRIQUE DIAZ MAYA"/>
    <n v="80832339"/>
    <d v="2026-01-19T00:00:00"/>
    <m/>
    <d v="2026-09-18T00:00:00"/>
    <d v="2026-09-19T00:00:00"/>
    <n v="92445984"/>
    <m/>
    <n v="0"/>
    <s v="NO"/>
    <n v="0"/>
    <n v="11555748"/>
    <n v="385191.6"/>
    <n v="567"/>
    <d v="2026-01-11T00:00:00"/>
    <n v="138668976"/>
    <n v="295"/>
    <d v="2026-01-19T00:00:00"/>
    <n v="92445984"/>
    <n v="4622299.1999999993"/>
    <n v="11555748"/>
    <n v="11555748"/>
    <n v="11555748"/>
    <n v="11555748"/>
    <n v="11555748"/>
    <n v="11555748"/>
    <n v="73956787.200000003"/>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81-DGTIC"/>
    <s v="081-DGTIC"/>
    <s v="Direccion Gestión de Tecnologías de la Información y Comunicaciones"/>
  </r>
  <r>
    <n v="339"/>
    <x v="2"/>
    <x v="338"/>
    <s v="EDWARD CAMILO LONDOÑO SANCHEZ"/>
    <n v="1014209294"/>
    <d v="2026-01-19T00:00:00"/>
    <m/>
    <d v="2026-09-18T00:00:00"/>
    <d v="2026-09-19T00:00:00"/>
    <n v="92445984"/>
    <m/>
    <n v="0"/>
    <s v="NO"/>
    <n v="0"/>
    <n v="11555748"/>
    <n v="385191.6"/>
    <n v="579"/>
    <d v="2026-01-11T00:00:00"/>
    <n v="138668976"/>
    <n v="296"/>
    <d v="2026-01-19T00:00:00"/>
    <n v="92445984"/>
    <n v="4622299.2"/>
    <n v="11555748"/>
    <n v="11555748"/>
    <n v="11555748"/>
    <n v="11555748"/>
    <n v="11555748"/>
    <n v="11555748"/>
    <n v="73956787.200000003"/>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49-DGTIC"/>
    <s v="049-DGTIC"/>
    <s v="Direccion Gestión de Tecnologías de la Información y Comunicaciones"/>
  </r>
  <r>
    <n v="340"/>
    <x v="2"/>
    <x v="339"/>
    <s v="AIMER JEIDDY RIVERA CENTENO"/>
    <n v="13544953"/>
    <d v="2026-01-16T00:00:00"/>
    <m/>
    <d v="2026-09-15T00:00:00"/>
    <d v="2026-09-16T00:00:00"/>
    <n v="92445984"/>
    <m/>
    <n v="0"/>
    <s v="NO"/>
    <n v="0"/>
    <n v="11555748"/>
    <n v="385191.6"/>
    <n v="548"/>
    <d v="2026-01-11T00:00:00"/>
    <n v="138668976"/>
    <n v="247"/>
    <d v="2026-01-16T00:00:00"/>
    <n v="92445984"/>
    <n v="5777874"/>
    <n v="11555748"/>
    <n v="11555748"/>
    <n v="11555748"/>
    <n v="11555748"/>
    <n v="11555748"/>
    <n v="11555748"/>
    <n v="63556614"/>
    <n v="11555748"/>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51-DGTIC"/>
    <s v="051-DGTIC"/>
    <s v="Direccion Gestión de Tecnologías de la Información y Comunicaciones"/>
  </r>
  <r>
    <n v="341"/>
    <x v="2"/>
    <x v="340"/>
    <s v="CARLOS MARIO DURAN CAMELO"/>
    <n v="80020274"/>
    <d v="2026-01-20T00:00:00"/>
    <m/>
    <d v="2026-09-19T00:00:00"/>
    <d v="2026-09-20T00:00:00"/>
    <n v="92445984"/>
    <m/>
    <n v="0"/>
    <s v="NO"/>
    <n v="0"/>
    <n v="11555748"/>
    <n v="385191.6"/>
    <n v="553"/>
    <d v="2026-01-11T00:00:00"/>
    <n v="138668976"/>
    <n v="355"/>
    <d v="2026-01-20T00:00:00"/>
    <n v="92445984"/>
    <n v="4237107.5999999996"/>
    <n v="11555748"/>
    <n v="11555748"/>
    <n v="11555748"/>
    <n v="11555748"/>
    <n v="11555748"/>
    <n v="11555748"/>
    <n v="73571595.599999994"/>
    <m/>
    <d v="2026-12-31T00:00:00"/>
    <m/>
    <m/>
    <m/>
    <m/>
    <m/>
    <s v="A-02-02-02-008-003-01"/>
    <s v="Prestar servicios profesionales para apoyar las actividades relacionadas con el desarrollo e implementación de soluciones tecnológicas necesarias para la adecuada operación y el fortalecimiento de los procesos institucionales de la Entidad  ID-076-DGTIC"/>
    <s v="076-DGTIC"/>
    <s v="Direccion Gestión de Tecnologías de la Información y Comunicaciones"/>
  </r>
  <r>
    <n v="342"/>
    <x v="2"/>
    <x v="341"/>
    <s v="CARLOS FERNANDO JARAMILLO ORTIZ"/>
    <n v="1032399909"/>
    <d v="2026-01-22T00:00:00"/>
    <m/>
    <d v="2026-09-21T00:00:00"/>
    <d v="2026-09-22T00:00:00"/>
    <n v="130912756.8"/>
    <m/>
    <n v="13751340"/>
    <s v="SI"/>
    <n v="2612754.6"/>
    <n v="16364094.6"/>
    <n v="545469.81999999995"/>
    <n v="536"/>
    <d v="2026-01-11T00:00:00"/>
    <n v="196369140"/>
    <n v="402"/>
    <d v="2026-01-20T00:00:00"/>
    <n v="130912756.8"/>
    <n v="4909228.38"/>
    <n v="16364094.6"/>
    <n v="16364094.6"/>
    <n v="16364094.6"/>
    <n v="16364094.6"/>
    <n v="16364094.6"/>
    <n v="16364094.6"/>
    <n v="103093795.97999999"/>
    <m/>
    <d v="2026-12-31T00:00:00"/>
    <m/>
    <m/>
    <m/>
    <m/>
    <m/>
    <s v="A-02-02-02-008-003-01"/>
    <s v="Prestar servicios profesionales especializados para llevar a cabo las actividades necesarias que permitan poner en marcha soluciones tecnológicas y mejorar la operación de los procesos de la Entidad  ID-088-DGTIC"/>
    <s v="088-DGTIC"/>
    <s v="Direccion Gestión de Tecnologías de la Información y Comunicaciones"/>
  </r>
  <r>
    <n v="343"/>
    <x v="2"/>
    <x v="342"/>
    <s v="GERMAN AUGUSTO SILVA PEDRAZA"/>
    <n v="1015413393"/>
    <d v="2026-01-22T00:00:00"/>
    <m/>
    <d v="2026-09-21T00:00:00"/>
    <d v="2026-09-22T00:00:00"/>
    <n v="110010720"/>
    <m/>
    <n v="0"/>
    <s v="NO"/>
    <n v="0"/>
    <n v="13751340"/>
    <n v="458378"/>
    <n v="541"/>
    <d v="2026-01-11T00:00:00"/>
    <n v="165016080"/>
    <n v="358"/>
    <d v="2026-01-20T00:00:00"/>
    <n v="110010720"/>
    <n v="4125402"/>
    <n v="13751340"/>
    <n v="13751340"/>
    <n v="13751340"/>
    <n v="13751340"/>
    <n v="13751340"/>
    <n v="13751340"/>
    <n v="86633442"/>
    <m/>
    <d v="2026-12-31T00:00:00"/>
    <m/>
    <m/>
    <m/>
    <m/>
    <m/>
    <s v="A-02-02-02-008-003-01"/>
    <s v="Prestar servicios profesionales especializados para llevar a cabo las actividades necesarias que permitan poner en marcha soluciones tecnológicas y mejorar la operación de los procesos de la Entidad  ID-126-DGTIC"/>
    <s v="126-DGTIC"/>
    <s v="Direccion Gestión de Tecnologías de la Información y Comunicaciones"/>
  </r>
  <r>
    <n v="344"/>
    <x v="2"/>
    <x v="343"/>
    <s v="SAID HERNAN LOPEZ LOZANO"/>
    <n v="7168282"/>
    <d v="2026-01-22T00:00:00"/>
    <m/>
    <d v="2026-09-21T00:00:00"/>
    <d v="2026-09-22T00:00:00"/>
    <n v="110010720"/>
    <m/>
    <n v="0"/>
    <s v="NO"/>
    <n v="0"/>
    <n v="13751340"/>
    <n v="458378"/>
    <n v="595"/>
    <d v="2026-01-11T00:00:00"/>
    <n v="165016080"/>
    <n v="403"/>
    <d v="2026-01-20T00:00:00"/>
    <n v="110010720"/>
    <n v="4125402"/>
    <n v="13751340"/>
    <n v="13751340"/>
    <n v="13751340"/>
    <n v="13751340"/>
    <n v="13751340"/>
    <n v="13751340"/>
    <n v="86633442"/>
    <m/>
    <d v="2026-12-31T00:00:00"/>
    <m/>
    <m/>
    <m/>
    <m/>
    <m/>
    <s v="A-02-02-02-008-003-01"/>
    <s v="Prestar servicios profesionales especializados para llevar a cabo las actividades necesarias que permitan poner en marcha soluciones tecnológicas y mejorar la operación de los procesos de la Entidad  ID-065-DGTIC"/>
    <s v="065-DGTIC"/>
    <s v="Direccion Gestión de Tecnologías de la Información y Comunicaciones"/>
  </r>
  <r>
    <n v="345"/>
    <x v="2"/>
    <x v="344"/>
    <s v="ERIKA NATALIA BEJARANO PIÑEROS"/>
    <n v="1022378313"/>
    <d v="2026-01-21T00:00:00"/>
    <m/>
    <d v="2026-09-20T00:00:00"/>
    <d v="2026-09-21T00:00:00"/>
    <n v="48350608"/>
    <m/>
    <n v="0"/>
    <s v="NO"/>
    <n v="0"/>
    <n v="6043826"/>
    <n v="201460.86666666667"/>
    <n v="516"/>
    <d v="2026-01-11T00:00:00"/>
    <n v="72525924"/>
    <n v="440"/>
    <d v="2026-01-21T00:00:00"/>
    <n v="48350608"/>
    <n v="2014608.67"/>
    <n v="6043826"/>
    <n v="6043826"/>
    <n v="6043826"/>
    <n v="6043826"/>
    <n v="6043826"/>
    <n v="6043826"/>
    <n v="38277564.670000002"/>
    <m/>
    <d v="2026-12-31T00:00:00"/>
    <m/>
    <m/>
    <m/>
    <m/>
    <m/>
    <s v="A-02-02-02-008-003-01"/>
    <s v="Prestar servicios profesionales en el desarrollo de actividades relacionadas con la operación, control y mejora continua de los procesos y procedimientos que integran las Bases de Datos BDUA, BDEX y PVS.   ID-127-DGTIC"/>
    <s v="127-DGTIC"/>
    <s v="Direccion Gestión de Tecnologías de la Información y Comunicaciones"/>
  </r>
  <r>
    <n v="346"/>
    <x v="2"/>
    <x v="345"/>
    <s v="DARWIN JOAN ROSO FRANCO"/>
    <n v="1012369910"/>
    <d v="2026-01-23T00:00:00"/>
    <m/>
    <d v="2026-09-22T00:00:00"/>
    <d v="2026-09-23T00:00:00"/>
    <n v="105010232"/>
    <m/>
    <n v="0"/>
    <s v="NO"/>
    <n v="0"/>
    <n v="13126279"/>
    <n v="437542.63333333336"/>
    <n v="596"/>
    <d v="2026-01-11T00:00:00"/>
    <n v="157515348"/>
    <n v="388"/>
    <d v="2026-01-20T00:00:00"/>
    <n v="105010232"/>
    <n v="3500341.0666666669"/>
    <n v="13126279"/>
    <n v="13126279"/>
    <n v="13126279"/>
    <n v="13126279"/>
    <n v="13126279"/>
    <n v="13126279"/>
    <n v="82258015.066666663"/>
    <m/>
    <d v="2026-12-31T00:00:00"/>
    <m/>
    <m/>
    <m/>
    <m/>
    <m/>
    <s v="A-02-02-02-008-003-01"/>
    <s v="Prestar servicios profesionales para apoyar las actividades de automatización y optimización de los procesos de diseño, desarrollo e implementación de software para la Entidad, así como su adecuada gestión  ID-068-DGTIC"/>
    <s v="068-DGTIC"/>
    <s v="Direccion Gestión de Tecnologías de la Información y Comunicaciones"/>
  </r>
  <r>
    <n v="347"/>
    <x v="2"/>
    <x v="346"/>
    <s v="DIEGO ANDRES GUERRERO JIMENEZ"/>
    <n v="80028694"/>
    <d v="2026-01-22T00:00:00"/>
    <m/>
    <d v="2026-09-21T00:00:00"/>
    <d v="2026-09-22T00:00:00"/>
    <n v="79649488"/>
    <m/>
    <n v="0"/>
    <s v="NO"/>
    <n v="0"/>
    <n v="9956186"/>
    <n v="331872.86666666664"/>
    <n v="557"/>
    <d v="2026-01-11T00:00:00"/>
    <n v="119474232"/>
    <n v="480"/>
    <d v="2026-01-22T00:00:00"/>
    <n v="79649488"/>
    <n v="2986855.8"/>
    <n v="9956186"/>
    <n v="9956186"/>
    <n v="9956186"/>
    <n v="9956186"/>
    <n v="9956186"/>
    <n v="9956186"/>
    <n v="62723971.799999997"/>
    <m/>
    <d v="2026-12-31T00:00:00"/>
    <m/>
    <m/>
    <m/>
    <m/>
    <m/>
    <s v="A-02-02-02-008-003-01"/>
    <s v="Prestar servicios profesionales para apoyar las actividades necesarias para la implementación y operación de aplicaciones, servicios, soluciones e integraciones requeridas en la plataforma de interoperabilidad de la Entidad  ID-096-DGTIC"/>
    <s v="096-DGTIC"/>
    <s v="Direccion Gestión de Tecnologías de la Información y Comunicaciones"/>
  </r>
  <r>
    <n v="348"/>
    <x v="6"/>
    <x v="347"/>
    <s v="FRANKLIN ANDRES CARDONA YARA"/>
    <n v="80054433"/>
    <d v="2026-01-20T00:00:00"/>
    <m/>
    <d v="2026-09-19T00:00:00"/>
    <d v="2026-09-20T00:00:00"/>
    <n v="77711728"/>
    <m/>
    <n v="0"/>
    <s v="NO"/>
    <n v="0"/>
    <n v="9713966"/>
    <n v="323798.86666666664"/>
    <n v="162"/>
    <d v="2026-01-11T00:00:00"/>
    <n v="77711728"/>
    <n v="380"/>
    <d v="2026-01-20T00:00:00"/>
    <n v="77711728"/>
    <n v="3561787.53"/>
    <n v="9713966"/>
    <n v="9713966"/>
    <n v="9713966"/>
    <n v="9713966"/>
    <n v="9713966"/>
    <n v="9713966"/>
    <n v="52131617.530000001"/>
    <n v="9713966"/>
    <d v="2026-12-31T00:00:00"/>
    <m/>
    <m/>
    <m/>
    <m/>
    <m/>
    <s v="A-02-02-02-008-003-01"/>
    <s v="Prestar servicios profesionales a la Dirección de Gestión de los Recursos Financieros de Salud en las actividades de formulación de requerimientos e implementación de las mejoras de los sistemas de registro de ingreso financiero de la ADRES; así como en el soporte a los usuarios de las dependencias en la identificación de mejoras funcionales y no funcionales del sistema. ID-024-DGRFS"/>
    <s v="024-DGRFS"/>
    <s v="Dirección Gestión de los Recursos Financieros de la Salud"/>
  </r>
  <r>
    <n v="349"/>
    <x v="6"/>
    <x v="348"/>
    <s v="JUAN DANIEL MOLANO CASTRO"/>
    <n v="9397047"/>
    <d v="2026-01-22T00:00:00"/>
    <m/>
    <d v="2026-09-21T00:00:00"/>
    <d v="2026-09-22T00:00:00"/>
    <n v="112941176"/>
    <m/>
    <n v="0"/>
    <s v="NO"/>
    <n v="0"/>
    <n v="14117647"/>
    <n v="470588.23333333334"/>
    <n v="159"/>
    <d v="2026-01-11T00:00:00"/>
    <n v="134400000"/>
    <n v="417"/>
    <d v="2026-01-21T00:00:00"/>
    <n v="134400000"/>
    <n v="4235294.0999999996"/>
    <n v="14117647"/>
    <n v="14117647"/>
    <n v="14117647"/>
    <n v="14117647"/>
    <n v="14117647"/>
    <n v="14117647"/>
    <n v="88941176.099999994"/>
    <m/>
    <d v="2026-12-31T00:00:00"/>
    <m/>
    <m/>
    <m/>
    <m/>
    <m/>
    <s v="A-02-02-02-008-003-01"/>
    <s v="Prestar servicios profesionales especializados a la Dirección de Gestión de los Recursos Financieros de Salud, para brindar apoyo y acompañamiento en la implementación y seguimiento del proyecto optimización ERP. ID-011-DGRFS"/>
    <s v="011-DGRFS"/>
    <s v="Dirección Gestión de los Recursos Financieros de la Salud"/>
  </r>
  <r>
    <n v="350"/>
    <x v="6"/>
    <x v="349"/>
    <s v="JULIANA RESTREPO HERNANDEZ"/>
    <n v="52995384"/>
    <d v="2026-01-27T00:00:00"/>
    <m/>
    <d v="2026-09-26T00:00:00"/>
    <d v="2026-09-27T00:00:00"/>
    <n v="77711728"/>
    <m/>
    <n v="0"/>
    <s v="NO"/>
    <n v="0"/>
    <n v="9713966"/>
    <n v="323798.86666666664"/>
    <n v="184"/>
    <d v="2026-01-11T00:00:00"/>
    <n v="77711728"/>
    <n v="1057"/>
    <d v="2026-01-27T00:00:00"/>
    <n v="77711728"/>
    <n v="1295195.4666666666"/>
    <n v="9713966"/>
    <n v="9713966"/>
    <n v="9713966"/>
    <n v="9713966"/>
    <n v="9713966"/>
    <n v="9713966"/>
    <n v="59578991.466666669"/>
    <m/>
    <d v="2026-12-31T00:00:00"/>
    <m/>
    <m/>
    <m/>
    <m/>
    <m/>
    <s v="A-02-02-02-008-002-01"/>
    <s v="Prestar los servicios profesionales especializados para realizar acompañamiento y brindar soporte Jurídico a la Dirección de Gestión de Recursos Financieros de Salud en lo concerniente a las fuentes de financiación del Sistema General de Seguridad Social en Salud. ID-026-DGRFS"/>
    <s v="026-DGRFS"/>
    <s v="Dirección Gestión de los Recursos Financieros de la Salud"/>
  </r>
  <r>
    <n v="351"/>
    <x v="6"/>
    <x v="350"/>
    <s v="YOHANA CARINA TINOCO RUIDIAZ"/>
    <n v="52505427"/>
    <d v="2026-01-21T00:00:00"/>
    <m/>
    <d v="2026-09-20T00:00:00"/>
    <d v="2026-09-21T00:00:00"/>
    <n v="48350608"/>
    <m/>
    <n v="0"/>
    <s v="NO"/>
    <n v="0"/>
    <n v="6043826"/>
    <n v="201460.86666666667"/>
    <n v="154"/>
    <d v="2026-01-11T00:00:00"/>
    <n v="48350608"/>
    <n v="418"/>
    <d v="2026-01-21T00:00:00"/>
    <n v="48350608"/>
    <n v="2014608.67"/>
    <n v="6043826"/>
    <n v="6043826"/>
    <n v="6043826"/>
    <n v="6043826"/>
    <n v="6043826"/>
    <n v="6043826"/>
    <n v="38277564.670000002"/>
    <m/>
    <d v="2026-12-31T00:00:00"/>
    <m/>
    <m/>
    <m/>
    <m/>
    <m/>
    <s v="A-02-02-02-008-003-01"/>
    <s v="Prestar los servicios profesionales para realizar acompañamiento y brindar soporte administrativo a la dirección en la ejecución de los procesos transversales y atender las necesidades laborales propias de los procesos de la DGRFS de la ADRES. ID-009-DGRFS"/>
    <s v="009-DGRFS"/>
    <s v="Dirección Gestión de los Recursos Financieros de la Salud"/>
  </r>
  <r>
    <n v="352"/>
    <x v="2"/>
    <x v="351"/>
    <s v="CAMILO ANDRES SANCHEZ ESPITIA"/>
    <n v="1015409388"/>
    <d v="2026-01-22T00:00:00"/>
    <m/>
    <d v="2026-09-21T00:00:00"/>
    <d v="2026-09-22T00:00:00"/>
    <n v="48350608"/>
    <m/>
    <n v="0"/>
    <s v="NO"/>
    <n v="0"/>
    <n v="6043826"/>
    <n v="201460.86666666667"/>
    <n v="506"/>
    <d v="2026-01-11T00:00:00"/>
    <n v="48350616"/>
    <n v="475"/>
    <d v="2026-01-22T00:00:00"/>
    <n v="48350608"/>
    <n v="1813147.8"/>
    <n v="6043826"/>
    <n v="6043826"/>
    <n v="6043826"/>
    <n v="6043826"/>
    <n v="6043826"/>
    <n v="6043826"/>
    <n v="38076103.799999997"/>
    <m/>
    <d v="2026-12-31T00:00:00"/>
    <m/>
    <m/>
    <m/>
    <m/>
    <m/>
    <s v="A-02-02-02-008-003-01"/>
    <s v="Prestar servicios profesionales orientados a la gestión, análisis y documentación de requerimientos e historias de usuario, con el fin de apoyar el desarrollo de los sistemas de información solicitados por las áreas funcionales de la Entidad.  ID-089-DGTIC"/>
    <s v="089-DGTIC"/>
    <s v="Direccion Gestión de Tecnologías de la Información y Comunicaciones"/>
  </r>
  <r>
    <n v="353"/>
    <x v="2"/>
    <x v="352"/>
    <s v="MARIA ALEJANDRA BONILLA DIAZ"/>
    <n v="1024543666"/>
    <d v="2026-01-28T00:00:00"/>
    <m/>
    <d v="2026-09-27T00:00:00"/>
    <d v="2026-09-28T00:00:00"/>
    <n v="95896816"/>
    <m/>
    <n v="0"/>
    <s v="NO"/>
    <n v="0"/>
    <n v="11987102"/>
    <n v="399570.06666666665"/>
    <n v="942"/>
    <d v="2026-01-20T00:00:00"/>
    <n v="143845236"/>
    <n v="1090"/>
    <d v="2026-01-28T00:00:00"/>
    <n v="95896816"/>
    <n v="1198710.2"/>
    <n v="11987102"/>
    <n v="11987102"/>
    <n v="11987102"/>
    <n v="11987102"/>
    <n v="11987102"/>
    <n v="11987102"/>
    <n v="73121322.200000003"/>
    <m/>
    <d v="2026-12-31T00:00:00"/>
    <m/>
    <m/>
    <m/>
    <m/>
    <m/>
    <s v="A-02-02-02-008-003-01"/>
    <s v="Prestar servicios profesionales para apoyar las actividades de implementación y puesta en marcha de aplicaciones, servicios, soluciones e integraciones a nivel de bases de datos, generadas en los proyectos gestionados por la Dirección de Gestión de Tecnología de Información y Comunicaciones ID-087-DGTIC"/>
    <s v="087-DGTIC"/>
    <s v="Direccion Gestión de Tecnologías de la Información y Comunicaciones"/>
  </r>
  <r>
    <n v="354"/>
    <x v="2"/>
    <x v="353"/>
    <s v="JEISON FERNANDO SUSA MOLINA"/>
    <n v="1026266386"/>
    <d v="2026-01-20T00:00:00"/>
    <m/>
    <d v="2026-09-19T00:00:00"/>
    <d v="2026-09-20T00:00:00"/>
    <n v="48350608"/>
    <m/>
    <n v="0"/>
    <s v="NO"/>
    <n v="0"/>
    <n v="6043826"/>
    <n v="201460.86666666667"/>
    <n v="485"/>
    <d v="2026-01-11T00:00:00"/>
    <n v="72525924"/>
    <n v="359"/>
    <d v="2026-01-20T00:00:00"/>
    <n v="48350608"/>
    <n v="2216069.5299999998"/>
    <n v="6043826"/>
    <n v="6043826"/>
    <n v="6043826"/>
    <n v="6043826"/>
    <n v="6043826"/>
    <n v="6043826"/>
    <n v="38479025.530000001"/>
    <m/>
    <d v="2026-12-31T00:00:00"/>
    <m/>
    <m/>
    <m/>
    <m/>
    <m/>
    <s v="A-02-02-02-008-003-01"/>
    <s v="Prestar servicios profesionales en las actividades de soporte de las Aplicaciones que se encuentran soportando los procesos de la ADRES.  ID-109-DGTIC"/>
    <s v="109-DGTIC"/>
    <s v="Direccion Gestión de Tecnologías de la Información y Comunicaciones"/>
  </r>
  <r>
    <n v="355"/>
    <x v="2"/>
    <x v="354"/>
    <s v="SAUL AUGUSTO MONTAÑO ZAPATA"/>
    <n v="1065914233"/>
    <d v="2026-01-21T00:00:00"/>
    <m/>
    <d v="2026-09-20T00:00:00"/>
    <d v="2026-09-21T00:00:00"/>
    <n v="48350608"/>
    <m/>
    <n v="0"/>
    <s v="NO"/>
    <n v="0"/>
    <n v="6043826"/>
    <n v="201460.86666666667"/>
    <n v="495"/>
    <d v="2026-01-11T00:00:00"/>
    <n v="72525924"/>
    <n v="408"/>
    <d v="2026-01-21T00:00:00"/>
    <n v="48350608"/>
    <n v="2014608.6666666667"/>
    <n v="6043826"/>
    <n v="6043826"/>
    <n v="6043826"/>
    <n v="6043826"/>
    <n v="6043826"/>
    <n v="6043826"/>
    <n v="38277564.666666672"/>
    <m/>
    <d v="2026-12-31T00:00:00"/>
    <m/>
    <m/>
    <m/>
    <m/>
    <m/>
    <s v="A-02-02-02-008-003-01"/>
    <s v="Prestar servicios profesionales en las actividades de soporte de las Aplicaciones que se encuentran soportando los procesos de la ADRES.  ID-090-DGTIC"/>
    <s v="090-DGTIC"/>
    <s v="Direccion Gestión de Tecnologías de la Información y Comunicaciones"/>
  </r>
  <r>
    <n v="356"/>
    <x v="2"/>
    <x v="355"/>
    <s v="NICOLAS GARZON LEROLLE"/>
    <n v="1073526994"/>
    <d v="2026-01-21T00:00:00"/>
    <m/>
    <d v="2026-09-20T00:00:00"/>
    <d v="2026-09-21T00:00:00"/>
    <n v="48350608"/>
    <m/>
    <n v="0"/>
    <s v="NO"/>
    <n v="0"/>
    <n v="6043826"/>
    <n v="201460.86666666667"/>
    <n v="484"/>
    <d v="2026-01-11T00:00:00"/>
    <n v="72525924"/>
    <n v="425"/>
    <d v="2026-01-21T00:00:00"/>
    <n v="48350608"/>
    <n v="2014608.6670000001"/>
    <n v="6043826"/>
    <n v="6043826"/>
    <n v="6043826"/>
    <n v="6043826"/>
    <n v="6043826"/>
    <n v="6043826"/>
    <n v="38277564.666999996"/>
    <m/>
    <d v="2026-12-31T00:00:00"/>
    <m/>
    <m/>
    <m/>
    <m/>
    <m/>
    <s v="A-02-02-02-008-003-01"/>
    <s v="Prestar servicios profesionales en las actividades de soporte de las Aplicaciones que se encuentran soportando los procesos de la ADRES.   ID-094-DGTIC"/>
    <s v="094-DGTIC"/>
    <s v="Direccion Gestión de Tecnologías de la Información y Comunicaciones"/>
  </r>
  <r>
    <n v="357"/>
    <x v="2"/>
    <x v="356"/>
    <s v="VANESSA RUIZ QUINTERO "/>
    <n v="1000713851"/>
    <d v="2026-01-21T00:00:00"/>
    <m/>
    <d v="2026-09-20T00:00:00"/>
    <d v="2026-09-21T00:00:00"/>
    <n v="48350608"/>
    <m/>
    <n v="0"/>
    <s v="NO"/>
    <n v="0"/>
    <n v="6043826"/>
    <n v="201460.86666666667"/>
    <n v="573"/>
    <d v="2026-01-11T00:00:00"/>
    <n v="72525924"/>
    <n v="426"/>
    <d v="2026-01-21T00:00:00"/>
    <n v="48350608"/>
    <n v="2014608.6666666667"/>
    <n v="6043826"/>
    <n v="6043826"/>
    <n v="6043826"/>
    <n v="6043826"/>
    <n v="6043826"/>
    <n v="6043826"/>
    <n v="38277564.666666672"/>
    <m/>
    <d v="2026-12-31T00:00:00"/>
    <m/>
    <m/>
    <m/>
    <m/>
    <m/>
    <s v="A-02-02-02-008-003-01"/>
    <s v="Prestar servicios profesionales en las actividades de soporte de las Aplicaciones que se encuentran soportando los procesos de la ADRES.   ID-092-DGTIC"/>
    <s v="092-DGTIC"/>
    <s v="Direccion Gestión de Tecnologías de la Información y Comunicaciones"/>
  </r>
  <r>
    <n v="358"/>
    <x v="2"/>
    <x v="357"/>
    <s v="JUAN DIEGO SALAMANCA MARTINEZ"/>
    <n v="1007770477"/>
    <d v="2026-01-22T00:00:00"/>
    <m/>
    <d v="2026-09-21T00:00:00"/>
    <d v="2026-09-22T00:00:00"/>
    <n v="48350608"/>
    <m/>
    <n v="0"/>
    <s v="NO"/>
    <n v="0"/>
    <n v="6043826"/>
    <n v="201460.86666666667"/>
    <n v="483"/>
    <d v="2026-01-11T00:00:00"/>
    <n v="72525924"/>
    <n v="477"/>
    <d v="2026-01-22T00:00:00"/>
    <n v="48350608"/>
    <n v="1813147.8"/>
    <n v="6043826"/>
    <n v="6043826"/>
    <n v="6043826"/>
    <n v="6043826"/>
    <n v="6043826"/>
    <n v="6043826"/>
    <n v="38076103.799999997"/>
    <m/>
    <d v="2026-12-31T00:00:00"/>
    <m/>
    <m/>
    <m/>
    <m/>
    <m/>
    <s v="A-02-02-02-008-003-01"/>
    <s v="Prestar servicios profesionales en las actividades de soporte de las Aplicaciones que se encuentran soportando los procesos de la ADRES.   ID-093-DGTIC"/>
    <s v="093-DGTIC"/>
    <s v="Direccion Gestión de Tecnologías de la Información y Comunicaciones"/>
  </r>
  <r>
    <n v="359"/>
    <x v="2"/>
    <x v="358"/>
    <s v="JUAN DAVID AGUILAR LOAIZA"/>
    <n v="1025523061"/>
    <d v="2026-01-21T00:00:00"/>
    <m/>
    <d v="2026-09-20T00:00:00"/>
    <d v="2026-09-21T00:00:00"/>
    <n v="48350608"/>
    <m/>
    <n v="0"/>
    <s v="NO"/>
    <n v="0"/>
    <n v="6043826"/>
    <n v="201460.86666666667"/>
    <n v="522"/>
    <d v="2026-01-11T00:00:00"/>
    <n v="72525924"/>
    <n v="471"/>
    <d v="2026-01-21T00:00:00"/>
    <n v="48350608"/>
    <n v="2014608.7"/>
    <n v="6043826"/>
    <n v="6043826"/>
    <n v="6043826"/>
    <n v="6043826"/>
    <n v="6043826"/>
    <n v="6043826"/>
    <n v="38277564.700000003"/>
    <m/>
    <d v="2026-12-31T00:00:00"/>
    <m/>
    <m/>
    <m/>
    <m/>
    <m/>
    <s v="A-02-02-02-008-003-09"/>
    <s v="Prestar servicios de apoyo a la gestión para acompañar  las actividades de desarrollo e implementación de sistemas de información requeridos para fortalecer los procesos operativos de la Entidad.  ID-095-DGTIC"/>
    <s v="095-DGTIC"/>
    <s v="Direccion Gestión de Tecnologías de la Información y Comunicaciones"/>
  </r>
  <r>
    <n v="360"/>
    <x v="4"/>
    <x v="359"/>
    <s v="CARLOS OBREGON GONZALEZ"/>
    <n v="19345157"/>
    <d v="2026-01-22T00:00:00"/>
    <m/>
    <d v="2026-09-21T00:00:00"/>
    <d v="2026-09-22T00:00:00"/>
    <n v="215265708"/>
    <m/>
    <n v="21795652.93"/>
    <s v="SI"/>
    <n v="5112560.5599999996"/>
    <n v="26908213.5"/>
    <n v="896940.45"/>
    <n v="651"/>
    <d v="2026-01-11T00:00:00"/>
    <n v="322898568"/>
    <n v="511"/>
    <d v="2026-01-22T00:00:00"/>
    <n v="215265708"/>
    <n v="8072464.0499999998"/>
    <n v="26908213.5"/>
    <n v="26908213.5"/>
    <n v="26908213.5"/>
    <n v="26908213.5"/>
    <n v="26908213.5"/>
    <n v="26908213.5"/>
    <n v="169521745.05000001"/>
    <m/>
    <d v="2026-12-31T00:00:00"/>
    <m/>
    <m/>
    <m/>
    <m/>
    <m/>
    <s v="A-02-02-02-008-003-01"/>
    <s v="Prestar servicios profesionales especializados de asesoría a la Dirección General de la Administradora de los Recursos del Sistema General de Seguridad Social en Salud - ADRES, en la formulación, adopción, ejecución y control de los procesos comunicativos internos y externos relacionados con las políticas, planes y programas de la entidad que deben ser difundidos a los grupos de valor e interés mediante los diferentes canales de comunicación. ID-150-DGRAL"/>
    <s v="150-DGRAL"/>
    <s v="Dirección General"/>
  </r>
  <r>
    <n v="361"/>
    <x v="4"/>
    <x v="360"/>
    <s v="SANTIAGO SANTACOLOMA SALGADO"/>
    <n v="75102942"/>
    <d v="2026-01-24T00:00:00"/>
    <m/>
    <d v="2026-09-23T00:00:00"/>
    <d v="2026-09-24T00:00:00"/>
    <n v="77146512"/>
    <m/>
    <n v="0"/>
    <s v="NO"/>
    <n v="0"/>
    <n v="9643314"/>
    <n v="321443.8"/>
    <n v="722"/>
    <d v="2026-01-11T00:00:00"/>
    <n v="77146512"/>
    <n v="570"/>
    <d v="2026-01-24T00:00:00"/>
    <n v="77146512"/>
    <n v="2250106.6"/>
    <n v="9643314"/>
    <n v="9643314"/>
    <n v="9643314"/>
    <n v="9643314"/>
    <n v="9643314"/>
    <n v="9643314"/>
    <n v="60109990.600000001"/>
    <m/>
    <d v="2026-12-31T00:00:00"/>
    <m/>
    <m/>
    <m/>
    <m/>
    <m/>
    <s v="A-02-02-02-008-003-01"/>
    <s v="Prestar servicios profesionales especializados a la Dirección General para apoyar el diseño e implementación de la estrategia de comunicación externa en articulacióncon las diferentes áreas de la entidad. ID-151-DGRAL"/>
    <s v="151-DGRAL"/>
    <s v="Dirección General"/>
  </r>
  <r>
    <n v="362"/>
    <x v="4"/>
    <x v="361"/>
    <s v="LEIDY TATIANA CHALA ALDANA"/>
    <n v="1018405047"/>
    <d v="2026-01-24T00:00:00"/>
    <m/>
    <d v="2026-09-23T00:00:00"/>
    <d v="2026-09-24T00:00:00"/>
    <n v="77146512"/>
    <m/>
    <n v="0"/>
    <s v="NO"/>
    <n v="0"/>
    <n v="9643314"/>
    <n v="321443.8"/>
    <n v="701"/>
    <d v="2026-01-11T00:00:00"/>
    <n v="77146512"/>
    <n v="558"/>
    <d v="2026-01-24T00:00:00"/>
    <n v="77146512"/>
    <n v="2250106.6"/>
    <n v="9643314"/>
    <n v="9643314"/>
    <n v="9643314"/>
    <n v="9643314"/>
    <n v="9643314"/>
    <n v="9643314"/>
    <n v="60109990.600000001"/>
    <m/>
    <d v="2026-12-31T00:00:00"/>
    <m/>
    <m/>
    <m/>
    <m/>
    <m/>
    <s v="A-02-02-02-008-003-01"/>
    <s v="Prestar servicios profesionales especializados a la Dirección General para apoyar el diseño e implementación de la estrategia de comunicación interna en articulación con las diferentes áreas de la entidad.  ID-152-DGRAL"/>
    <s v="152-DGRAL"/>
    <s v="Dirección General"/>
  </r>
  <r>
    <n v="363"/>
    <x v="4"/>
    <x v="362"/>
    <s v="LINA MARIA YEPES GIRALDO"/>
    <n v="43221099"/>
    <d v="2026-01-24T00:00:00"/>
    <m/>
    <d v="2026-09-23T00:00:00"/>
    <d v="2026-09-24T00:00:00"/>
    <n v="70278392"/>
    <m/>
    <n v="0"/>
    <s v="NO"/>
    <n v="0"/>
    <n v="8784799"/>
    <n v="292826.63333333336"/>
    <n v="677"/>
    <d v="2026-01-11T00:00:00"/>
    <n v="70278392"/>
    <n v="523"/>
    <d v="2026-01-23T00:00:00"/>
    <n v="70278392"/>
    <n v="2049786.4333333336"/>
    <n v="8784799"/>
    <n v="8784799"/>
    <n v="8784799"/>
    <n v="8784799"/>
    <n v="8784799"/>
    <n v="8784799"/>
    <n v="54758580.433333337"/>
    <m/>
    <d v="2026-12-31T00:00:00"/>
    <m/>
    <m/>
    <m/>
    <m/>
    <m/>
    <s v="A-02-02-02-008-003-01"/>
    <s v="Prestar sus servicios profesionales para apoyar a la dirección general en la implementación de la estrategia de Gestión del cambio desde el proceso de Gestión de Comunicaciones. ID-153-DGRAL"/>
    <s v="153-DGRAL"/>
    <s v="Dirección General"/>
  </r>
  <r>
    <n v="364"/>
    <x v="4"/>
    <x v="363"/>
    <s v="DIANA MARYLIN MUÑOZ VELANDIA"/>
    <n v="1018450143"/>
    <d v="2026-01-30T00:00:00"/>
    <m/>
    <d v="2026-09-29T00:00:00"/>
    <d v="2026-09-30T00:00:00"/>
    <n v="54600000"/>
    <m/>
    <n v="0"/>
    <s v="NO"/>
    <n v="0"/>
    <n v="6825000"/>
    <n v="227500"/>
    <n v="743"/>
    <d v="2026-01-11T00:00:00"/>
    <n v="81900000"/>
    <n v="1206"/>
    <d v="2026-01-30T00:00:00"/>
    <n v="54600000"/>
    <n v="227500"/>
    <n v="6825000"/>
    <n v="6825000"/>
    <n v="6825000"/>
    <n v="6825000"/>
    <n v="6825000"/>
    <n v="6825000"/>
    <n v="41177500"/>
    <m/>
    <d v="2026-12-31T00:00:00"/>
    <m/>
    <m/>
    <m/>
    <m/>
    <m/>
    <s v="A-02-02-02-008-003-01"/>
    <s v="Prestar servicios profesionales para apoyar las estrategias de comunicación interna de la ADRES y la producción de contenidos pedagógicos y periodísticos para los diferentes canales de la entidad. ID-154-DGRAL"/>
    <s v="154-DGRAL"/>
    <s v="Dirección General"/>
  </r>
  <r>
    <n v="365"/>
    <x v="4"/>
    <x v="364"/>
    <s v="LUCY LORENA LIBREROS BUITRAGO"/>
    <n v="29284574"/>
    <d v="2026-01-23T00:00:00"/>
    <m/>
    <d v="2026-09-22T00:00:00"/>
    <d v="2026-09-23T00:00:00"/>
    <n v="63000000"/>
    <m/>
    <n v="0"/>
    <s v="NO"/>
    <n v="0"/>
    <n v="7875000"/>
    <n v="262500"/>
    <n v="723"/>
    <d v="2026-01-11T00:00:00"/>
    <n v="63000000"/>
    <n v="545"/>
    <d v="2026-01-23T00:00:00"/>
    <n v="63000000"/>
    <n v="2100000"/>
    <n v="7875000"/>
    <n v="7875000"/>
    <n v="7875000"/>
    <n v="7875000"/>
    <n v="7875000"/>
    <n v="7875000"/>
    <n v="49350000"/>
    <m/>
    <d v="2026-12-31T00:00:00"/>
    <m/>
    <m/>
    <m/>
    <m/>
    <m/>
    <s v="A-02-02-02-008-003-01"/>
    <s v="Prestar servicios profesionales para generar contenidos periodísticos para los diferentes canales de comunicación de la entidad, monitorear y evaluar noticias en medios y gestionar las peticiones, quejas, reclamos y solicitudes interpuestas por la ciudadanía a través de las redes sociales de la ADRES. ID-155-DGRAL"/>
    <s v="155-DGRAL"/>
    <s v="Dirección General"/>
  </r>
  <r>
    <n v="366"/>
    <x v="4"/>
    <x v="365"/>
    <s v="DARLYN YISET MENJURA MORA"/>
    <n v="1010190621"/>
    <d v="2026-01-30T00:00:00"/>
    <m/>
    <d v="2026-09-29T00:00:00"/>
    <d v="2026-09-30T00:00:00"/>
    <n v="54600000"/>
    <m/>
    <n v="0"/>
    <s v="NO"/>
    <n v="0"/>
    <n v="6825000"/>
    <n v="227500"/>
    <n v="631"/>
    <d v="2026-01-11T00:00:00"/>
    <n v="81900000"/>
    <n v="1181"/>
    <d v="2026-01-30T00:00:00"/>
    <n v="54600000"/>
    <n v="227500"/>
    <n v="6825000"/>
    <n v="6825000"/>
    <n v="6825000"/>
    <n v="6825000"/>
    <n v="6825000"/>
    <n v="6825000"/>
    <n v="41177500"/>
    <m/>
    <d v="2026-12-31T00:00:00"/>
    <m/>
    <m/>
    <m/>
    <m/>
    <m/>
    <s v="A-02-02-02-008-003-01"/>
    <s v="Prestar servicios profesionales para apoyar las estrategias de comunicación externa e interna de la ADRES y la producción de contenidos pedagógicos y periodísticos para los diferentes canales digitales y redes sociales. ID-156-DGRAL"/>
    <s v="156-DGRAL"/>
    <s v="Dirección General"/>
  </r>
  <r>
    <n v="367"/>
    <x v="4"/>
    <x v="366"/>
    <s v="PAOLA ANDREA VIRACACHA FONSECA"/>
    <n v="52547870"/>
    <d v="2026-01-23T00:00:00"/>
    <m/>
    <d v="2026-09-22T00:00:00"/>
    <d v="2026-09-23T00:00:00"/>
    <n v="52920000"/>
    <m/>
    <n v="0"/>
    <s v="NO"/>
    <n v="0"/>
    <n v="6615000"/>
    <n v="220500"/>
    <n v="632"/>
    <d v="2026-01-11T00:00:00"/>
    <n v="52920000"/>
    <n v="532"/>
    <d v="2026-01-23T00:00:00"/>
    <n v="52920000"/>
    <n v="1764000"/>
    <n v="6615000"/>
    <n v="6615000"/>
    <n v="6615000"/>
    <n v="6615000"/>
    <n v="6615000"/>
    <n v="6615000"/>
    <n v="41454000"/>
    <m/>
    <d v="2026-12-31T00:00:00"/>
    <m/>
    <m/>
    <m/>
    <m/>
    <m/>
    <s v="A-02-02-02-008-003-01"/>
    <s v="Prestar servicios profesionales al Grupo de Comunicaciones de la Dirección General para brindar apoyo en la administración de los contenidos en los sitios web de la ADRES. ID-157-DGRAL"/>
    <s v="157-DGRAL"/>
    <s v="Dirección General"/>
  </r>
  <r>
    <n v="368"/>
    <x v="4"/>
    <x v="367"/>
    <s v="JUAN GUILLERMO LUGO LOAIZA"/>
    <n v="1070615302"/>
    <d v="2026-01-24T00:00:00"/>
    <m/>
    <d v="2026-09-23T00:00:00"/>
    <d v="2026-09-24T00:00:00"/>
    <n v="59085012"/>
    <m/>
    <n v="0"/>
    <s v="NO"/>
    <n v="0"/>
    <n v="7385626.5"/>
    <n v="246187.55"/>
    <n v="744"/>
    <d v="2026-01-11T00:00:00"/>
    <n v="59085016"/>
    <n v="559"/>
    <d v="2026-01-24T00:00:00"/>
    <n v="59085016"/>
    <n v="1723312.8499999999"/>
    <n v="7385626.5"/>
    <n v="7385626.5"/>
    <n v="7385626.5"/>
    <n v="7385626.5"/>
    <n v="7385626.5"/>
    <n v="7385626.5"/>
    <n v="46037071.850000001"/>
    <m/>
    <d v="2026-12-31T00:00:00"/>
    <m/>
    <m/>
    <m/>
    <m/>
    <m/>
    <s v="A-02-02-02-008-003-01"/>
    <s v="Prestar servicios profesionales para apoyar la implementación de la estrategia de comunicación gráfica y audiovisual, así como la producción y realización de contenidos audiovisuales, multimedia y gráficos de la entidad. ID-158-DGRAL"/>
    <s v="158-DGRAL"/>
    <s v="Dirección General"/>
  </r>
  <r>
    <n v="369"/>
    <x v="4"/>
    <x v="368"/>
    <s v="JUAN PABLO BENAVIDES PEREIRA"/>
    <n v="79571464"/>
    <d v="2026-01-29T00:00:00"/>
    <m/>
    <d v="2026-09-28T00:00:00"/>
    <d v="2026-09-29T00:00:00"/>
    <n v="48350610"/>
    <m/>
    <n v="0"/>
    <s v="NO"/>
    <n v="0"/>
    <n v="6043826.25"/>
    <n v="201460.875"/>
    <n v="745"/>
    <d v="2026-01-11T00:00:00"/>
    <n v="72525912"/>
    <n v="1144"/>
    <d v="2026-01-29T00:00:00"/>
    <n v="48350610"/>
    <n v="402921.75"/>
    <n v="6043826.25"/>
    <n v="6043826.25"/>
    <n v="6043826.25"/>
    <n v="6043826.25"/>
    <n v="6043826.25"/>
    <n v="6043826.25"/>
    <n v="36665879.25"/>
    <m/>
    <d v="2026-12-31T00:00:00"/>
    <m/>
    <m/>
    <m/>
    <m/>
    <m/>
    <s v="A-02-02-02-008-003-01"/>
    <s v="Prestar servicios de apoyo a la gestión en la producción de contenidos audiovisuales y multimedia para la difusión de mensajes de comunicación interna y otros que requiera la entidad. ID-159-DGRAL"/>
    <s v="159-DGRAL"/>
    <s v="Dirección General"/>
  </r>
  <r>
    <n v="370"/>
    <x v="4"/>
    <x v="369"/>
    <s v="CAROLINA PEREZ SANCHEZ"/>
    <n v="52431516"/>
    <d v="2026-01-23T00:00:00"/>
    <d v="2026-05-07T00:00:00"/>
    <d v="2026-09-22T00:00:00"/>
    <d v="2026-09-23T00:00:00"/>
    <n v="54600000"/>
    <n v="30940000"/>
    <n v="0"/>
    <s v="NO"/>
    <n v="0"/>
    <n v="6825000"/>
    <n v="227500"/>
    <n v="702"/>
    <d v="2026-01-11T00:00:00"/>
    <n v="54600000"/>
    <n v="12600"/>
    <d v="2026-05-07T00:00:00"/>
    <n v="30940000"/>
    <n v="0"/>
    <n v="0"/>
    <n v="0"/>
    <n v="0"/>
    <n v="5460000"/>
    <n v="6825000"/>
    <n v="6825000"/>
    <n v="19110000"/>
    <m/>
    <d v="2026-12-31T00:00:00"/>
    <m/>
    <m/>
    <m/>
    <m/>
    <s v="SI"/>
    <s v="A-02-02-02-008-003-01"/>
    <s v="Cesión contrato ADRES-CPS-401-2026 cuyo objeto consiste en: Prestar servicios profesionales para apoyar en el diseño e implementación de la estrategia de comunicación gráfica y visual de los contenidos, las campañas de comunicación y la consolidación de la imagen institucional de la entidad, principalmente en la comunicación externa. ID-160-DGRAL"/>
    <s v="160-DGRAL"/>
    <s v="Dirección General"/>
  </r>
  <r>
    <n v="371"/>
    <x v="4"/>
    <x v="370"/>
    <s v="OMAR IVAN TOSCANO TRUJILLO"/>
    <n v="1032414158"/>
    <d v="2026-01-24T00:00:00"/>
    <m/>
    <d v="2026-09-23T00:00:00"/>
    <d v="2026-09-24T00:00:00"/>
    <n v="48350608"/>
    <m/>
    <n v="0"/>
    <s v="NO"/>
    <n v="0"/>
    <n v="6043826"/>
    <n v="201460.86666666667"/>
    <n v="746"/>
    <d v="2026-01-11T00:00:00"/>
    <n v="72525912"/>
    <n v="560"/>
    <d v="2026-01-24T00:00:00"/>
    <n v="48350608"/>
    <n v="1410226.0666666667"/>
    <n v="6043826"/>
    <n v="6043826"/>
    <n v="6043826"/>
    <n v="6043826"/>
    <n v="6043826"/>
    <n v="6043826"/>
    <n v="37673182.066666663"/>
    <m/>
    <d v="2026-12-31T00:00:00"/>
    <m/>
    <m/>
    <m/>
    <m/>
    <m/>
    <s v="A-02-02-02-008-003-01"/>
    <s v="Prestar servicios profesionales para apoyar en el diseño e implementación de la estrategia de comunicación gráfica y visual de los contenidos, las campañas de comunicación y la consolidación de la imagen institucional de la entidad, principalmente en la comunicación interna. ID-161-DGRAL"/>
    <s v="161-DGRAL"/>
    <s v="Dirección General"/>
  </r>
  <r>
    <n v="372"/>
    <x v="4"/>
    <x v="371"/>
    <s v="DAVID JOHAN SEBASTIAN ZORRO MELO"/>
    <n v="1026599028"/>
    <d v="2026-01-23T00:00:00"/>
    <m/>
    <d v="2026-09-22T00:00:00"/>
    <d v="2026-09-23T00:00:00"/>
    <n v="44520000"/>
    <m/>
    <n v="0"/>
    <s v="NO"/>
    <n v="0"/>
    <n v="5565000"/>
    <n v="185500"/>
    <n v="615"/>
    <d v="2026-01-11T00:00:00"/>
    <n v="66780000"/>
    <n v="525"/>
    <d v="2026-01-23T00:00:00"/>
    <n v="44520000"/>
    <n v="1484000"/>
    <n v="5565000"/>
    <n v="5565000"/>
    <n v="5565000"/>
    <n v="5565000"/>
    <n v="5565000"/>
    <n v="5565000"/>
    <n v="34874000"/>
    <m/>
    <d v="2026-12-31T00:00:00"/>
    <m/>
    <m/>
    <m/>
    <m/>
    <m/>
    <s v="A-02-02-02-008-003-01"/>
    <s v="Prestar servicios profesionarles de producción de contenidos audiovisuales y multimedia para redes sociales y proyectos especiales de gestión del cambio. ID-162-DGRAL"/>
    <s v="162-DGRAL"/>
    <s v="Dirección General"/>
  </r>
  <r>
    <n v="373"/>
    <x v="4"/>
    <x v="372"/>
    <s v="GINNA DANIELA RODRIGUEZ SANCHEZ"/>
    <n v="1015422342"/>
    <d v="2026-01-28T00:00:00"/>
    <m/>
    <d v="2026-09-27T00:00:00"/>
    <d v="2026-09-28T00:00:00"/>
    <n v="58653736"/>
    <m/>
    <n v="0"/>
    <s v="NO"/>
    <n v="0"/>
    <n v="7331717"/>
    <n v="244390.56666666668"/>
    <n v="652"/>
    <d v="2026-01-11T00:00:00"/>
    <n v="58653736"/>
    <n v="1099"/>
    <d v="2026-01-28T00:00:00"/>
    <n v="58653736"/>
    <n v="733171.70000000007"/>
    <n v="7331717"/>
    <n v="7331717"/>
    <n v="7331717"/>
    <n v="7331717"/>
    <n v="7331717"/>
    <n v="7331717"/>
    <n v="44723473.700000003"/>
    <m/>
    <d v="2026-12-31T00:00:00"/>
    <m/>
    <m/>
    <m/>
    <m/>
    <m/>
    <s v="A-02-02-02-008-003-01"/>
    <s v="Prestar servicios profesionales para el diseño e implementación de la estrategia de comunicación digital y la administración, monitoreo, medición y gestión de contenidos de redes sociales de la ADRES. ID-163-DGRAL"/>
    <s v="163-DGRAL"/>
    <s v="Dirección General"/>
  </r>
  <r>
    <n v="374"/>
    <x v="4"/>
    <x v="373"/>
    <s v="BRAYAN HUMBERTO RIOS MONCADA"/>
    <n v="1070607885"/>
    <d v="2026-01-28T00:00:00"/>
    <m/>
    <d v="2026-09-27T00:00:00"/>
    <d v="2026-09-28T00:00:00"/>
    <n v="48350608"/>
    <m/>
    <n v="0"/>
    <s v="NO"/>
    <n v="0"/>
    <n v="6043826"/>
    <n v="201460.86666666667"/>
    <n v="633"/>
    <d v="2026-01-11T00:00:00"/>
    <n v="72525912"/>
    <n v="1086"/>
    <d v="2026-01-28T00:00:00"/>
    <n v="48350608"/>
    <n v="604382.6"/>
    <n v="6043826"/>
    <n v="6043826"/>
    <n v="6043826"/>
    <n v="6043826"/>
    <n v="6043826"/>
    <n v="6043826"/>
    <n v="36867338.600000001"/>
    <m/>
    <d v="2026-12-31T00:00:00"/>
    <m/>
    <m/>
    <m/>
    <m/>
    <m/>
    <s v="A-02-02-02-008-003-01"/>
    <s v="Prestar servicios profesionales para apoyar el diseño e implementación de la estrategia de comunicación gráfica y visual de los contenidos, las campañas de comunicación y la consolidación de la imagen institucional de la entidad, principalmente en la comunicación interna. ID-164-DGRAL"/>
    <s v="164-DGRAL"/>
    <s v="Dirección General"/>
  </r>
  <r>
    <n v="375"/>
    <x v="4"/>
    <x v="374"/>
    <s v="JESSICA STEPHANIE ARGUELLO MUÑOZ"/>
    <n v="1010211137"/>
    <d v="2026-01-21T00:00:00"/>
    <m/>
    <d v="2026-09-20T00:00:00"/>
    <d v="2026-09-21T00:00:00"/>
    <n v="50767920"/>
    <m/>
    <n v="0"/>
    <s v="NO"/>
    <n v="0"/>
    <n v="6345990"/>
    <n v="211533"/>
    <n v="649"/>
    <d v="2026-01-11T00:00:00"/>
    <n v="50767920"/>
    <n v="431"/>
    <d v="2026-01-21T00:00:00"/>
    <n v="50767920"/>
    <n v="2115330"/>
    <n v="6345990"/>
    <n v="6345990"/>
    <n v="6345990"/>
    <n v="6345990"/>
    <n v="6345990"/>
    <n v="6345990"/>
    <n v="40191270"/>
    <m/>
    <d v="2026-12-31T00:00:00"/>
    <m/>
    <m/>
    <m/>
    <m/>
    <m/>
    <s v="A-02-02-02-008-003-01"/>
    <s v="Prestar servicios profesionales a la Dirección General de la  Administradora de los Recursos del Sistema General de Seguridad Social en Salud - ADRES,  para apoyar la actualización y gobernanza de tablas maestras asi como reglas técnicas y normativas relacionadas con medicamentos y otras tecnologías en salud, que optimice los procesos de auditoría del gasto y la toma de decisiones sobre uso de recursos del sistema. ID-140-DGRAL. ADRES-CPS-406-2026"/>
    <s v="140-DGRAL"/>
    <s v="Dirección General"/>
  </r>
  <r>
    <n v="376"/>
    <x v="4"/>
    <x v="375"/>
    <s v="DANIEL FELIPE SANDOVAL PATARROYO"/>
    <n v="1012415229"/>
    <d v="2026-01-19T00:00:00"/>
    <m/>
    <d v="2026-09-18T00:00:00"/>
    <d v="2026-09-19T00:00:00"/>
    <n v="50767920"/>
    <m/>
    <n v="0"/>
    <s v="NO"/>
    <n v="0"/>
    <n v="6345990"/>
    <n v="211533"/>
    <n v="720"/>
    <d v="2026-01-11T00:00:00"/>
    <n v="50767920"/>
    <n v="321"/>
    <d v="2026-01-19T00:00:00"/>
    <n v="50767920"/>
    <n v="2538396"/>
    <n v="6345990"/>
    <n v="6345990"/>
    <n v="6345990"/>
    <n v="6345990"/>
    <n v="6345990"/>
    <n v="6345990"/>
    <n v="40614336"/>
    <m/>
    <d v="2026-12-31T00:00:00"/>
    <m/>
    <m/>
    <m/>
    <m/>
    <m/>
    <s v="A-02-02-02-008-003-01"/>
    <s v="Prestar servicios profesionales a la Dirección General de la Administradora de los Recursos del Sistema General de Seguridad Social en Salud, para apoyar el diseño y mantenimiento de la arquitectura y los flujos de datos que soportan los procesos de monitoreo y auditoría del gasto en tecnologías en salud, mediante la automatización de integraciones y la gestión de infraestructuras, asegurando la calidad, seguridad y trazabilidad de la información. ID-139-DGRAL. ADRES-CPS-407-2026"/>
    <s v="139-DGRAL"/>
    <s v="Dirección General"/>
  </r>
  <r>
    <n v="377"/>
    <x v="4"/>
    <x v="376"/>
    <s v="JOHANNA MARCELA FLOREZ ESPINOSA"/>
    <n v="1026264303"/>
    <d v="2026-01-19T00:00:00"/>
    <m/>
    <d v="2026-09-18T00:00:00"/>
    <d v="2026-09-19T00:00:00"/>
    <n v="113043008"/>
    <m/>
    <n v="0"/>
    <s v="NO"/>
    <n v="0"/>
    <n v="14130376"/>
    <n v="471012.53333333333"/>
    <n v="721"/>
    <d v="2026-01-11T00:00:00"/>
    <n v="113043008"/>
    <n v="315"/>
    <d v="2026-01-19T00:00:00"/>
    <n v="113043008"/>
    <n v="5652150.4000000004"/>
    <n v="14130376"/>
    <n v="14130376"/>
    <n v="14130376"/>
    <n v="14130376"/>
    <n v="14130376"/>
    <n v="14130376"/>
    <n v="90434406.400000006"/>
    <m/>
    <d v="2026-12-31T00:00:00"/>
    <m/>
    <m/>
    <m/>
    <m/>
    <m/>
    <s v="A-02-02-02-008-003-01"/>
    <s v="Prestar servicios profesionales especializados a la Dirección General de la Administradora de los Recursos del Sistema General de Seguridad Social en Salud-ADRES, para orientar  los procesos de auditoría del gasto de tecnologías de seguimiento estratégico, mediante la definición de lineamientos, la revisión y validación de la analítica de datos y de los productos de difusión de información, dirigidos a actores clave del sistema, que fortalezcan la toma de decisiones alineadas con la planeación institucional. ID-141-DGRAL. ADRES-CPS-408-2026"/>
    <s v="141-DGRAL"/>
    <s v="Dirección General"/>
  </r>
  <r>
    <n v="378"/>
    <x v="4"/>
    <x v="377"/>
    <s v="JUAN EDUARDO ACOSTA FONSECA"/>
    <n v="80876478"/>
    <d v="2026-01-21T00:00:00"/>
    <m/>
    <d v="2026-09-20T00:00:00"/>
    <d v="2026-09-21T00:00:00"/>
    <n v="106392608"/>
    <m/>
    <n v="0"/>
    <s v="NO"/>
    <n v="0"/>
    <n v="13299076"/>
    <n v="443302.53333333333"/>
    <n v="742"/>
    <d v="2026-01-11T00:00:00"/>
    <n v="106392608"/>
    <n v="432"/>
    <d v="2026-01-21T00:00:00"/>
    <n v="106392608"/>
    <n v="4433025.333333333"/>
    <n v="13299076"/>
    <n v="13299076"/>
    <n v="13299076"/>
    <n v="13299076"/>
    <n v="13299076"/>
    <n v="13299076"/>
    <n v="84227481.333333328"/>
    <m/>
    <d v="2026-12-31T00:00:00"/>
    <m/>
    <m/>
    <m/>
    <m/>
    <m/>
    <s v="A-02-02-02-008-003-01"/>
    <s v="Prestar servicios profesionales a la Dirección General de la Administradora de los Recursos del Sistema General de Seguridad Social en Salud-ADRES, para orientar y fortalecer la auditoría del gasto y la pertinencia clínica de las tecnologías en salud, mediante la definición de reglas clínicas y normativas, la identificación de riesgos de alto impacto presupuestal y la estandarización de información que soporte procesos de validación y control. ID-143-DGRAL. ADRES-CPS-409-2026"/>
    <s v="143-DGRAL"/>
    <s v="Dirección General"/>
  </r>
  <r>
    <n v="379"/>
    <x v="4"/>
    <x v="378"/>
    <s v="JORGE ENRIQUE MALAMBO MARTINEZ"/>
    <n v="80238324"/>
    <d v="2026-01-21T00:00:00"/>
    <m/>
    <d v="2026-09-20T00:00:00"/>
    <d v="2026-09-21T00:00:00"/>
    <n v="93492000"/>
    <m/>
    <n v="0"/>
    <s v="NO"/>
    <n v="0"/>
    <n v="11686500"/>
    <n v="389550"/>
    <n v="650"/>
    <d v="2026-01-11T00:00:00"/>
    <n v="93492000"/>
    <n v="314"/>
    <d v="2026-01-19T00:00:00"/>
    <n v="93492000"/>
    <n v="3895500"/>
    <n v="11686500"/>
    <n v="11686500"/>
    <n v="11686500"/>
    <n v="11686500"/>
    <n v="11686500"/>
    <n v="11686500"/>
    <n v="74014500"/>
    <m/>
    <d v="2026-12-31T00:00:00"/>
    <m/>
    <m/>
    <m/>
    <m/>
    <m/>
    <s v="A-02-02-02-008-003-01"/>
    <s v="Prestar servicios profesionales a la Dirección General de la Administradora de los Recursos del Sistema General de Seguridad Social en Salud-ADRES, para apoyar el  desarrollo de soluciones de analítica avanzada y visualización estratégica de datos,  en articulación con lineamientos técnicos y estratégicos institucionales, orientados a la auditoría del gasto de las tecnologías en salud y al fortalecimiento de la calidad, trazabilidad y aprovechamiento de los datos para la toma de decisiones. ID-142-DGRAL. ADRES-CPS-410-2026"/>
    <s v="142-DGRAL"/>
    <s v="Dirección General"/>
  </r>
  <r>
    <n v="380"/>
    <x v="4"/>
    <x v="379"/>
    <s v="EDGAR ALFONSO GONZALEZ SALAS"/>
    <n v="19385240"/>
    <d v="2026-01-21T00:00:00"/>
    <m/>
    <d v="2026-09-20T00:00:00"/>
    <d v="2026-09-21T00:00:00"/>
    <n v="184952520"/>
    <m/>
    <n v="19427786"/>
    <s v="SI"/>
    <n v="3691279"/>
    <n v="23119065"/>
    <n v="770635.5"/>
    <n v="719"/>
    <d v="2026-01-11T00:00:00"/>
    <n v="277428780"/>
    <n v="313"/>
    <d v="2026-01-19T00:00:00"/>
    <n v="184952520"/>
    <n v="7706355"/>
    <n v="23119065"/>
    <n v="23119065"/>
    <n v="23119065"/>
    <n v="23119065"/>
    <n v="23119065"/>
    <n v="23119065"/>
    <n v="146420745"/>
    <m/>
    <d v="2026-12-31T00:00:00"/>
    <m/>
    <m/>
    <m/>
    <m/>
    <m/>
    <s v="A-02-02-02-008-003-01"/>
    <s v="Prestar servicios profesionales especializados a la Dirección General de la Administradora de los Recursos del Sistema General de Seguridad Social en Salud ( ADRES) para brindar asesoría en el proceso de reorganización institucional y formalización laboral que se encuentra desarrollando la Entidad. ID-122-DGRAL. ADRES-CPS-411-2026"/>
    <s v="122-DGRAL"/>
    <s v="Dirección General"/>
  </r>
  <r>
    <n v="381"/>
    <x v="4"/>
    <x v="380"/>
    <s v="ANA CAROLINA MESA MARTINEZ"/>
    <n v="33377996"/>
    <d v="2026-01-19T00:00:00"/>
    <m/>
    <d v="2026-09-18T00:00:00"/>
    <d v="2026-09-19T00:00:00"/>
    <n v="110880000"/>
    <m/>
    <n v="0"/>
    <s v="NO"/>
    <n v="0"/>
    <n v="13860000"/>
    <n v="462000"/>
    <n v="678"/>
    <d v="2026-01-11T00:00:00"/>
    <n v="110880000"/>
    <n v="298"/>
    <d v="2026-01-19T00:00:00"/>
    <n v="110880000"/>
    <n v="5544000"/>
    <n v="13860000"/>
    <n v="13860000"/>
    <n v="13860000"/>
    <n v="13860000"/>
    <n v="13860000"/>
    <n v="13860000"/>
    <n v="88704000"/>
    <m/>
    <d v="2026-12-31T00:00:00"/>
    <m/>
    <m/>
    <m/>
    <m/>
    <m/>
    <s v="A-02-02-02-008-003-01"/>
    <s v="Prestar servicios profesionales a la Dirección General de la Administradora de los Recursos del Sistema General de Seguridad Social en Salud - ADRES, en la ejecución y soporte técnico especializado de los productos de innovación y analítica; gestión de proyectos de desarrollo de aplicaciones y su implementación en los procesos misionales de la Entidad, así como la solución de preguntas de negocio por medio de la incorporación de nuevas tecnologías. ID-005-DGRAL-ADRES-CPS-412-2026"/>
    <s v="005-DGRAL"/>
    <s v="Dirección General"/>
  </r>
  <r>
    <n v="382"/>
    <x v="4"/>
    <x v="381"/>
    <s v="ANA GABRIELA SILVA RANGEL"/>
    <n v="1026597147"/>
    <d v="2026-01-19T00:00:00"/>
    <m/>
    <d v="2026-09-18T00:00:00"/>
    <d v="2026-09-19T00:00:00"/>
    <n v="48350400"/>
    <m/>
    <n v="0"/>
    <s v="NO"/>
    <n v="0"/>
    <n v="6043800"/>
    <n v="201460"/>
    <n v="637"/>
    <d v="2026-01-11T00:00:00"/>
    <n v="72525600"/>
    <n v="299"/>
    <d v="2026-01-19T00:00:00"/>
    <n v="48350400"/>
    <n v="2417520"/>
    <n v="6043800"/>
    <n v="6043800"/>
    <n v="6043800"/>
    <n v="6043800"/>
    <n v="6043800"/>
    <n v="6043800"/>
    <n v="38680320"/>
    <m/>
    <d v="2026-12-31T00:00:00"/>
    <m/>
    <m/>
    <m/>
    <m/>
    <m/>
    <s v="A-02-02-02-008-003-01"/>
    <s v="Prestar servicios profesionales a la Dirección General de la Administradora de los Recursos del Sistema General de Seguridad Social en Salud - ADRES, para brindar apoyo en la generación de documentación técnica en los procesos de Innovación y Analítica de Datos. ID-006-DGRAL-ADRES-CPS-413-2026"/>
    <s v="006-DGRAL"/>
    <s v="Dirección General"/>
  </r>
  <r>
    <n v="383"/>
    <x v="4"/>
    <x v="382"/>
    <s v="OTONIEL HUMBERTO CASTAÑEDA RODRIGUEZ"/>
    <n v="80795849"/>
    <d v="2026-01-20T00:00:00"/>
    <m/>
    <d v="2026-09-19T00:00:00"/>
    <d v="2026-09-20T00:00:00"/>
    <n v="131947200"/>
    <m/>
    <n v="13860000"/>
    <s v="SI"/>
    <n v="2633400"/>
    <n v="16493400"/>
    <n v="549780"/>
    <n v="665"/>
    <d v="2026-01-11T00:00:00"/>
    <n v="131947200"/>
    <n v="330"/>
    <d v="2026-01-19T00:00:00"/>
    <n v="131947200"/>
    <n v="6047580"/>
    <n v="16493400"/>
    <n v="16493400"/>
    <n v="16493400"/>
    <n v="16493400"/>
    <n v="16493400"/>
    <n v="16493400"/>
    <n v="105007980"/>
    <m/>
    <d v="2026-12-31T00:00:00"/>
    <m/>
    <m/>
    <m/>
    <m/>
    <m/>
    <s v="A-02-02-02-008-003-01"/>
    <s v="Prestar servicios profesionales especializados a la Dirección General de la Administradora de los Recursos del Sistema General de Seguridad Social en Salud – ADRES, gestionar el desarrollo, la implementación y el soporte operativo de soluciones tecnológicas en proyectos de software y análisis de datos, la optimización de procesos operativos mediante herramientas DevOps, la aplicación de prácticas avanzadas de ingeniería y la incorporación de innovaciones tecnológicas, asegurando la operatividad y el cumplimiento de los objetivos estratégicos de la Entidad. ID-012-DGRAL-ADRES-CPS-414-2026"/>
    <s v="012-DGRAL"/>
    <s v="Dirección General"/>
  </r>
  <r>
    <n v="384"/>
    <x v="4"/>
    <x v="383"/>
    <s v="JOEL RICARDO DIEZ VILLANUEVA"/>
    <n v="1018479431"/>
    <d v="2026-01-20T00:00:00"/>
    <m/>
    <d v="2026-09-19T00:00:00"/>
    <d v="2026-09-20T00:00:00"/>
    <n v="48350400"/>
    <m/>
    <n v="0"/>
    <s v="NO"/>
    <n v="0"/>
    <n v="6043800"/>
    <n v="201460"/>
    <n v="706"/>
    <d v="2026-01-11T00:00:00"/>
    <n v="48350400"/>
    <n v="367"/>
    <d v="2026-01-20T00:00:00"/>
    <n v="48350400"/>
    <n v="2216060"/>
    <n v="6043800"/>
    <n v="6043800"/>
    <n v="6043800"/>
    <n v="6043800"/>
    <n v="6043800"/>
    <n v="6043800"/>
    <n v="38478860"/>
    <m/>
    <d v="2026-12-31T00:00:00"/>
    <m/>
    <m/>
    <m/>
    <m/>
    <m/>
    <s v="A-02-02-02-008-003-01"/>
    <s v="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0-DGRAL-ADRES-CPS-415-2026"/>
    <s v="020-DGRAL"/>
    <s v="Dirección General"/>
  </r>
  <r>
    <n v="385"/>
    <x v="4"/>
    <x v="384"/>
    <s v="DIEGO MAURICIO GUERRERO VELEZ"/>
    <n v="1001327642"/>
    <d v="2026-01-19T00:00:00"/>
    <m/>
    <d v="2026-09-18T00:00:00"/>
    <d v="2026-09-19T00:00:00"/>
    <n v="48350400"/>
    <m/>
    <n v="0"/>
    <s v="NO"/>
    <n v="0"/>
    <n v="6043800"/>
    <n v="201460"/>
    <n v="666"/>
    <d v="2026-01-11T00:00:00"/>
    <n v="48350400"/>
    <n v="300"/>
    <d v="2026-01-19T00:00:00"/>
    <n v="48350400"/>
    <n v="2417520"/>
    <n v="6043800"/>
    <n v="6043800"/>
    <n v="6043800"/>
    <n v="6043800"/>
    <n v="6043800"/>
    <n v="6043800"/>
    <n v="38680320"/>
    <m/>
    <d v="2026-12-31T00:00:00"/>
    <m/>
    <m/>
    <m/>
    <m/>
    <m/>
    <s v="A-02-02-02-008-003-01"/>
    <s v="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1-DGRAL-ADRES-CPS-416-2026"/>
    <s v="021-DGRAL"/>
    <s v="Dirección General"/>
  </r>
  <r>
    <n v="386"/>
    <x v="4"/>
    <x v="385"/>
    <s v="DIEGO GIOVANNY ENRIQUEZ GUEVARA"/>
    <n v="1085341924"/>
    <d v="2026-01-29T00:00:00"/>
    <m/>
    <d v="2026-09-28T00:00:00"/>
    <d v="2026-09-29T00:00:00"/>
    <n v="56048000"/>
    <m/>
    <n v="0"/>
    <s v="NO"/>
    <n v="0"/>
    <n v="7006000"/>
    <n v="233533.33333333334"/>
    <n v="687"/>
    <d v="2026-01-11T00:00:00"/>
    <n v="56048000"/>
    <n v="1089"/>
    <d v="2026-01-28T00:00:00"/>
    <n v="56048000"/>
    <n v="467066.66666666669"/>
    <n v="7006000"/>
    <n v="7006000"/>
    <n v="7006000"/>
    <n v="7006000"/>
    <n v="7006000"/>
    <n v="7006000"/>
    <n v="42503066.666666672"/>
    <m/>
    <d v="2026-12-31T00:00:00"/>
    <m/>
    <m/>
    <m/>
    <m/>
    <m/>
    <s v="A-02-02-02-008-003-01"/>
    <s v="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2-DGRAL-ADRES-CPS-417-2026"/>
    <s v="052-DGRAL"/>
    <s v="Dirección General"/>
  </r>
  <r>
    <n v="387"/>
    <x v="4"/>
    <x v="386"/>
    <s v="CONSTANZA BECERRA TAMAYO"/>
    <n v="1052401466"/>
    <d v="2026-01-20T00:00:00"/>
    <m/>
    <d v="2026-09-19T00:00:00"/>
    <d v="2026-09-20T00:00:00"/>
    <n v="56048000"/>
    <m/>
    <n v="0"/>
    <s v="NO"/>
    <n v="0"/>
    <n v="7006000"/>
    <n v="233533.33333333334"/>
    <n v="623"/>
    <d v="2026-01-11T00:00:00"/>
    <n v="56048000"/>
    <n v="368"/>
    <d v="2026-01-20T00:00:00"/>
    <n v="56048000"/>
    <n v="2568866.666666667"/>
    <n v="7006000"/>
    <n v="7006000"/>
    <n v="7006000"/>
    <n v="7006000"/>
    <n v="7006000"/>
    <n v="7006000"/>
    <n v="44604866.666666672"/>
    <m/>
    <d v="2026-12-31T00:00:00"/>
    <m/>
    <m/>
    <m/>
    <m/>
    <m/>
    <s v="A-02-02-02-008-003-01"/>
    <s v="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4-DGRAL-ADRES-CPS-418-2026"/>
    <s v="054-DGRAL"/>
    <s v="Dirección General"/>
  </r>
  <r>
    <n v="388"/>
    <x v="4"/>
    <x v="387"/>
    <s v="BRYAN ALEXIS PARDO FAJARDO"/>
    <n v="1032491039"/>
    <d v="2026-01-20T00:00:00"/>
    <m/>
    <d v="2026-09-19T00:00:00"/>
    <d v="2026-09-20T00:00:00"/>
    <n v="67578000"/>
    <m/>
    <n v="0"/>
    <s v="NO"/>
    <n v="0"/>
    <n v="8447250"/>
    <n v="281575"/>
    <n v="688"/>
    <d v="2026-01-11T00:00:00"/>
    <n v="67578000"/>
    <n v="372"/>
    <d v="2026-01-20T00:00:00"/>
    <n v="67578000"/>
    <n v="3097325"/>
    <n v="8447250"/>
    <n v="8447250"/>
    <n v="8447250"/>
    <n v="8447250"/>
    <n v="8447250"/>
    <n v="8447250"/>
    <n v="53780825"/>
    <m/>
    <d v="2026-12-31T00:00:00"/>
    <m/>
    <m/>
    <m/>
    <m/>
    <m/>
    <s v="A-02-02-02-008-003-01"/>
    <s v="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3-DGRAL-ADRES-CPS-419-2026"/>
    <s v="053-DGRAL"/>
    <s v="Dirección General"/>
  </r>
  <r>
    <n v="389"/>
    <x v="4"/>
    <x v="388"/>
    <s v="JAIRO LAVADO HERNANDEZ"/>
    <n v="79812212"/>
    <d v="2026-01-19T00:00:00"/>
    <m/>
    <d v="2026-09-18T00:00:00"/>
    <d v="2026-09-19T00:00:00"/>
    <n v="67578000"/>
    <m/>
    <n v="0"/>
    <s v="NO"/>
    <n v="0"/>
    <n v="8447250"/>
    <n v="281575"/>
    <n v="689"/>
    <d v="2026-01-11T00:00:00"/>
    <n v="67578000"/>
    <n v="306"/>
    <d v="2026-01-19T00:00:00"/>
    <n v="67578000"/>
    <n v="3378900"/>
    <n v="8447250"/>
    <n v="8447250"/>
    <n v="8447250"/>
    <n v="8447250"/>
    <n v="8447250"/>
    <n v="8447250"/>
    <n v="54062400"/>
    <m/>
    <d v="2026-12-31T00:00:00"/>
    <m/>
    <m/>
    <m/>
    <m/>
    <m/>
    <s v="A-02-02-02-008-003-01"/>
    <s v="Prestar servicios profesionales a la Dirección General de la Administradora de los Recursos del Sistema General de Seguridad Social en Salud - ADRES para brindar apoyo cualificado en el desarrollo, la implementación, y la operación de las soluciones tecnológicas requeridas para el fortalecimiento de los procesos de la Entidad. ID-055-DGRAL-ADRES-CPS-420-2026"/>
    <s v="055-DGRAL"/>
    <s v="Dirección General"/>
  </r>
  <r>
    <n v="390"/>
    <x v="4"/>
    <x v="389"/>
    <s v="HANSON JAVIER GARZON RUIZ"/>
    <n v="1030570790"/>
    <d v="2026-01-21T00:00:00"/>
    <m/>
    <d v="2026-09-20T00:00:00"/>
    <d v="2026-09-21T00:00:00"/>
    <n v="80136000"/>
    <m/>
    <n v="0"/>
    <s v="NO"/>
    <n v="0"/>
    <n v="10017000"/>
    <n v="333900"/>
    <n v="668"/>
    <d v="2026-01-11T00:00:00"/>
    <n v="80136000"/>
    <n v="420"/>
    <d v="2026-01-21T00:00:00"/>
    <n v="80136000"/>
    <n v="3339000"/>
    <n v="10017000"/>
    <n v="10017000"/>
    <n v="10017000"/>
    <n v="10017000"/>
    <n v="10017000"/>
    <n v="10017000"/>
    <n v="63441000"/>
    <m/>
    <d v="2026-12-31T00:00:00"/>
    <m/>
    <m/>
    <m/>
    <m/>
    <m/>
    <s v="A-02-02-02-008-003-01"/>
    <s v="Prestar servicios profesionales especializados a la Dirección General de la Administradora de los Recursos del Sistema General de Seguridad Social en Salud - ADRES, en el acompañamiento de las actividades de calidad de software en cumplimiento de los estándares y buenas prácticas definidos por la entidad. ID-056-DGRAL-ADRES-CPS-421-2026"/>
    <s v="056-DGRAL"/>
    <s v="Dirección General"/>
  </r>
  <r>
    <n v="391"/>
    <x v="4"/>
    <x v="390"/>
    <s v="SANDRA LILIANA ORTEGA MANTILLA"/>
    <n v="1032397937"/>
    <d v="2026-01-19T00:00:00"/>
    <m/>
    <d v="2026-09-18T00:00:00"/>
    <d v="2026-09-19T00:00:00"/>
    <n v="80136000"/>
    <m/>
    <n v="0"/>
    <s v="NO"/>
    <n v="0"/>
    <n v="10017000"/>
    <n v="333900"/>
    <n v="669"/>
    <d v="2026-01-11T00:00:00"/>
    <n v="80136000"/>
    <n v="316"/>
    <d v="2026-01-19T00:00:00"/>
    <n v="80136000"/>
    <n v="4006800"/>
    <n v="10017000"/>
    <n v="10017000"/>
    <n v="10017000"/>
    <n v="10017000"/>
    <n v="10017000"/>
    <n v="10017000"/>
    <n v="64108800"/>
    <m/>
    <d v="2026-12-31T00:00:00"/>
    <m/>
    <m/>
    <m/>
    <m/>
    <m/>
    <s v="A-02-02-02-008-003-01"/>
    <s v="Prestar servicios profesionales a la Dirección General de la Administradora de los Recursos del Sistema General de Seguridad Social en Salud - ADRES, en el apoyo de capacidades técnicas relacionadas con las actividades de diseño de interfaces de usuario, wireframes, prototipos, guías de estilo, experiencia de usuario coherente y satisfactoria en las plataformas definidas, alineado con los lineamientos y políticas de la entidad. ID-057-DGRAL-ADRES-CPS-422-2026"/>
    <s v="057-DGRAL"/>
    <s v="Dirección General"/>
  </r>
  <r>
    <n v="392"/>
    <x v="4"/>
    <x v="391"/>
    <s v="HANS YADIEL SANCHEZ MORA"/>
    <n v="1069766258"/>
    <d v="2026-01-19T00:00:00"/>
    <m/>
    <d v="2026-09-18T00:00:00"/>
    <d v="2026-09-19T00:00:00"/>
    <n v="77704000"/>
    <m/>
    <n v="0"/>
    <s v="NO"/>
    <n v="0"/>
    <n v="9713000"/>
    <n v="323766.66666666669"/>
    <n v="670"/>
    <d v="2026-01-11T00:00:00"/>
    <n v="77704000"/>
    <n v="318"/>
    <d v="2026-01-19T00:00:00"/>
    <n v="77704000"/>
    <n v="3885200"/>
    <n v="9713000"/>
    <n v="9713000"/>
    <n v="9713000"/>
    <n v="9713000"/>
    <n v="9713000"/>
    <n v="9713000"/>
    <n v="62163200"/>
    <m/>
    <d v="2026-12-31T00:00:00"/>
    <m/>
    <m/>
    <m/>
    <m/>
    <m/>
    <s v="A-02-02-02-008-003-01"/>
    <s v="Prestar servicios profesionales a la Dirección General de la Administradora de los Recursos del Sistema General de Seguridad Social en Salud - ADRES, para apoyar las actividades de desarrollo y puesta en funcionamiento de soluciones tecnológicas que se requieran para la operación y fortalecimiento de los procesos de la Entidad. ID-058-DGRAL-ADRES-CPS-423-2026"/>
    <s v="058-DGRAL"/>
    <s v="Dirección General"/>
  </r>
  <r>
    <n v="393"/>
    <x v="4"/>
    <x v="392"/>
    <s v="JUAN CARLOS RIAÑO MORENO"/>
    <n v="86086004"/>
    <d v="2026-01-19T00:00:00"/>
    <m/>
    <d v="2026-09-18T00:00:00"/>
    <d v="2026-09-19T00:00:00"/>
    <n v="67578000"/>
    <m/>
    <n v="0"/>
    <s v="NO"/>
    <n v="0"/>
    <n v="8447250"/>
    <n v="281575"/>
    <n v="645"/>
    <d v="2026-01-11T00:00:00"/>
    <n v="101367000"/>
    <n v="320"/>
    <d v="2026-01-19T00:00:00"/>
    <n v="67578000"/>
    <n v="3378900"/>
    <n v="8447250"/>
    <n v="8447250"/>
    <n v="8447250"/>
    <n v="8447250"/>
    <n v="8447250"/>
    <n v="8447250"/>
    <n v="54062400"/>
    <m/>
    <d v="2026-12-31T00:00:00"/>
    <m/>
    <m/>
    <m/>
    <m/>
    <m/>
    <s v="A-02-02-02-008-003-01"/>
    <s v="Prestar servicios profesionales a la Dirección General de la Administradora de los Recursos del Sistema General de Seguridad Social en Salud – ADRES, para brindar acompañamiento técnico relacionados con la ejecución de pruebas de calidad de software alineados con las políticas de la entidad. ID-062-DGRAL-ADRES-CPS-424-2026"/>
    <s v="062-DGRAL"/>
    <s v="Dirección General"/>
  </r>
  <r>
    <n v="394"/>
    <x v="4"/>
    <x v="393"/>
    <s v="LUIS FERNANDO TORRES ROMERO"/>
    <n v="79709508"/>
    <d v="2026-01-19T00:00:00"/>
    <m/>
    <d v="2026-09-18T00:00:00"/>
    <d v="2026-09-19T00:00:00"/>
    <n v="110010720"/>
    <m/>
    <n v="0"/>
    <s v="NO"/>
    <n v="0"/>
    <n v="13751340"/>
    <n v="458378"/>
    <n v="606"/>
    <d v="2026-01-11T00:00:00"/>
    <n v="110010720"/>
    <n v="324"/>
    <d v="2026-01-19T00:00:00"/>
    <n v="110010720"/>
    <n v="5500536"/>
    <n v="13751340"/>
    <n v="13751340"/>
    <n v="13751340"/>
    <n v="13751340"/>
    <n v="13751340"/>
    <n v="13751340"/>
    <n v="88008576"/>
    <m/>
    <d v="2026-12-31T00:00:00"/>
    <m/>
    <m/>
    <m/>
    <m/>
    <m/>
    <s v="A-02-02-02-008-003-01"/>
    <s v="Prestar los servicios profesionales a la Dirección General de la Administradora de los Recursos del Sistema General de Seguridad Social en Salud - ADRES, para apoyar la proyección, implantación, y gestión de la infraestructura tecnológica requerida para el desarrollo y operación de los procesos de la Entidad. ID-048-DGRAL-ADRES-CPS-425-2026"/>
    <s v="048-DGRAL"/>
    <s v="Dirección General"/>
  </r>
  <r>
    <n v="395"/>
    <x v="4"/>
    <x v="394"/>
    <s v="MARIA LUISA MENDOZA OLASCOAGA"/>
    <n v="50882932"/>
    <d v="2026-01-19T00:00:00"/>
    <d v="2026-03-18T00:00:00"/>
    <d v="2026-09-18T00:00:00"/>
    <d v="2026-09-19T00:00:00"/>
    <n v="110010720"/>
    <n v="82966418"/>
    <n v="0"/>
    <s v="NO"/>
    <n v="0"/>
    <n v="13751340"/>
    <n v="458378"/>
    <n v="628"/>
    <d v="2026-01-11T00:00:00"/>
    <n v="165016080"/>
    <n v="4574"/>
    <d v="2026-03-18T00:00:00"/>
    <n v="82966418"/>
    <n v="0"/>
    <n v="0"/>
    <n v="5958914"/>
    <n v="13751340"/>
    <n v="13751340"/>
    <n v="13751340"/>
    <n v="13751340"/>
    <n v="60964274"/>
    <m/>
    <d v="2026-12-31T00:00:00"/>
    <m/>
    <m/>
    <m/>
    <m/>
    <s v="SI"/>
    <s v="A-02-02-02-008-003-01"/>
    <s v="Prestar servicios profesionales especializados a la Dirección General de la Administradora de los Recursos del Sistema General de Seguridad Social en Salud (ADRES) para el seguimiento de las actividades de los proyectos procurando su alineación con la misión institucional de la Entidad. ID-115-DGRAL. CESIÓN CTO ADRES-CPS-426-2026"/>
    <s v="115-DGRAL"/>
    <s v="Dirección General"/>
  </r>
  <r>
    <n v="396"/>
    <x v="4"/>
    <x v="395"/>
    <s v="JUAN CARLOS DANIELS RODRIGUEZ"/>
    <n v="19494471"/>
    <d v="2026-01-20T00:00:00"/>
    <m/>
    <d v="2026-09-19T00:00:00"/>
    <d v="2026-09-20T00:00:00"/>
    <n v="215265712"/>
    <m/>
    <n v="22611945"/>
    <s v="SI"/>
    <n v="4296269"/>
    <n v="26908214"/>
    <n v="896940.46666666667"/>
    <n v="627"/>
    <d v="2026-01-11T00:00:00"/>
    <n v="322898568"/>
    <n v="310"/>
    <d v="2026-01-19T00:00:00"/>
    <n v="215265712"/>
    <n v="9866345.1333333328"/>
    <n v="26908214"/>
    <n v="26908214"/>
    <n v="26908214"/>
    <n v="26908214"/>
    <n v="26908214"/>
    <n v="26908214"/>
    <n v="171315629.13333333"/>
    <m/>
    <d v="2026-12-31T00:00:00"/>
    <m/>
    <m/>
    <m/>
    <m/>
    <m/>
    <s v="A-02-02-02-008-003-01"/>
    <s v="Prestar servicios profesionales especializados a la Dirección General de la Administradora de los Recursos del Sistema General de Seguridad Social en Salud (ADRES) para apoyar la ejecución de iniciativas de alto impacto, mejorar la eficiencia operativa, el seguimiento al avance de proyectos, con el fin de mejorar la toma de decisiones y la gestión de los recursos en el Sistema General de Seguridad Social en Salud. ID-111-DGRAL. ADRES-CPS-427-2026"/>
    <s v="111-DGRAL"/>
    <s v="Dirección General"/>
  </r>
  <r>
    <n v="397"/>
    <x v="1"/>
    <x v="396"/>
    <s v="MARISOL CRUZ BUSTOS"/>
    <n v="1020808886"/>
    <d v="2026-01-30T00:00:00"/>
    <m/>
    <d v="2026-09-29T00:00:00"/>
    <d v="2026-09-30T00:00:00"/>
    <n v="40066576"/>
    <m/>
    <n v="0"/>
    <s v="NO"/>
    <n v="0"/>
    <n v="5008322"/>
    <n v="166944.06666666668"/>
    <n v="398"/>
    <d v="2026-01-11T00:00:00"/>
    <n v="60099864"/>
    <n v="1255"/>
    <d v="2026-01-30T00:00:00"/>
    <n v="40066576"/>
    <n v="166944.06666666668"/>
    <n v="5008322"/>
    <n v="5008322"/>
    <n v="5008322"/>
    <n v="5008322"/>
    <n v="5008322"/>
    <n v="5008322"/>
    <n v="30216876.066666666"/>
    <m/>
    <d v="2026-12-31T00:00:00"/>
    <m/>
    <m/>
    <m/>
    <m/>
    <m/>
    <s v="A-02-02-02-008-003-01"/>
    <s v="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necesidades que se requieran para el DOP ID-263-DOP"/>
    <s v="263-DOP"/>
    <s v="Dirección  de Otras Prestaciones"/>
  </r>
  <r>
    <n v="398"/>
    <x v="4"/>
    <x v="397"/>
    <s v="JOSE FERNANDO GOMEZ PRADA"/>
    <n v="91210297"/>
    <d v="2026-01-24T00:00:00"/>
    <m/>
    <d v="2026-09-23T00:00:00"/>
    <d v="2026-09-24T00:00:00"/>
    <n v="100800000"/>
    <m/>
    <n v="0"/>
    <s v="NO"/>
    <n v="0"/>
    <n v="12600000"/>
    <n v="420000"/>
    <n v="736"/>
    <d v="2026-01-11T00:00:00"/>
    <n v="151200000"/>
    <n v="337"/>
    <d v="2026-01-19T00:00:00"/>
    <n v="100800000"/>
    <n v="2940000"/>
    <n v="12600000"/>
    <n v="12600000"/>
    <n v="12600000"/>
    <n v="12600000"/>
    <n v="12600000"/>
    <n v="12600000"/>
    <n v="65940000"/>
    <n v="12600000"/>
    <d v="2026-12-31T00:00:00"/>
    <m/>
    <m/>
    <m/>
    <m/>
    <m/>
    <s v="A-02-02-02-008-003-01"/>
    <s v="Prestar servicios profesionales a la Dirección General de la Administradora de los Recursos del Sistema General de Seguridad Social en Salud (ADRES) para apoyar la gestión del Sistema de Auditoría Inteligente (SIA), mediante la elaboración, actualización y reporte de insumos técnicos y operativos, así como el acompañamiento en la aplicación y ajuste de criterios de auditoría orientados a la revisión, implementación y seguimiento del proyecto del Sistema de Auditoría Inteligente (SIA). ID-109-DGRAL. ADRES-CPS-429-2026"/>
    <s v="109-DGRAL"/>
    <s v="Dirección General"/>
  </r>
  <r>
    <n v="399"/>
    <x v="6"/>
    <x v="398"/>
    <s v="DIEGO LEONARDO SUAREZ CASTRO"/>
    <n v="80108391"/>
    <d v="2026-01-21T00:00:00"/>
    <m/>
    <d v="2026-09-20T00:00:00"/>
    <d v="2026-09-21T00:00:00"/>
    <n v="106848000"/>
    <m/>
    <n v="0"/>
    <s v="NO"/>
    <n v="0"/>
    <n v="13356000"/>
    <n v="445200"/>
    <n v="183"/>
    <d v="2026-01-11T00:00:00"/>
    <n v="106848000"/>
    <n v="416"/>
    <d v="2026-01-21T00:00:00"/>
    <n v="106848000"/>
    <n v="4452000"/>
    <n v="13356000"/>
    <n v="13356000"/>
    <n v="13356000"/>
    <n v="13356000"/>
    <n v="13356000"/>
    <n v="13356000"/>
    <n v="84588000"/>
    <m/>
    <d v="2026-12-31T00:00:00"/>
    <m/>
    <m/>
    <m/>
    <m/>
    <m/>
    <s v="A-02-02-02-008-002-01"/>
    <s v="Prestar los servicios profesionales especializados para realizar acompañamiento y brindar soporte Jurídico a la Dirección de Gestión de Recursos Financieros de Salud en la ejecución de los procesos transversales de la Entidad. ID-012-DGRFS"/>
    <s v="012-DGRFS"/>
    <s v="Dirección Gestión de los Recursos Financieros de la Salud"/>
  </r>
  <r>
    <n v="400"/>
    <x v="7"/>
    <x v="399"/>
    <s v="DEISSY NATHALY CARDENAS LEMUS"/>
    <n v="1057585897"/>
    <d v="2026-02-05T00:00:00"/>
    <m/>
    <d v="2026-10-04T00:00:00"/>
    <d v="2026-10-05T00:00:00"/>
    <n v="73600000"/>
    <m/>
    <n v="0"/>
    <s v="NO"/>
    <n v="0"/>
    <n v="9200000"/>
    <n v="306666.66666666669"/>
    <n v="146"/>
    <d v="2026-01-11T00:00:00"/>
    <n v="73600000"/>
    <n v="1081"/>
    <d v="2026-01-28T00:00:00"/>
    <n v="73600000"/>
    <n v="0"/>
    <n v="7973333.333333334"/>
    <n v="9200000"/>
    <n v="9200000"/>
    <n v="9200000"/>
    <n v="9200000"/>
    <n v="9200000"/>
    <n v="53973333.333333336"/>
    <m/>
    <d v="2026-12-31T00:00:00"/>
    <m/>
    <m/>
    <m/>
    <m/>
    <m/>
    <s v="A-02-02-02-008-003-01"/>
    <s v="Prestar servicios profesionales a la oficina de control interno para apoyar las actividades del plan de auditoría interna 2026 y realizar evaluaciones del sistema de control interno y a los subsistemas de gestión de riesgos de la entidad y presentar los informes requeridos. ID-001-OCI"/>
    <s v="001-OCI"/>
    <s v="Oficina De Control Interno"/>
  </r>
  <r>
    <n v="401"/>
    <x v="7"/>
    <x v="400"/>
    <s v="CARLOS ALBERTO NOVA MENDOZA"/>
    <n v="79553382"/>
    <d v="2026-01-23T00:00:00"/>
    <m/>
    <d v="2026-09-22T00:00:00"/>
    <d v="2026-09-23T00:00:00"/>
    <n v="77458184"/>
    <m/>
    <n v="0"/>
    <s v="NO"/>
    <n v="0"/>
    <n v="9682273"/>
    <n v="322742.43333333335"/>
    <n v="147"/>
    <d v="2026-01-11T00:00:00"/>
    <n v="77458184"/>
    <n v="547"/>
    <d v="2026-01-23T00:00:00"/>
    <n v="77458184"/>
    <n v="2581939.4666666668"/>
    <n v="9682273"/>
    <n v="9682273"/>
    <n v="9682273"/>
    <n v="9682273"/>
    <n v="9682273"/>
    <n v="9682273"/>
    <n v="60675577.466666669"/>
    <m/>
    <d v="2026-12-31T00:00:00"/>
    <m/>
    <m/>
    <m/>
    <m/>
    <m/>
    <s v="A-02-02-02-008-003-01"/>
    <s v="Prestar servicios profesionales a la oficina de control interno, para apoyar las actividades del plan de auditoría interna 2026 y realizar las evaluaciones, seguimiento y auditoria a los componentes del sistema de control interno y  la estructuración de los informes en temas financieros requeridos.   ID-004-OCI"/>
    <s v="004-OCI"/>
    <s v="Oficina De Control Interno"/>
  </r>
  <r>
    <n v="402"/>
    <x v="7"/>
    <x v="401"/>
    <s v="ANA JOSEFA CARREÑO PEREZ"/>
    <n v="40044127"/>
    <d v="2026-02-02T00:00:00"/>
    <m/>
    <d v="2026-10-01T00:00:00"/>
    <d v="2026-10-02T00:00:00"/>
    <n v="77458184"/>
    <m/>
    <n v="0"/>
    <s v="NO"/>
    <n v="0"/>
    <n v="9682273"/>
    <n v="322742.43333333335"/>
    <n v="151"/>
    <d v="2026-01-11T00:00:00"/>
    <n v="77458184"/>
    <n v="1185"/>
    <d v="2026-01-30T00:00:00"/>
    <n v="77458184"/>
    <n v="0"/>
    <n v="9359530.5700000003"/>
    <n v="9682273"/>
    <n v="9682273"/>
    <n v="9682273"/>
    <n v="9682273"/>
    <n v="9682273"/>
    <n v="48088622.57"/>
    <n v="9682273"/>
    <d v="2026-12-31T00:00:00"/>
    <m/>
    <m/>
    <m/>
    <m/>
    <m/>
    <s v="A-02-02-02-008-003-01"/>
    <s v="Prestar los servicios profesionales a la Oficina de Control Interno, para apoyar las actividades del plan de auditoría interna 2026 y realizar las evaluaciones, seguimiento y auditoria a los componentes del Sistema de Control Interno relacionados con los temas de servicios de tecnología asociados a los aplicativos que soportan los procesos de la entidad y presentar los informes que le sean requeridos. ID-003-OCI"/>
    <s v="003-OCI"/>
    <s v="Oficina De Control Interno"/>
  </r>
  <r>
    <n v="403"/>
    <x v="6"/>
    <x v="402"/>
    <s v="ABEL CASTILLO ARANGO"/>
    <n v="79964770"/>
    <d v="2026-01-20T00:00:00"/>
    <m/>
    <d v="2026-09-19T00:00:00"/>
    <d v="2026-09-20T00:00:00"/>
    <n v="48350608"/>
    <m/>
    <n v="0"/>
    <s v="NO"/>
    <n v="0"/>
    <n v="6043826"/>
    <n v="201460.86666666667"/>
    <n v="167"/>
    <d v="2026-01-11T00:00:00"/>
    <n v="48350608"/>
    <n v="393"/>
    <d v="2026-01-20T00:00:00"/>
    <n v="48350608"/>
    <n v="2216069.5333333332"/>
    <n v="6043826"/>
    <n v="6043826"/>
    <n v="6043826"/>
    <n v="6043826"/>
    <n v="6043826"/>
    <n v="6043826"/>
    <n v="38479025.533333331"/>
    <m/>
    <d v="2026-12-31T00:00:00"/>
    <m/>
    <m/>
    <m/>
    <m/>
    <m/>
    <s v="A-02-02-02-008-003-09"/>
    <s v="Prestar servicios de apoyo a la gestión a la Coordinación de Gestión de Pagos de la Dirección de Gestión de los Recursos Financieros de Salud, en las actividades tendientes a la gestión y procesamiento de las ordenes de pagos derivadas de los procesos misionales de la ADRES, que conlleven al giro de los recursos a la red prestadora de servicios de salud y/o terceros. ID-003-DGRFS"/>
    <s v="003-DGRFS"/>
    <s v="Dirección Gestión de los Recursos Financieros de la Salud"/>
  </r>
  <r>
    <n v="404"/>
    <x v="6"/>
    <x v="403"/>
    <s v="DIEGO FERNANDO BAEZ SANCHEZ"/>
    <n v="1032408353"/>
    <d v="2026-01-21T00:00:00"/>
    <m/>
    <d v="2026-09-20T00:00:00"/>
    <d v="2026-09-21T00:00:00"/>
    <n v="48350608"/>
    <m/>
    <n v="0"/>
    <s v="NO"/>
    <n v="0"/>
    <n v="6043826"/>
    <n v="201460.86666666667"/>
    <n v="175"/>
    <d v="2026-01-11T00:00:00"/>
    <n v="48350608"/>
    <n v="419"/>
    <d v="2026-01-21T00:00:00"/>
    <n v="48350608"/>
    <n v="2014608.6666666667"/>
    <n v="6043826"/>
    <n v="6043826"/>
    <n v="6043826"/>
    <n v="6043826"/>
    <n v="6043826"/>
    <n v="6043826"/>
    <n v="38277564.666666672"/>
    <m/>
    <d v="2026-12-31T00:00:00"/>
    <m/>
    <m/>
    <m/>
    <m/>
    <m/>
    <s v="A-02-02-02-008-003-09"/>
    <s v="Prestar servicios de apoyo a la gestión a la Coordinación de Gestión de Pagos de la Dirección de Gestión de los Recursos Financieros de Salud, en las actividades tendientes a la gestión y procesamiento de las ordenes de pagos derivadas de los procesos misionales de la ADRES, que conlleven al giro de los recursos a la red prestadora de servicios de salud y/o terceros. ID-004-DGRFS"/>
    <s v="004-DGRFS"/>
    <s v="Dirección Gestión de los Recursos Financieros de la Salud"/>
  </r>
  <r>
    <n v="405"/>
    <x v="6"/>
    <x v="404"/>
    <s v="RUBY DEL SOCORRO BARRETO ORTIZ"/>
    <n v="51784379"/>
    <d v="2026-01-20T00:00:00"/>
    <m/>
    <d v="2026-09-19T00:00:00"/>
    <d v="2026-09-20T00:00:00"/>
    <n v="48350608"/>
    <m/>
    <n v="0"/>
    <s v="NO"/>
    <n v="0"/>
    <n v="6043826"/>
    <n v="201460.86666666667"/>
    <n v="153"/>
    <d v="2026-01-11T00:00:00"/>
    <n v="48350608"/>
    <n v="394"/>
    <d v="2026-01-20T00:00:00"/>
    <n v="48350608"/>
    <n v="2216069.5299999998"/>
    <n v="6043826"/>
    <n v="6043826"/>
    <n v="6043826"/>
    <n v="6043826"/>
    <n v="6043826"/>
    <n v="6043826"/>
    <n v="38479025.530000001"/>
    <m/>
    <d v="2026-12-31T00:00:00"/>
    <m/>
    <m/>
    <m/>
    <m/>
    <m/>
    <s v="A-02-02-02-008-003-09"/>
    <s v="Prestar servicios de apoyo a la gestión a la Coordinación de Gestión de Pagos de la Dirección de Gestión de los Recursos Financieros de Salud, en las actividades tendientes a la gestión y procesamiento de las ordenes de pagos derivadas de los procesos misionales de la ADRES, que conlleven al giro de los recursos a la red prestadora de servicios de salud y/o terceros. ID-005-DGRFS"/>
    <s v="005-DGRFS"/>
    <s v="Dirección Gestión de los Recursos Financieros de la Salud"/>
  </r>
  <r>
    <n v="406"/>
    <x v="6"/>
    <x v="405"/>
    <s v="MARIA DEL PILAR PANTEVES SANCHEZ"/>
    <n v="1026292092"/>
    <d v="2026-01-20T00:00:00"/>
    <m/>
    <d v="2026-09-19T00:00:00"/>
    <d v="2026-09-20T00:00:00"/>
    <n v="46747440"/>
    <m/>
    <n v="0"/>
    <s v="NO"/>
    <n v="0"/>
    <n v="5843430"/>
    <n v="194781"/>
    <n v="178"/>
    <d v="2026-01-11T00:00:00"/>
    <n v="46747440"/>
    <n v="395"/>
    <d v="2026-01-20T00:00:00"/>
    <n v="46747440"/>
    <n v="2142591"/>
    <n v="5843430"/>
    <n v="5843430"/>
    <n v="5843430"/>
    <n v="5843430"/>
    <n v="5843430"/>
    <n v="5843430"/>
    <n v="37203171"/>
    <m/>
    <d v="2026-12-31T00:00:00"/>
    <m/>
    <m/>
    <m/>
    <m/>
    <m/>
    <s v="A-02-02-02-008-003-09"/>
    <s v="Prestar los servicios profesionales a la Coordinación de Gestión de Pagos de la Dirección de Gestión de los recursos Financieros de Salud de la ADRES, en las actividades tendientes a la gestión y procesamiento de las ordenes de pagos derivadas de los procesos misionales de la ADRES, que conlleven al giro de los recursos a la red prestadora de servicios de salud y/o terceros beneficiarios. ID-021-DGRFS"/>
    <s v="021-DGRFS"/>
    <s v="Dirección Gestión de los Recursos Financieros de la Salud"/>
  </r>
  <r>
    <n v="407"/>
    <x v="1"/>
    <x v="406"/>
    <s v="ALEIDA BALLEN DIAZ"/>
    <n v="52937050"/>
    <d v="2026-01-20T00:00:00"/>
    <m/>
    <d v="2026-09-19T00:00:00"/>
    <d v="2026-09-20T00:00:00"/>
    <n v="50762296"/>
    <m/>
    <n v="0"/>
    <s v="NO"/>
    <n v="0"/>
    <n v="6345287"/>
    <n v="211509.56666666668"/>
    <n v="418"/>
    <d v="2026-01-11T00:00:00"/>
    <n v="50762296"/>
    <n v="364"/>
    <d v="2026-01-20T00:00:00"/>
    <n v="50762296"/>
    <n v="2326605.2333333334"/>
    <n v="6345287"/>
    <n v="6345287"/>
    <n v="6345287"/>
    <n v="6345287"/>
    <n v="6345287"/>
    <n v="6345287"/>
    <n v="40398327.233333334"/>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28-DOP. ADRES-CPS-438-2026"/>
    <s v="028-DOP"/>
    <s v="Dirección  de Otras Prestaciones"/>
  </r>
  <r>
    <n v="408"/>
    <x v="1"/>
    <x v="407"/>
    <s v="LIBETH SOLANYI NIÑO ALBARRACIN"/>
    <n v="52930946"/>
    <d v="2026-01-20T00:00:00"/>
    <m/>
    <d v="2026-09-19T00:00:00"/>
    <d v="2026-09-20T00:00:00"/>
    <n v="50762296"/>
    <m/>
    <n v="0"/>
    <s v="NO"/>
    <n v="0"/>
    <n v="6345287"/>
    <n v="211509.56666666668"/>
    <n v="295"/>
    <d v="2026-01-11T00:00:00"/>
    <n v="50762296"/>
    <n v="346"/>
    <d v="2026-01-19T00:00:00"/>
    <n v="50762296"/>
    <n v="2326605.23"/>
    <n v="6345287"/>
    <n v="6345287"/>
    <n v="6345287"/>
    <n v="6345287"/>
    <n v="6345287"/>
    <n v="6345287"/>
    <n v="40398327.230000004"/>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29-DOP. ADRES-CPS-439-2026"/>
    <s v="029-DOP"/>
    <s v="Dirección  de Otras Prestaciones"/>
  </r>
  <r>
    <n v="409"/>
    <x v="1"/>
    <x v="408"/>
    <s v="DIANA SAYURI FLOREZ GONZALEZ"/>
    <n v="28799471"/>
    <d v="2026-01-20T00:00:00"/>
    <m/>
    <d v="2026-09-19T00:00:00"/>
    <d v="2026-09-20T00:00:00"/>
    <n v="50762296"/>
    <m/>
    <n v="0"/>
    <s v="NO"/>
    <n v="0"/>
    <n v="6345287"/>
    <n v="211509.56666666668"/>
    <n v="471"/>
    <d v="2026-01-11T00:00:00"/>
    <n v="50762296"/>
    <n v="347"/>
    <d v="2026-01-19T00:00:00"/>
    <n v="50762296"/>
    <n v="2326605.2333333334"/>
    <n v="6345287"/>
    <n v="6345287"/>
    <n v="6345287"/>
    <n v="6345287"/>
    <n v="6345287"/>
    <n v="6345287"/>
    <n v="40398327.233333334"/>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35-DOP. ADRES-CPS-440-2026"/>
    <s v="035-DOP"/>
    <s v="Dirección  de Otras Prestaciones"/>
  </r>
  <r>
    <n v="410"/>
    <x v="1"/>
    <x v="409"/>
    <s v="YULIAN JOSETH SOCHA JOYA"/>
    <n v="1072701332"/>
    <d v="2026-01-20T00:00:00"/>
    <m/>
    <d v="2026-09-19T00:00:00"/>
    <d v="2026-09-20T00:00:00"/>
    <n v="50762296"/>
    <m/>
    <n v="0"/>
    <s v="NO"/>
    <n v="0"/>
    <n v="6345287"/>
    <n v="211509.56666666668"/>
    <n v="350"/>
    <d v="2026-01-11T00:00:00"/>
    <n v="50762296"/>
    <n v="365"/>
    <d v="2026-01-20T00:00:00"/>
    <n v="50762296"/>
    <n v="2326605.23"/>
    <n v="6345287"/>
    <n v="6345287"/>
    <n v="6345287"/>
    <n v="6345287"/>
    <n v="6345287"/>
    <n v="6345287"/>
    <n v="40398327.230000004"/>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37-DOP. ADRES-CPS-441-2026"/>
    <s v="037-DOP"/>
    <s v="Dirección  de Otras Prestaciones"/>
  </r>
  <r>
    <n v="411"/>
    <x v="1"/>
    <x v="410"/>
    <s v="SANDRA ANGELICA CORDOBA GALVIS"/>
    <n v="51945615"/>
    <d v="2026-01-20T00:00:00"/>
    <m/>
    <d v="2026-09-19T00:00:00"/>
    <d v="2026-09-20T00:00:00"/>
    <n v="50762296"/>
    <m/>
    <n v="0"/>
    <s v="NO"/>
    <n v="0"/>
    <n v="6345287"/>
    <n v="211509.56666666668"/>
    <n v="386"/>
    <d v="2026-01-11T00:00:00"/>
    <n v="50762296"/>
    <n v="366"/>
    <d v="2026-01-20T00:00:00"/>
    <n v="50762296"/>
    <n v="2326605.2333333334"/>
    <n v="6345287"/>
    <n v="6345287"/>
    <n v="6345287"/>
    <n v="6345287"/>
    <n v="6345287"/>
    <n v="6345287"/>
    <n v="40398327.233333334"/>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41-DOP. ADRES-CPS-442-2026"/>
    <s v="041-DOP"/>
    <s v="Dirección  de Otras Prestaciones"/>
  </r>
  <r>
    <n v="412"/>
    <x v="1"/>
    <x v="411"/>
    <s v="EDGAR HERNANDO ACOSTA MONTENEGRO"/>
    <n v="93406824"/>
    <d v="2026-01-20T00:00:00"/>
    <m/>
    <d v="2026-09-19T00:00:00"/>
    <d v="2026-09-20T00:00:00"/>
    <n v="50762296"/>
    <m/>
    <n v="0"/>
    <s v="NO"/>
    <n v="0"/>
    <n v="6345287"/>
    <n v="211509.56666666668"/>
    <n v="315"/>
    <d v="2026-01-11T00:00:00"/>
    <n v="50762296"/>
    <n v="390"/>
    <d v="2026-01-20T00:00:00"/>
    <n v="50762296"/>
    <n v="2326605.2333333334"/>
    <n v="6345287"/>
    <n v="6345287"/>
    <n v="6345287"/>
    <n v="6345287"/>
    <n v="6345287"/>
    <n v="6345287"/>
    <n v="40398327.233333334"/>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043-DOP. ADRES-CPS-443-2026"/>
    <s v="043-DOP"/>
    <s v="Dirección  de Otras Prestaciones"/>
  </r>
  <r>
    <n v="413"/>
    <x v="2"/>
    <x v="412"/>
    <s v="ANGELA MILENA NIÑO TOVAR"/>
    <n v="52739053"/>
    <d v="2026-01-22T00:00:00"/>
    <d v="2026-03-19T00:00:00"/>
    <d v="2026-09-21T00:00:00"/>
    <d v="2026-09-22T00:00:00"/>
    <n v="105010232"/>
    <n v="80507844.530000001"/>
    <n v="0"/>
    <s v="NO"/>
    <n v="0"/>
    <n v="13126279"/>
    <n v="437542.63333333336"/>
    <n v="549"/>
    <d v="2026-01-11T00:00:00"/>
    <n v="105010232"/>
    <n v="4575"/>
    <d v="2026-03-19T00:00:00"/>
    <n v="80507844.530000001"/>
    <n v="0"/>
    <n v="0"/>
    <n v="5250511.6000000006"/>
    <n v="13126279"/>
    <n v="13126279"/>
    <n v="13126279"/>
    <n v="13126279"/>
    <n v="57755627.600000001"/>
    <m/>
    <d v="2026-12-31T00:00:00"/>
    <s v="SI"/>
    <n v="46099"/>
    <n v="46099"/>
    <n v="1"/>
    <s v="SI"/>
    <s v="A-02-02-02-008-003-01"/>
    <s v="CESIÓN CTO ADRES-CPS-444-2026 cuyo objeto es Prestar servicios profesionales especializados para apoyar las actividades necesarias en la gestión de proyectos de Tecnologías de la Información y las Comunicaciones  ID-053-DGTIC."/>
    <s v="053-DGTIC"/>
    <s v="Direccion Gestión de Tecnologías de la Información y Comunicaciones"/>
  </r>
  <r>
    <n v="414"/>
    <x v="2"/>
    <x v="413"/>
    <s v="SANDRA RODRIGUEZ BELLO"/>
    <n v="52046960"/>
    <d v="2026-01-22T00:00:00"/>
    <m/>
    <d v="2026-09-21T00:00:00"/>
    <d v="2026-09-22T00:00:00"/>
    <n v="105010232"/>
    <m/>
    <n v="0"/>
    <s v="NO"/>
    <n v="0"/>
    <n v="13126279"/>
    <n v="437542.63333333336"/>
    <n v="489"/>
    <d v="2026-01-11T00:00:00"/>
    <n v="105010232"/>
    <n v="386"/>
    <d v="2026-01-20T00:00:00"/>
    <n v="105010232"/>
    <n v="3937883.7"/>
    <n v="13126279"/>
    <n v="13126279"/>
    <n v="13126279"/>
    <n v="13126279"/>
    <n v="13126279"/>
    <n v="13126279"/>
    <n v="82695557.700000003"/>
    <m/>
    <d v="2026-12-31T00:00:00"/>
    <m/>
    <m/>
    <m/>
    <m/>
    <m/>
    <s v="A-02-02-02-008-003-01"/>
    <s v="Prestar servicios profesionales especializados para apoyar las actividades necesarias en la gestión de proyectos de Tecnologías de la Información y las Comunicaciones  ID-067-DGTIC"/>
    <s v="067-DGTIC"/>
    <s v="Direccion Gestión de Tecnologías de la Información y Comunicaciones"/>
  </r>
  <r>
    <n v="415"/>
    <x v="2"/>
    <x v="414"/>
    <s v="WILMAN EFREN RAMIREZ"/>
    <n v="79183449"/>
    <d v="2026-01-21T00:00:00"/>
    <m/>
    <d v="2026-09-20T00:00:00"/>
    <d v="2026-09-21T00:00:00"/>
    <n v="58145904"/>
    <m/>
    <n v="0"/>
    <s v="NO"/>
    <n v="0"/>
    <n v="7268238"/>
    <n v="242274.6"/>
    <n v="504"/>
    <d v="2026-01-11T00:00:00"/>
    <n v="87218856"/>
    <n v="435"/>
    <d v="2026-01-21T00:00:00"/>
    <n v="58145904"/>
    <n v="2422746"/>
    <n v="7268238"/>
    <n v="7268238"/>
    <n v="7268238"/>
    <n v="7268238"/>
    <n v="7268238"/>
    <n v="7268238"/>
    <n v="46032174"/>
    <m/>
    <d v="2026-12-31T00:00:00"/>
    <m/>
    <m/>
    <m/>
    <m/>
    <m/>
    <s v="A-02-02-02-008-003-01"/>
    <s v="Prestar servicios profesionales para apoyar el análisis, diseño y documentación de flujos de procesos institucionales, mediante la aplicación de metodologías de automatización de procesos, con el fin de identificar oportunidades de optimización y estandarización de los procedimientos de la Entidad ID-071-DGTIC"/>
    <s v="071-DGTIC"/>
    <s v="Direccion Gestión de Tecnologías de la Información y Comunicaciones"/>
  </r>
  <r>
    <n v="416"/>
    <x v="2"/>
    <x v="415"/>
    <s v="ANGELA MARIA ROCHA BADILLO"/>
    <n v="40614042"/>
    <d v="2026-01-21T00:00:00"/>
    <d v="2026-03-11T00:00:00"/>
    <d v="2026-09-20T00:00:00"/>
    <d v="2026-09-21T00:00:00"/>
    <n v="58145904"/>
    <n v="46032174"/>
    <n v="0"/>
    <s v="NO"/>
    <n v="0"/>
    <n v="7268238"/>
    <n v="242274.6"/>
    <n v="598"/>
    <d v="2026-01-11T00:00:00"/>
    <n v="87218856"/>
    <n v="4569"/>
    <d v="2026-03-11T00:00:00"/>
    <n v="46032174"/>
    <n v="0"/>
    <n v="0"/>
    <n v="4845492"/>
    <n v="7268238"/>
    <n v="7268238"/>
    <n v="7268238"/>
    <n v="7268238"/>
    <n v="33918444"/>
    <m/>
    <d v="2026-12-31T00:00:00"/>
    <m/>
    <m/>
    <m/>
    <m/>
    <s v="SI"/>
    <s v="A-02-02-02-008-003-01"/>
    <s v="Cesión del contrato ADRES-CPS-447-2026 cuyo objeto es: Prestar servicios profesionales para apoyar el análisis, diseño y documentación de flujos de procesos institucionales, mediante la aplicación de metodologías de automatización de procesos, con el fin de identificar oportunidades de optimización y estandarización de los procedimientos de la Entidad ID-084-DGTIC."/>
    <s v="084-DGTIC"/>
    <s v="Direccion Gestión de Tecnologías de la Información y Comunicaciones"/>
  </r>
  <r>
    <n v="417"/>
    <x v="4"/>
    <x v="416"/>
    <s v="LENY YIDMARY ERAZO BAUTISTA"/>
    <n v="1030569840"/>
    <d v="2026-01-27T00:00:00"/>
    <m/>
    <d v="2026-09-26T00:00:00"/>
    <d v="2026-09-27T00:00:00"/>
    <n v="80000000"/>
    <m/>
    <n v="0"/>
    <s v="NO"/>
    <n v="0"/>
    <n v="10000000"/>
    <n v="333333.33333333331"/>
    <n v="663"/>
    <d v="2026-01-11T00:00:00"/>
    <n v="80000000"/>
    <n v="1044"/>
    <d v="2026-01-27T00:00:00"/>
    <n v="80000000"/>
    <n v="1333333.3333333333"/>
    <n v="10000000"/>
    <n v="10000000"/>
    <n v="10000000"/>
    <n v="10000000"/>
    <n v="10000000"/>
    <n v="10000000"/>
    <n v="61333333.333333336"/>
    <m/>
    <d v="2026-12-31T00:00:00"/>
    <m/>
    <m/>
    <m/>
    <m/>
    <m/>
    <s v="A-02-02-02-008-003-01"/>
    <s v="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7-DGRAL. ADRES-CPS-448-2026"/>
    <s v="137-DGRAL"/>
    <s v="Dirección General"/>
  </r>
  <r>
    <n v="418"/>
    <x v="4"/>
    <x v="417"/>
    <s v="ANA AUDREY BARRERO RONCANCIO"/>
    <n v="24584484"/>
    <d v="2026-01-21T00:00:00"/>
    <m/>
    <d v="2026-09-20T00:00:00"/>
    <d v="2026-09-21T00:00:00"/>
    <n v="36000000"/>
    <m/>
    <n v="0"/>
    <s v="NO"/>
    <n v="0"/>
    <n v="4500000"/>
    <n v="150000"/>
    <n v="660"/>
    <d v="2026-01-11T00:00:00"/>
    <n v="36000000"/>
    <n v="414"/>
    <d v="2026-01-21T00:00:00"/>
    <n v="36000000"/>
    <n v="1500000"/>
    <n v="4500000"/>
    <n v="4500000"/>
    <n v="4500000"/>
    <n v="4500000"/>
    <n v="4500000"/>
    <n v="4500000"/>
    <n v="28500000"/>
    <m/>
    <d v="2026-12-31T00:00:00"/>
    <m/>
    <m/>
    <m/>
    <m/>
    <m/>
    <s v="A-02-02-02-008-003-01"/>
    <s v="Prestar servicios de apoyo técnico a la Dirección General de la Administradora de los Recursos del Sistema General de Seguridad Social en Salud (ADRES) para brindar apoyo en la ejecución de actividades orientadas a la consolidación, validación y organización de información relevante para el relacionamiento institucional, así como en la atención y gestión de requerimientos de usuarios institucionales, brindando asistencia técnica y apoyo operativo conforme a las directrices de la Entidad. ID-133-DGRAL. ADRES-CPS-449-2026"/>
    <s v="133-DGRAL"/>
    <s v="Dirección General"/>
  </r>
  <r>
    <n v="419"/>
    <x v="4"/>
    <x v="418"/>
    <s v="PAULA TATIANA FULA NIETO"/>
    <n v="1002314497"/>
    <d v="2026-01-21T00:00:00"/>
    <m/>
    <d v="2026-09-20T00:00:00"/>
    <d v="2026-09-21T00:00:00"/>
    <n v="30002760"/>
    <m/>
    <n v="0"/>
    <s v="NO"/>
    <n v="0"/>
    <n v="3750345"/>
    <n v="125011.5"/>
    <n v="737"/>
    <d v="2026-01-11T00:00:00"/>
    <n v="30002760"/>
    <n v="410"/>
    <d v="2026-01-21T00:00:00"/>
    <n v="30002760"/>
    <n v="1250115"/>
    <n v="3750345"/>
    <n v="3750345"/>
    <n v="3750345"/>
    <n v="3750345"/>
    <n v="3750345"/>
    <n v="3750345"/>
    <n v="23752185"/>
    <m/>
    <d v="2026-12-31T00:00:00"/>
    <m/>
    <m/>
    <m/>
    <m/>
    <m/>
    <s v="A-02-02-02-008-003-01"/>
    <s v="Prestar servicios de apoyo a la gestión a la Dirección General de la Administradora de los Recursos del Sistema General de Seguridad Social en Salud ( ADRES) para apoyar la ejecución de actividades relacionadas con la consolidación, depuración y organización de información relevante para la gestión del relacionamiento  Institucional de la Entidad y  los procesos misionales y estratégicos que se requieran. ID-112-DGRAL. ADRES-CPS-450-2026"/>
    <s v="112-DGRAL"/>
    <s v="Dirección General"/>
  </r>
  <r>
    <n v="420"/>
    <x v="4"/>
    <x v="419"/>
    <s v="INGRITH DAYANA JARA VELA"/>
    <n v="1024547043"/>
    <d v="2026-01-20T00:00:00"/>
    <m/>
    <d v="2026-09-19T00:00:00"/>
    <d v="2026-09-20T00:00:00"/>
    <n v="60000000"/>
    <m/>
    <n v="0"/>
    <s v="NO"/>
    <n v="0"/>
    <n v="7500000"/>
    <n v="250000"/>
    <n v="738"/>
    <d v="2026-01-11T00:00:00"/>
    <n v="60000000"/>
    <n v="373"/>
    <d v="2026-01-20T00:00:00"/>
    <n v="60000000"/>
    <n v="2750000"/>
    <n v="7500000"/>
    <n v="7500000"/>
    <n v="7500000"/>
    <n v="7500000"/>
    <n v="7500000"/>
    <n v="7500000"/>
    <n v="47750000"/>
    <m/>
    <d v="2026-12-31T00:00:00"/>
    <m/>
    <m/>
    <m/>
    <m/>
    <m/>
    <s v="A-02-02-02-008-003-01"/>
    <s v="Prestar servicios profesionales a la Dirección General de la Administradora de los Recursos del Sistema General de Seguridad Social en Salud (ADRES) para apoyar el monitoreo y gestión de información, actuando como punto de contacto  para orientar, atender y tramitar los requerimientos relacionados con el proceso de relacionamiento Institucional, brindando asistencia técnica, elaborando informes y desarrollando acciones operativas para la divulgación de lineamientos definidos por la Entidad, conforme a las directrices de la Dirección General y demás áreas competentes de la ADRES.   ID-113-DGRAL. ADRES-CPS-451-2026"/>
    <s v="113-DGRAL"/>
    <s v="Dirección General"/>
  </r>
  <r>
    <n v="421"/>
    <x v="4"/>
    <x v="420"/>
    <s v="ETHEL CATALINA PARDO DUARTE"/>
    <n v="1032364276"/>
    <d v="2026-01-29T00:00:00"/>
    <m/>
    <d v="2026-09-28T00:00:00"/>
    <d v="2026-09-29T00:00:00"/>
    <n v="80000000"/>
    <m/>
    <n v="0"/>
    <s v="NO"/>
    <n v="0"/>
    <n v="10000000"/>
    <n v="333333.33333333331"/>
    <n v="612"/>
    <d v="2026-01-11T00:00:00"/>
    <n v="80000000"/>
    <n v="1155"/>
    <d v="2026-01-29T00:00:00"/>
    <n v="80000000"/>
    <n v="666666.66666666663"/>
    <n v="10000000"/>
    <n v="10000000"/>
    <n v="10000000"/>
    <n v="10000000"/>
    <n v="10000000"/>
    <n v="10000000"/>
    <n v="60666666.666666664"/>
    <m/>
    <d v="2026-12-31T00:00:00"/>
    <m/>
    <m/>
    <m/>
    <m/>
    <m/>
    <s v="A-02-02-02-008-003-01"/>
    <s v="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5-DGRAL. ADRES-CPS-452-2026"/>
    <s v="135-DGRAL"/>
    <s v="Dirección General"/>
  </r>
  <r>
    <n v="422"/>
    <x v="4"/>
    <x v="421"/>
    <s v="NUBIA BUSTOS OLAYA"/>
    <n v="52882662"/>
    <d v="2026-01-29T00:00:00"/>
    <m/>
    <d v="2026-09-28T00:00:00"/>
    <d v="2026-09-29T00:00:00"/>
    <n v="80000000"/>
    <m/>
    <n v="0"/>
    <s v="NO"/>
    <n v="0"/>
    <n v="10000000"/>
    <n v="333333.33333333331"/>
    <n v="662"/>
    <d v="2026-01-11T00:00:00"/>
    <n v="80000000"/>
    <n v="1156"/>
    <d v="2026-01-29T00:00:00"/>
    <n v="80000000"/>
    <n v="666666.66666666663"/>
    <n v="10000000"/>
    <n v="10000000"/>
    <n v="10000000"/>
    <n v="10000000"/>
    <n v="10000000"/>
    <n v="10000000"/>
    <n v="60666666.666666664"/>
    <m/>
    <d v="2026-12-31T00:00:00"/>
    <m/>
    <m/>
    <m/>
    <m/>
    <m/>
    <s v="A-02-02-02-008-003-01"/>
    <s v="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6-DGRAL. ADRES-CPS-453-2026"/>
    <s v="136-DGRAL"/>
    <s v="Dirección General"/>
  </r>
  <r>
    <n v="423"/>
    <x v="8"/>
    <x v="422"/>
    <s v="JAIME ANDRES PERALTA RUEDA "/>
    <n v="1026572045"/>
    <d v="2026-01-21T00:00:00"/>
    <m/>
    <d v="2026-09-20T00:00:00"/>
    <d v="2026-09-21T00:00:00"/>
    <n v="87632000"/>
    <m/>
    <n v="0"/>
    <s v="NO"/>
    <n v="0"/>
    <n v="10954000"/>
    <n v="365133.33333333331"/>
    <n v="897"/>
    <d v="2026-01-12T00:00:00"/>
    <n v="87632000"/>
    <n v="464"/>
    <d v="2026-01-21T00:00:00"/>
    <n v="87632000"/>
    <n v="3651333.33"/>
    <n v="10954000"/>
    <n v="10954000"/>
    <n v="10954000"/>
    <n v="10954000"/>
    <n v="10954000"/>
    <n v="10954000"/>
    <n v="69375333.329999998"/>
    <m/>
    <d v="2026-12-31T00:00:00"/>
    <m/>
    <m/>
    <m/>
    <m/>
    <m/>
    <s v="A-02-02-02-008-002-01"/>
    <s v="Prestar servicios profesionales especializados de apoyo en la proyección y revisión en los asuntos jurídicos de los procesos de reconocimiento de prestaciones economicas y devolución de aportes, de competencia de la Dirección de Liquidaciones y Garantías de la ADRES. ID-005-DLYG"/>
    <s v="005-DLYG"/>
    <s v="Dirección Liquidaciones y Garantías"/>
  </r>
  <r>
    <n v="424"/>
    <x v="8"/>
    <x v="423"/>
    <s v="LUZ DARY NIETO FRANCO"/>
    <n v="41920848"/>
    <d v="2026-01-21T00:00:00"/>
    <m/>
    <d v="2026-09-20T00:00:00"/>
    <d v="2026-09-21T00:00:00"/>
    <n v="89040000"/>
    <m/>
    <n v="0"/>
    <s v="NO"/>
    <n v="0"/>
    <n v="11130000"/>
    <n v="371000"/>
    <n v="877"/>
    <d v="2026-01-12T00:00:00"/>
    <n v="89040000"/>
    <n v="452"/>
    <d v="2026-01-21T00:00:00"/>
    <n v="89040000"/>
    <n v="3710000"/>
    <n v="11130000"/>
    <n v="11130000"/>
    <n v="11130000"/>
    <n v="11130000"/>
    <n v="11130000"/>
    <n v="11130000"/>
    <n v="70490000"/>
    <m/>
    <d v="2026-12-31T00:00:00"/>
    <m/>
    <m/>
    <m/>
    <m/>
    <m/>
    <s v="A-02-02-02-008-002-01"/>
    <s v="Prestar servicios profesionales especializados de apoyo en los asuntos jurídicos en el proceso de reconocimiento de prestaciones economicas y devolución de aportes, de competencia de la Dirección de Liquidaciones y Garantías de la ADRES. ID-015-DLYG"/>
    <s v="015-DLYG"/>
    <s v="Dirección Liquidaciones y Garantías"/>
  </r>
  <r>
    <n v="425"/>
    <x v="8"/>
    <x v="424"/>
    <s v="EDUARDO REYES ZAMBRANO"/>
    <n v="93397347"/>
    <d v="2026-01-21T00:00:00"/>
    <m/>
    <d v="2026-09-20T00:00:00"/>
    <d v="2026-09-21T00:00:00"/>
    <n v="104000000"/>
    <m/>
    <n v="0"/>
    <s v="NO"/>
    <n v="0"/>
    <n v="13000000"/>
    <n v="433333.33333333331"/>
    <n v="895"/>
    <d v="2026-01-12T00:00:00"/>
    <n v="104000000"/>
    <n v="465"/>
    <d v="2026-01-21T00:00:00"/>
    <n v="104000000"/>
    <n v="4333333.333333333"/>
    <n v="13000000"/>
    <n v="13000000"/>
    <n v="13000000"/>
    <n v="13000000"/>
    <n v="13000000"/>
    <n v="13000000"/>
    <n v="82333333.333333328"/>
    <m/>
    <d v="2026-12-31T00:00:00"/>
    <m/>
    <m/>
    <m/>
    <m/>
    <m/>
    <s v="A-02-02-02-008-002-01"/>
    <s v="Prestar servicios profesionales especializados en la proyección y revisión de los asuntos jurídicos de la Dirección de Liquidaciones y Garantías de la ADRES, para el cumplimiento de sus funciones y del marco normativo vigente. ID-003-DLYG"/>
    <s v="003-DLYG"/>
    <s v="Dirección Liquidaciones y Garantías"/>
  </r>
  <r>
    <n v="426"/>
    <x v="8"/>
    <x v="425"/>
    <s v="VALENTINA ANGULO LOPEZ"/>
    <n v="1233891452"/>
    <d v="2026-01-21T00:00:00"/>
    <m/>
    <d v="2026-09-20T00:00:00"/>
    <d v="2026-09-21T00:00:00"/>
    <n v="50400000"/>
    <m/>
    <n v="0"/>
    <s v="NO"/>
    <n v="0"/>
    <n v="6300000"/>
    <n v="210000"/>
    <n v="881"/>
    <d v="2026-01-12T00:00:00"/>
    <n v="50400000"/>
    <n v="453"/>
    <d v="2026-01-21T00:00:00"/>
    <n v="50400000"/>
    <n v="2100000"/>
    <n v="6300000"/>
    <n v="6300000"/>
    <n v="6300000"/>
    <n v="6300000"/>
    <n v="6300000"/>
    <n v="6300000"/>
    <n v="39900000"/>
    <m/>
    <d v="2026-12-31T00:00:00"/>
    <m/>
    <m/>
    <m/>
    <m/>
    <m/>
    <s v="A-02-02-02-008-003-01"/>
    <s v="Prestar servicios profesionales de apoyo en los procesos de reconocimiento de la compensación económica temporal y de la Liquidación Mensual de Afiliados - LMA a cargo de la Subdirección de Liquidaciones del Aseguramiento. ID-025-DLYG"/>
    <s v="025-DLYG"/>
    <s v="Dirección Liquidaciones y Garantías"/>
  </r>
  <r>
    <n v="427"/>
    <x v="8"/>
    <x v="426"/>
    <s v="KATHERIN PEREZ SANCHEZ"/>
    <n v="1019045637"/>
    <d v="2026-01-21T00:00:00"/>
    <m/>
    <d v="2026-09-20T00:00:00"/>
    <d v="2026-09-21T00:00:00"/>
    <n v="50400000"/>
    <m/>
    <n v="0"/>
    <s v="NO"/>
    <n v="0"/>
    <n v="6300000"/>
    <n v="210000"/>
    <n v="911"/>
    <d v="2026-01-12T00:00:00"/>
    <n v="50400000"/>
    <n v="466"/>
    <d v="2026-01-21T00:00:00"/>
    <n v="50400000"/>
    <n v="2100000"/>
    <n v="6300000"/>
    <n v="6300000"/>
    <n v="6300000"/>
    <n v="6300000"/>
    <n v="6300000"/>
    <n v="6300000"/>
    <n v="39900000"/>
    <m/>
    <d v="2026-12-31T00:00:00"/>
    <m/>
    <m/>
    <m/>
    <m/>
    <m/>
    <s v="A-02-02-02-008-003-01"/>
    <s v="Prestar servicios profesionales de apoyo a los procesos de la Liquidación Mensual de Afiliados - LMA del régimen subsidiado que tiene la Subdirección de Liquidaciones del Aseguramiento. ID-026-DLYG"/>
    <s v="026-DLYG"/>
    <s v="Dirección Liquidaciones y Garantías"/>
  </r>
  <r>
    <n v="428"/>
    <x v="8"/>
    <x v="427"/>
    <s v="LADY YOLANDA GOMEZ MORENO"/>
    <n v="1019016395"/>
    <d v="2026-01-21T00:00:00"/>
    <m/>
    <d v="2026-09-20T00:00:00"/>
    <d v="2026-09-21T00:00:00"/>
    <n v="71232000"/>
    <m/>
    <n v="0"/>
    <s v="NO"/>
    <n v="0"/>
    <n v="8904000"/>
    <n v="296800"/>
    <n v="886"/>
    <d v="2026-01-12T00:00:00"/>
    <n v="71232000"/>
    <n v="459"/>
    <d v="2026-01-21T00:00:00"/>
    <n v="71232000"/>
    <n v="2968000"/>
    <n v="8904000"/>
    <n v="8904000"/>
    <n v="8904000"/>
    <n v="8904000"/>
    <n v="8904000"/>
    <n v="8904000"/>
    <n v="56392000"/>
    <m/>
    <d v="2026-12-31T00:00:00"/>
    <m/>
    <m/>
    <m/>
    <m/>
    <m/>
    <s v="A-02-02-02-008-003-01"/>
    <s v="Prestar servicios profesionales especializados de apoyo en la ejecución y validación de los procesos del régimen contributivo a cargo de la Subdirección de Liquidaciones del Aseguramiento. ID-018-DLYG"/>
    <s v="018-DLYG"/>
    <s v="Dirección Liquidaciones y Garantías"/>
  </r>
  <r>
    <n v="429"/>
    <x v="8"/>
    <x v="428"/>
    <s v="INGRYD CATALINA MOLINA PULIDO"/>
    <n v="1032383955"/>
    <d v="2026-01-26T00:00:00"/>
    <m/>
    <d v="2026-09-25T00:00:00"/>
    <d v="2026-09-26T00:00:00"/>
    <n v="50400000"/>
    <m/>
    <n v="0"/>
    <s v="NO"/>
    <n v="0"/>
    <n v="6300000"/>
    <n v="210000"/>
    <n v="878"/>
    <d v="2026-01-12T00:00:00"/>
    <n v="50400000"/>
    <n v="664"/>
    <d v="2026-01-26T00:00:00"/>
    <n v="50400000"/>
    <n v="1050000"/>
    <n v="6300000"/>
    <n v="6300000"/>
    <n v="6300000"/>
    <n v="6300000"/>
    <n v="6300000"/>
    <n v="6300000"/>
    <n v="38850000"/>
    <m/>
    <d v="2026-12-31T00:00:00"/>
    <m/>
    <m/>
    <m/>
    <m/>
    <m/>
    <s v="A-02-02-02-008-003-01"/>
    <s v="Prestar servicios profesionales de apoyo a los procesos del régimen contributivo a cargo de la Subdirección de Liquidaciones del Aseguramiento. ID-016-DLYG"/>
    <s v="016-DLYG"/>
    <s v="Dirección Liquidaciones y Garantías"/>
  </r>
  <r>
    <n v="430"/>
    <x v="8"/>
    <x v="429"/>
    <s v="ASTRID XIOMARA ALEMAN BUITRAGO"/>
    <n v="1022374383"/>
    <d v="2026-01-22T00:00:00"/>
    <m/>
    <d v="2026-09-21T00:00:00"/>
    <d v="2026-09-22T00:00:00"/>
    <n v="71232000"/>
    <m/>
    <n v="0"/>
    <s v="NO"/>
    <n v="0"/>
    <n v="8904000"/>
    <n v="296800"/>
    <n v="896"/>
    <d v="2026-01-12T00:00:00"/>
    <n v="71232000"/>
    <n v="521"/>
    <d v="2026-01-22T00:00:00"/>
    <n v="71232000"/>
    <n v="2671200"/>
    <n v="8904000"/>
    <n v="8904000"/>
    <n v="8904000"/>
    <n v="8904000"/>
    <n v="8904000"/>
    <n v="8904000"/>
    <n v="56095200"/>
    <m/>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04-DLYG"/>
    <s v="004-DLYG"/>
    <s v="Dirección Liquidaciones y Garantías"/>
  </r>
  <r>
    <n v="431"/>
    <x v="8"/>
    <x v="430"/>
    <s v="IVAN DARIO GUEVARA RODRIGUEZ"/>
    <n v="1022365250"/>
    <d v="2026-01-27T00:00:00"/>
    <m/>
    <d v="2026-09-26T00:00:00"/>
    <d v="2026-09-27T00:00:00"/>
    <n v="71232000"/>
    <m/>
    <n v="0"/>
    <s v="NO"/>
    <n v="0"/>
    <n v="8904000"/>
    <n v="296800"/>
    <n v="885"/>
    <d v="2026-01-12T00:00:00"/>
    <n v="71232000"/>
    <n v="995"/>
    <d v="2026-01-27T00:00:00"/>
    <n v="71232000"/>
    <n v="1187200"/>
    <n v="8904000"/>
    <n v="8904000"/>
    <n v="8904000"/>
    <n v="8904000"/>
    <n v="8904000"/>
    <n v="8904000"/>
    <n v="54611200"/>
    <m/>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12-DLYG"/>
    <s v="012-DLYG"/>
    <s v="Dirección Liquidaciones y Garantías"/>
  </r>
  <r>
    <n v="432"/>
    <x v="8"/>
    <x v="431"/>
    <s v="DEISSY DAYANA GRANADOS PUENTES"/>
    <n v="46383884"/>
    <d v="2026-01-22T00:00:00"/>
    <m/>
    <d v="2026-09-21T00:00:00"/>
    <d v="2026-09-22T00:00:00"/>
    <n v="71232000"/>
    <m/>
    <n v="0"/>
    <s v="NO"/>
    <n v="0"/>
    <n v="8904000"/>
    <n v="296800"/>
    <n v="880"/>
    <d v="2026-01-12T00:00:00"/>
    <n v="71232000"/>
    <n v="478"/>
    <d v="2026-01-22T00:00:00"/>
    <n v="71232000"/>
    <n v="2671200"/>
    <n v="8904000"/>
    <n v="8904000"/>
    <n v="8904000"/>
    <n v="8904000"/>
    <n v="8904000"/>
    <n v="8904000"/>
    <n v="56095200"/>
    <m/>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21-DLYG"/>
    <s v="021-DLYG"/>
    <s v="Dirección Liquidaciones y Garantías"/>
  </r>
  <r>
    <n v="433"/>
    <x v="4"/>
    <x v="432"/>
    <s v="MILTON AUGUSTO PUENTES VEGA"/>
    <n v="13362123"/>
    <d v="2026-01-20T00:00:00"/>
    <m/>
    <d v="2026-09-19T00:00:00"/>
    <d v="2026-09-20T00:00:00"/>
    <n v="120000000"/>
    <m/>
    <n v="0"/>
    <s v="NO"/>
    <n v="0"/>
    <n v="15000000"/>
    <n v="500000"/>
    <n v="613"/>
    <d v="2026-01-11T00:00:00"/>
    <n v="180000000"/>
    <n v="374"/>
    <d v="2026-01-20T00:00:00"/>
    <n v="180000000"/>
    <n v="5500000"/>
    <n v="15000000"/>
    <n v="15000000"/>
    <n v="15000000"/>
    <n v="15000000"/>
    <n v="15000000"/>
    <n v="15000000"/>
    <n v="95500000"/>
    <m/>
    <d v="2026-12-31T00:00:00"/>
    <m/>
    <m/>
    <m/>
    <m/>
    <m/>
    <s v="A-02-02-02-008-003-01"/>
    <s v="Prestar servicios profesionales a la Dirección General de la Administradora de los Recursos del Sistema General de Seguridad Social en Salud (ADRES) para apoyar las actividades de Relacionamiento Institucional mediante la atención, análisis y gestión de requerimientos técnicos, administrativos y financieros provenientes de las Instituciones Prestadoras de Servicios de Salud (IPS); así como brindar acompañamiento especializado en la revisión y validación de lineamientos relacionados con la gestión administrativa y financiera de los procesos institucionales, asegurando su coherencia con la normatividad vigente y contribuyendo a la adecuada orientación de los usuarios. ID-138-DGRAL. ADRES-CPS-464-2026"/>
    <s v="138-DGRAL"/>
    <s v="Dirección General"/>
  </r>
  <r>
    <n v="434"/>
    <x v="4"/>
    <x v="433"/>
    <s v="JUAN PABLO TERREROS ARANGUREN"/>
    <n v="3227981"/>
    <d v="2026-01-20T00:00:00"/>
    <m/>
    <d v="2026-09-19T00:00:00"/>
    <d v="2026-09-20T00:00:00"/>
    <n v="148693088"/>
    <m/>
    <n v="0"/>
    <s v="NO"/>
    <n v="0"/>
    <n v="18586636"/>
    <n v="619554.53333333333"/>
    <n v="697"/>
    <d v="2026-01-11T00:00:00"/>
    <n v="223039632"/>
    <n v="376"/>
    <d v="2026-01-20T00:00:00"/>
    <n v="148693088"/>
    <n v="6815099.8666666662"/>
    <n v="18586636"/>
    <n v="18586636"/>
    <n v="18586636"/>
    <n v="18586636"/>
    <n v="18586636"/>
    <n v="18586636"/>
    <n v="118334915.86666667"/>
    <m/>
    <d v="2026-12-31T00:00:00"/>
    <m/>
    <m/>
    <m/>
    <m/>
    <m/>
    <s v="A-02-02-02-008-003-01"/>
    <s v="Prestar servicios profesionales especializados a la Dirección General de la Administradora de los Recursos del Sistema General de Seguridad Social en Salud ( ADRES)  para apoyar la definición  de los paquetes integrales en cáncer solidos más prevalentes, estableciendo los costos de los consumos en las actividades de intervención y procedimientos en la atención, con base en las guías practicas clínicas, definiendo su metodología  y reglas de interoperabilidad para la toma de decisiones de la Entidad. ID-124-DGRAL. ADRES-CPS-465-2026"/>
    <s v="124-DGRAL"/>
    <s v="Dirección General"/>
  </r>
  <r>
    <n v="435"/>
    <x v="4"/>
    <x v="434"/>
    <s v="LILIANA SOLEDAD ZAMBRANO RAMIREZ"/>
    <n v="53905106"/>
    <d v="2026-01-21T00:00:00"/>
    <m/>
    <d v="2026-09-20T00:00:00"/>
    <d v="2026-09-21T00:00:00"/>
    <n v="89040000"/>
    <m/>
    <n v="0"/>
    <s v="NO"/>
    <n v="0"/>
    <n v="11130000"/>
    <n v="371000"/>
    <n v="698"/>
    <d v="2026-01-11T00:00:00"/>
    <n v="133560000"/>
    <n v="413"/>
    <d v="2026-01-21T00:00:00"/>
    <n v="89040000"/>
    <n v="3710000"/>
    <n v="11130000"/>
    <n v="11130000"/>
    <n v="11130000"/>
    <n v="11130000"/>
    <n v="11130000"/>
    <n v="11130000"/>
    <n v="70490000"/>
    <m/>
    <d v="2026-12-31T00:00:00"/>
    <m/>
    <m/>
    <m/>
    <m/>
    <m/>
    <s v="A-02-02-02-008-003-01"/>
    <s v="Prestar servicios profesionales a la Dirección General de la Administradora de los Recursos del Sistema General de Seguridad Social en Salud (ADRES) en el apoyo técnico y la ejecución cualificada de los instrumentos conceptuales y técnicos para la analítica de información de la Entidad, incluyendo la implementación de procesos de mejora que contribuyan a la toma de decisiones basadas en datos y el seguimiento a los entregables. ID-126-DGRAL. ADRES-CPS-466-2026"/>
    <s v="126-DGRAL"/>
    <s v="Dirección General"/>
  </r>
  <r>
    <n v="436"/>
    <x v="4"/>
    <x v="435"/>
    <s v="DIANA CAROLINA CHIPATECUA CARDENAS"/>
    <n v="1018415915"/>
    <d v="2026-01-20T00:00:00"/>
    <m/>
    <d v="2026-09-19T00:00:00"/>
    <d v="2026-09-20T00:00:00"/>
    <n v="110880000"/>
    <m/>
    <n v="0"/>
    <s v="NO"/>
    <n v="0"/>
    <n v="13860000"/>
    <n v="462000"/>
    <n v="664"/>
    <d v="2026-01-11T00:00:00"/>
    <n v="110880000"/>
    <n v="326"/>
    <d v="2026-01-19T00:00:00"/>
    <n v="110880000"/>
    <n v="5082000"/>
    <n v="13860000"/>
    <n v="13860000"/>
    <n v="13860000"/>
    <n v="13860000"/>
    <n v="13860000"/>
    <n v="13860000"/>
    <n v="88242000"/>
    <m/>
    <d v="2026-12-31T00:00:00"/>
    <m/>
    <m/>
    <m/>
    <m/>
    <m/>
    <s v="A-02-02-02-008-003-01"/>
    <s v="Prestar servicios profesionales a la Dirección General de la Administradora de los Recursos del Sistema General de Seguridad Social en Salud - ADRES, en el apoyo al aseguramiento de los entregables de innovación y analítica, realizando la conceptualización de los productos, verificación de su funcionalidad y seguimiento de su entrega oportuna. ID-007-DGRAL-ADRES-CPS-467-2026"/>
    <s v="007-DGRAL"/>
    <s v="Dirección General"/>
  </r>
  <r>
    <n v="437"/>
    <x v="4"/>
    <x v="436"/>
    <s v="LIZETH ALEJANDRA LOPEZ CASTRO"/>
    <n v="1010241701"/>
    <d v="2026-01-19T00:00:00"/>
    <m/>
    <d v="2026-09-18T00:00:00"/>
    <d v="2026-09-19T00:00:00"/>
    <n v="89040000"/>
    <m/>
    <n v="0"/>
    <s v="NO"/>
    <n v="0"/>
    <n v="11130000"/>
    <n v="371000"/>
    <n v="618"/>
    <d v="2026-01-11T00:00:00"/>
    <n v="133560000"/>
    <n v="338"/>
    <d v="2026-01-19T00:00:00"/>
    <n v="89040000"/>
    <n v="4452000"/>
    <n v="11130000"/>
    <n v="11130000"/>
    <n v="11130000"/>
    <n v="11130000"/>
    <n v="11130000"/>
    <n v="11130000"/>
    <n v="71232000"/>
    <m/>
    <d v="2026-12-31T00:00:00"/>
    <m/>
    <m/>
    <m/>
    <m/>
    <m/>
    <s v="A-02-02-02-008-003-01"/>
    <s v="Prestar servicios profesionales a la Dirección General de la Administradora de los Recursos del Sistema General de Seguridad Social en Salud - ADRES, para la ejecución de actividades de procesos y soporte a la implementación de políticas de gobierno de datos, con el fin de contribuir a la mejora de la calidad de la información, la trazabilidad, la interoperabilidad y el cumplimiento normativo. ID-008-DGRAL-ADRES-CPS-468-2026"/>
    <s v="008-DGRAL"/>
    <s v="Dirección General"/>
  </r>
  <r>
    <n v="438"/>
    <x v="4"/>
    <x v="437"/>
    <s v="DANIEL DARIO FULA ARGUELLO"/>
    <n v="1016051251"/>
    <d v="2026-01-20T00:00:00"/>
    <m/>
    <d v="2026-09-19T00:00:00"/>
    <d v="2026-09-20T00:00:00"/>
    <n v="48350400"/>
    <m/>
    <n v="0"/>
    <s v="NO"/>
    <n v="0"/>
    <n v="6043800"/>
    <n v="201460"/>
    <n v="638"/>
    <d v="2026-01-11T00:00:00"/>
    <n v="72525600"/>
    <n v="328"/>
    <d v="2026-01-19T00:00:00"/>
    <n v="48350400"/>
    <n v="2216060"/>
    <n v="6043800"/>
    <n v="6043800"/>
    <n v="6043800"/>
    <n v="6043800"/>
    <n v="6043800"/>
    <n v="6043800"/>
    <n v="32435060"/>
    <n v="6043800"/>
    <d v="2026-12-31T00:00:00"/>
    <m/>
    <m/>
    <m/>
    <m/>
    <m/>
    <s v="A-02-02-02-008-003-01"/>
    <s v="Prestar servicios profesionales a la Dirección General de la Administradora de los Recursos del Sistema General de Seguridad Social en Salud - ADRES, mediante el apoyo en la aplicación de técnicas de manejo, extracción, cargue de datos estructurados y no estructurados, así como disponibilizar APIS, Pipe Lines, entre otros, inclusive, haciendo uso de inteligencia artificial. ID-009-DGRAL-ADRES-CPS-469-2026"/>
    <s v="009-DGRAL"/>
    <s v="Dirección General"/>
  </r>
  <r>
    <n v="439"/>
    <x v="4"/>
    <x v="438"/>
    <s v="CARLOS AUGUSTO LOPEZ SALDARRIAGA"/>
    <n v="79724419"/>
    <d v="2026-01-20T00:00:00"/>
    <m/>
    <d v="2026-09-19T00:00:00"/>
    <d v="2026-09-20T00:00:00"/>
    <n v="110880000"/>
    <m/>
    <n v="0"/>
    <s v="NO"/>
    <n v="0"/>
    <n v="13860000"/>
    <n v="462000"/>
    <n v="708"/>
    <d v="2026-01-11T00:00:00"/>
    <n v="166320000"/>
    <n v="339"/>
    <d v="2026-01-19T00:00:00"/>
    <n v="110880000"/>
    <n v="5082000"/>
    <n v="13860000"/>
    <n v="13860000"/>
    <n v="13860000"/>
    <n v="13860000"/>
    <n v="13860000"/>
    <n v="13860000"/>
    <n v="88242000"/>
    <m/>
    <d v="2026-12-31T00:00:00"/>
    <m/>
    <m/>
    <m/>
    <m/>
    <m/>
    <s v="A-02-02-02-008-003-01"/>
    <s v="Prestar servicios profesionales especializado a la Dirección General de la Administradora de los Recursos del Sistema General de Seguridad Social en Salud - ADRES, en la determinación de productos de innovación y analítica; y su aplicación en los procesos misionales de la Entidad, así como la solución de preguntas de negocio por medio de la incorporación de nuevas tecnologías. ID-032-DGRAL-ADRES-CPS-470-2026"/>
    <s v="032-DGRAL"/>
    <s v="Dirección General"/>
  </r>
  <r>
    <n v="440"/>
    <x v="4"/>
    <x v="439"/>
    <s v="MAIKOL STEVEN RAMIREZ SANCHEZ"/>
    <n v="1033766041"/>
    <d v="2026-01-19T00:00:00"/>
    <m/>
    <d v="2026-09-18T00:00:00"/>
    <d v="2026-09-19T00:00:00"/>
    <n v="48350400"/>
    <m/>
    <n v="0"/>
    <s v="NO"/>
    <n v="0"/>
    <n v="6043800"/>
    <n v="201460"/>
    <n v="672"/>
    <d v="2026-01-11T00:00:00"/>
    <n v="72525600"/>
    <n v="340"/>
    <d v="2026-01-19T00:00:00"/>
    <n v="48350400"/>
    <n v="2417520"/>
    <n v="6043800"/>
    <n v="6043800"/>
    <n v="6043800"/>
    <n v="6043800"/>
    <n v="6043800"/>
    <n v="6043800"/>
    <n v="38680320"/>
    <m/>
    <d v="2026-12-31T00:00:00"/>
    <m/>
    <m/>
    <m/>
    <m/>
    <m/>
    <s v="A-02-02-02-008-003-01"/>
    <s v="Prestar servicios profesionales a la Dirección General de la Administradora de los Recursos del Sistema General de Seguridad Social en Salud – ADRES, para apoyar en la formulación, estimación y aplicación de instrumentos conceptuales y técnicos orientados a la analítica y al gobierno de datos de la entidad. ID-065-DGRAL-ADRES-CPS-471-2026"/>
    <s v="065-DGRAL"/>
    <s v="Dirección General"/>
  </r>
  <r>
    <n v="441"/>
    <x v="4"/>
    <x v="440"/>
    <s v="GUSTAVO SALAZAR ROMERO"/>
    <n v="1110476393"/>
    <d v="2026-01-19T00:00:00"/>
    <m/>
    <d v="2026-09-18T00:00:00"/>
    <d v="2026-09-19T00:00:00"/>
    <n v="48350400"/>
    <m/>
    <n v="0"/>
    <s v="NO"/>
    <n v="0"/>
    <n v="6043800"/>
    <n v="201460"/>
    <n v="607"/>
    <d v="2026-01-11T00:00:00"/>
    <n v="72525600"/>
    <n v="341"/>
    <d v="2026-01-19T00:00:00"/>
    <n v="48350400"/>
    <n v="2417520"/>
    <n v="6043800"/>
    <n v="6043800"/>
    <n v="6043800"/>
    <n v="6043800"/>
    <n v="6043800"/>
    <n v="6043800"/>
    <n v="38680320"/>
    <m/>
    <d v="2026-12-31T00:00:00"/>
    <m/>
    <m/>
    <m/>
    <m/>
    <m/>
    <s v="A-02-02-02-008-003-01"/>
    <s v="Prestar servicios profesionales a la Dirección General de la Administradora de los Recursos del Sistema General de Seguridad Social en Salud – ADRES, para apoyar en la formulación, estimación y aplicación de instrumentos conceptuales y técnicos orientados a la analítica y al gobierno de datos de la entidad. ID-066-DGRAL-ADRES-CPS-472-2026"/>
    <s v="066-DGRAL"/>
    <s v="Dirección General"/>
  </r>
  <r>
    <n v="442"/>
    <x v="4"/>
    <x v="441"/>
    <s v="GUSTAVO ADOLFO RODRIGUEZ BENAVIDES"/>
    <n v="80412576"/>
    <d v="2026-01-20T00:00:00"/>
    <m/>
    <d v="2026-09-19T00:00:00"/>
    <d v="2026-09-20T00:00:00"/>
    <n v="110880000"/>
    <m/>
    <n v="0"/>
    <s v="NO"/>
    <n v="0"/>
    <n v="13860000"/>
    <n v="462000"/>
    <n v="732"/>
    <d v="2026-01-11T00:00:00"/>
    <n v="110880000"/>
    <n v="343"/>
    <d v="2026-01-19T00:00:00"/>
    <n v="110880000"/>
    <n v="5082000"/>
    <n v="13860000"/>
    <n v="13860000"/>
    <n v="13860000"/>
    <n v="13860000"/>
    <n v="13860000"/>
    <n v="13860000"/>
    <n v="88242000"/>
    <m/>
    <d v="2026-12-31T00:00:00"/>
    <m/>
    <m/>
    <m/>
    <m/>
    <m/>
    <s v="A-02-02-02-008-003-01"/>
    <s v="Prestar servicios profesionales a la Dirección General de la Administradora de los Recursos del Sistema General de Seguridad Social en Salud - ADRES, en el apoyo al aseguramiento de los entregables de innovación y analítica, realizando la conceptualización de los productos, verificación de su funcionalidad y seguimiento de su entrega oportuna. ID-075-DGRAL-ADRES-CPS-474-2026"/>
    <s v="075-DGRAL"/>
    <s v="Dirección General"/>
  </r>
  <r>
    <n v="443"/>
    <x v="4"/>
    <x v="442"/>
    <s v="ALONSO VERDUGO MEDINA "/>
    <n v="79425075"/>
    <d v="2026-01-20T00:00:00"/>
    <m/>
    <d v="2026-09-19T00:00:00"/>
    <d v="2026-09-20T00:00:00"/>
    <n v="180895552"/>
    <m/>
    <n v="0"/>
    <s v="NO"/>
    <n v="0"/>
    <n v="22611944"/>
    <n v="753731.46666666667"/>
    <n v="713"/>
    <d v="2026-01-11T00:00:00"/>
    <n v="271343328"/>
    <n v="345"/>
    <d v="2026-01-19T00:00:00"/>
    <n v="180895552"/>
    <n v="8291046.1333333338"/>
    <n v="22611944"/>
    <n v="22611944"/>
    <n v="22611944"/>
    <n v="22611944"/>
    <n v="22611944"/>
    <n v="22611944"/>
    <n v="143962710.13333333"/>
    <m/>
    <d v="2026-12-31T00:00:00"/>
    <m/>
    <m/>
    <m/>
    <m/>
    <m/>
    <s v="A-02-02-02-008-003-01"/>
    <s v="Prestar servicios profesionales especializados a la Dirección General de la Administradora de los Recursos del Sistema General de Seguridad Social en Salud - ADRES, para brindar apoyo en la proyección y puesta en marcha de arquitectura empresarial para las necesidades de la entidad, así como el soporte especializado en la adopción de tecnologías emergentes. ID-077-DGRAL-ADRES-CPS-475-2026"/>
    <s v="077-DGRAL"/>
    <s v="Dirección General"/>
  </r>
  <r>
    <n v="444"/>
    <x v="4"/>
    <x v="443"/>
    <s v="LUISA MARIA MENDIETA CHAPARRO"/>
    <n v="1026592593"/>
    <d v="2026-01-22T00:00:00"/>
    <m/>
    <d v="2026-09-21T00:00:00"/>
    <d v="2026-09-22T00:00:00"/>
    <n v="92442000"/>
    <m/>
    <n v="0"/>
    <s v="NO"/>
    <n v="0"/>
    <n v="11555250"/>
    <n v="385175"/>
    <n v="685"/>
    <d v="2026-01-11T00:00:00"/>
    <n v="138663000"/>
    <n v="385"/>
    <d v="2026-01-20T00:00:00"/>
    <n v="92442000"/>
    <n v="3466575"/>
    <n v="11555250"/>
    <n v="11555250"/>
    <n v="11555250"/>
    <n v="11555250"/>
    <n v="11555250"/>
    <n v="11555250"/>
    <n v="72798075"/>
    <m/>
    <d v="2026-12-31T00:00:00"/>
    <m/>
    <m/>
    <m/>
    <m/>
    <m/>
    <s v="A-02-02-02-008-003-01"/>
    <s v="Prestar servicios profesionales especializados a la Dirección General de la ADRES en la estructuración, revisión, suscripción y seguimiento de convenios, en especial los interinstitucionales, en el marco de la Ley de Ciencia, Tecnología e Innovación, garantizando el cumplimiento del marco normativo aplicable y la protección de los intereses institucionales. ID-033-DGRAL-ADRES-CPS-476-2026"/>
    <s v="033-DGRAL"/>
    <s v="Dirección General"/>
  </r>
  <r>
    <n v="445"/>
    <x v="4"/>
    <x v="444"/>
    <s v="LADY TATIANA MEJIA LEMUS"/>
    <n v="1049612618"/>
    <d v="2026-01-20T00:00:00"/>
    <m/>
    <d v="2026-09-19T00:00:00"/>
    <d v="2026-09-20T00:00:00"/>
    <n v="89040000"/>
    <m/>
    <n v="0"/>
    <s v="NO"/>
    <n v="0"/>
    <n v="11130000"/>
    <n v="371000"/>
    <n v="671"/>
    <d v="2026-01-11T00:00:00"/>
    <n v="89040000"/>
    <n v="348"/>
    <d v="2026-01-19T00:00:00"/>
    <n v="89040000"/>
    <n v="4081000"/>
    <n v="11130000"/>
    <n v="11130000"/>
    <n v="11130000"/>
    <n v="11130000"/>
    <n v="11130000"/>
    <n v="11130000"/>
    <n v="70861000"/>
    <m/>
    <d v="2026-12-31T00:00:00"/>
    <m/>
    <m/>
    <m/>
    <m/>
    <m/>
    <s v="A-02-02-02-008-003-01"/>
    <s v="Prestar los servicios profesionales a la Dirección General de la Administradora de los Recursos del Sistema General de Seguridad Social en Salud - ADRES, para apoyar la proyección, implantación y gestión de los modelos de datos, estándares, políticas de calidad y lineamientos necesarios para la entidad. ID-064-DGRAL-ADRES-CPS-477-2026"/>
    <s v="064-DGRAL"/>
    <s v="Dirección General"/>
  </r>
  <r>
    <n v="446"/>
    <x v="4"/>
    <x v="445"/>
    <s v="NATHALIA GISEL ORTEGA MARTINEZ"/>
    <n v="52907560"/>
    <d v="2026-01-20T00:00:00"/>
    <m/>
    <d v="2026-09-19T00:00:00"/>
    <d v="2026-09-20T00:00:00"/>
    <n v="122304000"/>
    <m/>
    <n v="0"/>
    <s v="NO"/>
    <n v="0"/>
    <n v="15288000"/>
    <n v="509600"/>
    <n v="608"/>
    <d v="2026-01-11T00:00:00"/>
    <n v="183456000"/>
    <n v="360"/>
    <d v="2026-01-20T00:00:00"/>
    <n v="122304000"/>
    <n v="5605600"/>
    <n v="15288000"/>
    <n v="15288000"/>
    <n v="15288000"/>
    <n v="15288000"/>
    <n v="15288000"/>
    <n v="15288000"/>
    <n v="97333600"/>
    <m/>
    <d v="2026-12-31T00:00:00"/>
    <m/>
    <m/>
    <m/>
    <m/>
    <m/>
    <s v="A-02-02-02-008-003-01"/>
    <s v="Prestar servicios especializados a la Dirección General de la Administradora de los Recursos del Sistema General de Seguridad Social en Salud – ADRES, para apoyar la implementación del estándar HL7 de interoperabilidad, incluyendo la ejecución de actividades de instrucción técnica, la configuración e integración de servidores y servicios en la nube basados en HL7, y el soporte en la implementación de estrategias multinube que aseguren escalabilidad, interoperabilidad y optimización tecnológica. ID-069-DGRAL-ADRES-CPS-478-2026"/>
    <s v="069-DGRAL"/>
    <s v="Dirección General"/>
  </r>
  <r>
    <n v="447"/>
    <x v="6"/>
    <x v="446"/>
    <s v="ROSA MARIA AGUIRRE SUAREZ"/>
    <n v="52434480"/>
    <d v="2026-01-21T00:00:00"/>
    <m/>
    <d v="2026-09-20T00:00:00"/>
    <d v="2026-09-21T00:00:00"/>
    <n v="25869416"/>
    <m/>
    <n v="0"/>
    <s v="NO"/>
    <n v="0"/>
    <n v="3233677"/>
    <n v="107789.23333333334"/>
    <n v="181"/>
    <d v="2026-01-11T00:00:00"/>
    <n v="25869416"/>
    <n v="423"/>
    <d v="2026-01-21T00:00:00"/>
    <n v="25869416"/>
    <n v="1077892.33"/>
    <n v="3233677"/>
    <n v="3233677"/>
    <n v="3233677"/>
    <n v="3233677"/>
    <n v="3233677"/>
    <n v="3233677"/>
    <n v="20479954.329999998"/>
    <m/>
    <d v="2026-12-31T00:00:00"/>
    <m/>
    <m/>
    <m/>
    <m/>
    <m/>
    <s v="A-02-02-02-008-003-09"/>
    <s v="Prestar servicios de apoyo a la gestión a la Coordinación de Gestión de Pagos de la Dirección de Gestión de Recursos Financieros de la ADRES en los procesos de gestión documental, en especial los relacionados con la gestión de pagos y portafolio. ID-022-DGRFS"/>
    <s v="022-DGRFS"/>
    <s v="Dirección Gestión de los Recursos Financieros de la Salud"/>
  </r>
  <r>
    <n v="448"/>
    <x v="4"/>
    <x v="447"/>
    <s v="VALENTINA RAMIREZ GONZALEZ"/>
    <n v="1088263241"/>
    <d v="2026-01-20T00:00:00"/>
    <m/>
    <d v="2026-09-19T00:00:00"/>
    <d v="2026-09-20T00:00:00"/>
    <n v="96000000"/>
    <m/>
    <n v="0"/>
    <s v="NO"/>
    <n v="0"/>
    <n v="12000000"/>
    <n v="400000"/>
    <n v="699"/>
    <d v="2026-01-11T00:00:00"/>
    <n v="96000000"/>
    <n v="375"/>
    <d v="2026-01-20T00:00:00"/>
    <n v="96000000"/>
    <n v="4400000"/>
    <n v="12000000"/>
    <n v="12000000"/>
    <n v="12000000"/>
    <n v="12000000"/>
    <n v="12000000"/>
    <n v="12000000"/>
    <n v="76400000"/>
    <m/>
    <d v="2026-12-31T00:00:00"/>
    <m/>
    <m/>
    <m/>
    <m/>
    <m/>
    <s v="A-02-02-02-008-003-01"/>
    <s v="Prestar servicios profesionales a la Dirección General de la Administradora de los Recursos del Sistema General de Seguridad Social en Salud (ADRES) para apoyar la implementación, desarrollo y seguimiento de estrategias de relacionamiento con usuarios institucionales, orientadas a fortalecer la interacción efectiva con la Entidad; brindar soporte técnico en la formulación y ejecución de planes, programas y proyectos que faciliten la gestión interinstitucional y realizar análisis de requerimientos técnicos, administrativos y normativos que surjan en el marco del relacionamiento institucional, conforme a las directrices de la Dirección General. ID-128-DGRAL. ADRES-CPS-480-2026"/>
    <s v="128-DGRAL"/>
    <s v="Dirección General"/>
  </r>
  <r>
    <n v="449"/>
    <x v="4"/>
    <x v="448"/>
    <s v="ALLISON CAMILA DELGADO PEREZ"/>
    <n v="1010128776"/>
    <d v="2026-01-21T00:00:00"/>
    <m/>
    <d v="2026-09-20T00:00:00"/>
    <d v="2026-09-21T00:00:00"/>
    <n v="48350400"/>
    <m/>
    <n v="0"/>
    <s v="NO"/>
    <n v="0"/>
    <n v="6043800"/>
    <n v="201460"/>
    <n v="740"/>
    <d v="2026-01-11T00:00:00"/>
    <n v="72525600"/>
    <n v="411"/>
    <d v="2026-01-21T00:00:00"/>
    <n v="48350400"/>
    <n v="2014600"/>
    <n v="6043800"/>
    <n v="6043800"/>
    <n v="6043800"/>
    <n v="6043800"/>
    <n v="6043800"/>
    <n v="6043800"/>
    <n v="32233600"/>
    <n v="6043800"/>
    <d v="2026-12-31T00:00:00"/>
    <m/>
    <m/>
    <m/>
    <m/>
    <m/>
    <s v="A-02-02-02-008-003-01"/>
    <s v="Prestar servicios profesionales de asistencia a la Administradora de los Recursos del Sistema General de Seguridad Social en Salud (ADRES) para apoyar la gestión y optimización de procesos relacionados con el manejo y administración de convenios interadministrativos, orientados a la articulación, ejecución y coordinación de actividades interinstitucionales, en concordancia con el marco normativo y los objetivos estratégicos de la Entidad.    ID-131-DGRAL. ADRES-CPS-481-2026"/>
    <s v="131-DGRAL"/>
    <s v="Dirección General"/>
  </r>
  <r>
    <n v="450"/>
    <x v="1"/>
    <x v="449"/>
    <s v="JENNIFER ALEXANDRA CHAVES RIVERA"/>
    <n v="1069732053"/>
    <d v="2026-01-20T00:00:00"/>
    <m/>
    <d v="2026-09-19T00:00:00"/>
    <d v="2026-09-20T00:00:00"/>
    <n v="64000000"/>
    <m/>
    <n v="0"/>
    <s v="NO"/>
    <n v="0"/>
    <n v="8000000"/>
    <n v="266666.66666666669"/>
    <n v="352"/>
    <d v="2026-01-11T00:00:00"/>
    <n v="64000000"/>
    <n v="370"/>
    <d v="2026-01-20T00:00:00"/>
    <n v="64000000"/>
    <n v="2933333.33"/>
    <n v="8000000"/>
    <n v="8000000"/>
    <n v="8000000"/>
    <n v="8000000"/>
    <n v="8000000"/>
    <n v="8000000"/>
    <n v="50933333.329999998"/>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55-DOP. ADRES-CPS-482-2026"/>
    <s v="055-DOP"/>
    <s v="Dirección  de Otras Prestaciones"/>
  </r>
  <r>
    <n v="451"/>
    <x v="1"/>
    <x v="450"/>
    <s v="EDGAR FERNANDO JIMENEZ CAICA"/>
    <n v="1032430198"/>
    <d v="2026-01-23T00:00:00"/>
    <m/>
    <d v="2026-09-22T00:00:00"/>
    <d v="2026-09-23T00:00:00"/>
    <n v="73792312"/>
    <m/>
    <n v="0"/>
    <s v="NO"/>
    <n v="0"/>
    <n v="9224039"/>
    <n v="307467.96666666667"/>
    <n v="351"/>
    <d v="2026-01-11T00:00:00"/>
    <n v="73792312"/>
    <n v="493"/>
    <d v="2026-01-22T00:00:00"/>
    <n v="73792312"/>
    <n v="2459743.7333333334"/>
    <n v="9224039"/>
    <n v="9224039"/>
    <n v="9224039"/>
    <n v="9224039"/>
    <n v="9224039"/>
    <n v="9224039"/>
    <n v="57803977.733333334"/>
    <m/>
    <d v="2026-12-31T00:00:00"/>
    <m/>
    <m/>
    <m/>
    <m/>
    <m/>
    <s v="A-02-02-02-008-003-01"/>
    <s v="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0-DOP. ADRES-CPS-483-2026"/>
    <s v="050-DOP"/>
    <s v="Dirección  de Otras Prestaciones"/>
  </r>
  <r>
    <n v="452"/>
    <x v="1"/>
    <x v="451"/>
    <s v="IVONNE YASBEYDY GONZALEZ BRITEL"/>
    <n v="1024472991"/>
    <d v="2026-01-23T00:00:00"/>
    <m/>
    <d v="2026-09-22T00:00:00"/>
    <d v="2026-09-23T00:00:00"/>
    <n v="73792312"/>
    <m/>
    <n v="0"/>
    <s v="NO"/>
    <n v="0"/>
    <n v="9224039"/>
    <n v="307467.96666666667"/>
    <n v="473"/>
    <d v="2026-01-11T00:00:00"/>
    <n v="73792312"/>
    <n v="496"/>
    <d v="2026-01-22T00:00:00"/>
    <n v="73792312"/>
    <n v="2459743.73"/>
    <n v="9224039"/>
    <n v="9224039"/>
    <n v="9224039"/>
    <n v="9224039"/>
    <n v="9224039"/>
    <n v="9224039"/>
    <n v="57803977.730000004"/>
    <m/>
    <d v="2026-12-31T00:00:00"/>
    <m/>
    <m/>
    <m/>
    <m/>
    <m/>
    <s v="A-02-02-02-008-003-01"/>
    <s v="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1-DOP. ADRES-CPS-484-2026"/>
    <s v="051-DOP"/>
    <s v="Dirección  de Otras Prestaciones"/>
  </r>
  <r>
    <n v="453"/>
    <x v="1"/>
    <x v="452"/>
    <s v="JONATHAN STEVE RAMIREZ CIFUENTES"/>
    <n v="80845284"/>
    <d v="2026-01-20T00:00:00"/>
    <m/>
    <d v="2026-09-19T00:00:00"/>
    <d v="2026-09-20T00:00:00"/>
    <n v="73792312"/>
    <m/>
    <n v="0"/>
    <s v="NO"/>
    <n v="0"/>
    <n v="9224039"/>
    <n v="307467.96666666667"/>
    <n v="281"/>
    <d v="2026-01-11T00:00:00"/>
    <n v="73792312"/>
    <n v="391"/>
    <d v="2026-01-20T00:00:00"/>
    <n v="73792312"/>
    <n v="3382147.6333333333"/>
    <n v="9224039"/>
    <n v="9224039"/>
    <n v="9224039"/>
    <n v="9224039"/>
    <n v="9224039"/>
    <n v="9224039"/>
    <n v="58726381.633333333"/>
    <m/>
    <d v="2026-12-31T00:00:00"/>
    <m/>
    <m/>
    <m/>
    <m/>
    <m/>
    <s v="A-02-02-02-008-003-01"/>
    <s v="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2-DOP. ADRES-CPS-485-2026"/>
    <s v="052-DOP"/>
    <s v="Dirección  de Otras Prestaciones"/>
  </r>
  <r>
    <n v="454"/>
    <x v="1"/>
    <x v="453"/>
    <s v="MANUEL SANCHEZ CUEVAS"/>
    <n v="80250264"/>
    <d v="2026-01-23T00:00:00"/>
    <m/>
    <d v="2026-09-22T00:00:00"/>
    <d v="2026-09-23T00:00:00"/>
    <n v="73792312"/>
    <m/>
    <n v="0"/>
    <s v="NO"/>
    <n v="0"/>
    <n v="9224039"/>
    <n v="307467.96666666667"/>
    <n v="317"/>
    <d v="2026-01-11T00:00:00"/>
    <n v="73792312"/>
    <n v="498"/>
    <d v="2026-01-22T00:00:00"/>
    <n v="73792312"/>
    <n v="2459743.7333333334"/>
    <n v="9224039"/>
    <n v="9224039"/>
    <n v="9224039"/>
    <n v="9224039"/>
    <n v="9224039"/>
    <n v="9224039"/>
    <n v="57803977.733333334"/>
    <m/>
    <d v="2026-12-31T00:00:00"/>
    <m/>
    <m/>
    <m/>
    <m/>
    <m/>
    <s v="A-02-02-02-008-003-01"/>
    <s v="Prestar servicios profesionales a la Dirección de Otras Prestaciones de la ADRES apoyando las actividades operativas de seguimiento y valoración de los procesos de liquidación, reconocimiento y pago de servicios y tecnologías en salud no financiadas con la UPC o con presupuestos máxim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 ID-053-DOP. ADRES-CPS-486-2026"/>
    <s v="053-DOP"/>
    <s v="Dirección  de Otras Prestaciones"/>
  </r>
  <r>
    <n v="455"/>
    <x v="1"/>
    <x v="454"/>
    <s v="JON SANCHEZ MURCIA"/>
    <n v="1020771512"/>
    <d v="2026-01-27T00:00:00"/>
    <m/>
    <d v="2026-09-26T00:00:00"/>
    <d v="2026-09-27T00:00:00"/>
    <n v="58856392"/>
    <m/>
    <n v="0"/>
    <s v="NO"/>
    <n v="0"/>
    <n v="7357049"/>
    <n v="245234.96666666667"/>
    <n v="427"/>
    <d v="2026-01-11T00:00:00"/>
    <n v="58856392"/>
    <n v="1049"/>
    <d v="2026-01-27T00:00:00"/>
    <n v="58856392"/>
    <n v="980939.8666666667"/>
    <n v="7357049"/>
    <n v="7357049"/>
    <n v="7357049"/>
    <n v="7357049"/>
    <n v="7357049"/>
    <n v="7357049"/>
    <n v="45123233.866666667"/>
    <m/>
    <d v="2026-12-31T00:00:00"/>
    <m/>
    <m/>
    <m/>
    <m/>
    <m/>
    <s v="A-02-02-02-008-003-01"/>
    <s v="Prestar servicios profesionales especializados a la Dirección de Otras Prestaciones de la ADRES para la ejecución de las actividades que forman parte de los procesos de reconocimiento y pago de servicios y tecnologías en salud no financiadas con la UPC y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l proceso de reintegro de recursos a favor del sistema por recobros y reclamaciones apropiados o reconocidos sin justa causa ID-218-DOP. ADRES-CPS-487-2026"/>
    <s v="218-DOP"/>
    <s v="Dirección  de Otras Prestaciones"/>
  </r>
  <r>
    <n v="456"/>
    <x v="1"/>
    <x v="455"/>
    <s v="ANDRES SEBASTIAN IBARRA ROSERO"/>
    <n v="1085309710"/>
    <d v="2026-01-29T00:00:00"/>
    <d v="2026-04-01T00:00:00"/>
    <d v="2026-09-28T00:00:00"/>
    <d v="2026-09-29T00:00:00"/>
    <n v="58856392"/>
    <n v="43651824.07"/>
    <n v="0"/>
    <s v="NO"/>
    <n v="0"/>
    <n v="7357049"/>
    <n v="245234.96666666667"/>
    <n v="428"/>
    <d v="2026-01-11T00:00:00"/>
    <n v="88284588"/>
    <n v="6363"/>
    <d v="2026-04-01T00:00:00"/>
    <n v="43651824.07"/>
    <n v="0"/>
    <n v="0"/>
    <n v="0"/>
    <n v="7357049"/>
    <n v="7357049"/>
    <n v="7357049"/>
    <n v="7357049"/>
    <n v="29428196"/>
    <m/>
    <d v="2026-12-31T00:00:00"/>
    <m/>
    <m/>
    <m/>
    <m/>
    <s v="SI"/>
    <s v="A-02-02-02-008-003-01"/>
    <s v="Cesión del contrato ADRES-CPS-488-2026 cuyo objeto es Prestar servicios profesionales especializados a la Dirección de Otras Prestaciones de la ADRES para la ejecución de las actividades que forman parte de los procesos de reconocimiento y pago de servicios y tecnologías en salud no financiadas con la UPC y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l proceso de reintegro de recursos a favor del sistema por recobros y reclamaciones apropiados o reconocidos sin justa causa ID-219-DOP"/>
    <s v="219-DOP"/>
    <s v="Dirección  de Otras Prestaciones"/>
  </r>
  <r>
    <n v="457"/>
    <x v="1"/>
    <x v="456"/>
    <s v="MARISOL MELENDEZ GARAVITO"/>
    <n v="52904856"/>
    <d v="2026-01-29T00:00:00"/>
    <m/>
    <d v="2026-09-28T00:00:00"/>
    <d v="2026-09-29T00:00:00"/>
    <n v="58856392"/>
    <m/>
    <n v="0"/>
    <s v="NO"/>
    <n v="0"/>
    <n v="7357049"/>
    <n v="245234.96666666667"/>
    <n v="234"/>
    <d v="2026-01-11T00:00:00"/>
    <n v="88284588"/>
    <n v="1164"/>
    <d v="2026-01-29T00:00:00"/>
    <n v="58856392"/>
    <n v="490469.93333333335"/>
    <n v="7357049"/>
    <n v="7357049"/>
    <n v="7357049"/>
    <n v="7357049"/>
    <n v="7357049"/>
    <n v="7357049"/>
    <n v="44632763.933333337"/>
    <m/>
    <d v="2026-12-31T00:00:00"/>
    <m/>
    <m/>
    <m/>
    <m/>
    <m/>
    <s v="A-02-02-02-008-003-01"/>
    <s v="Prestar servicios profesionales especializados a la Dirección de Otras Prestaciones de la ADRES para la ejecución de las actividades que forman parte de los procesos de reconocimiento y pago de servicios y tecnologías en salud no financiadas con la UPC y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l proceso de reintegro de recursos a favor del sistema por recobros y reclamaciones apropiados o reconocidos sin justa causa ID-228-DOP. ADRES-CPS-489-2026"/>
    <s v="228-DOP"/>
    <s v="Dirección  de Otras Prestaciones"/>
  </r>
  <r>
    <n v="458"/>
    <x v="1"/>
    <x v="457"/>
    <s v="DIANA MARCELA BERMUDEZ TORRES"/>
    <n v="1030542928"/>
    <d v="2026-01-25T00:00:00"/>
    <m/>
    <d v="2026-09-24T00:00:00"/>
    <d v="2026-09-25T00:00:00"/>
    <n v="58856392"/>
    <m/>
    <n v="0"/>
    <s v="NO"/>
    <n v="0"/>
    <n v="7357049"/>
    <n v="245234.96666666667"/>
    <n v="268"/>
    <d v="2026-01-11T00:00:00"/>
    <n v="58856392"/>
    <n v="625"/>
    <d v="2026-01-25T00:00:00"/>
    <n v="58856392"/>
    <n v="1471409.8"/>
    <n v="7357049"/>
    <n v="7357049"/>
    <n v="7357049"/>
    <n v="7357049"/>
    <n v="7357049"/>
    <n v="7357049"/>
    <n v="45613703.799999997"/>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2-DOP. ADRES-CPS-490-2026"/>
    <s v="222-DOP"/>
    <s v="Dirección  de Otras Prestaciones"/>
  </r>
  <r>
    <n v="459"/>
    <x v="1"/>
    <x v="458"/>
    <s v="NELSY YASMIN PRIETO CAGUA"/>
    <n v="52126325"/>
    <d v="2026-01-25T00:00:00"/>
    <m/>
    <d v="2026-09-24T00:00:00"/>
    <d v="2026-09-25T00:00:00"/>
    <n v="58856392"/>
    <m/>
    <n v="0"/>
    <s v="NO"/>
    <n v="0"/>
    <n v="7357049"/>
    <n v="245234.96666666667"/>
    <n v="460"/>
    <d v="2026-01-11T00:00:00"/>
    <n v="58856392"/>
    <n v="626"/>
    <d v="2026-01-25T00:00:00"/>
    <n v="58856392"/>
    <n v="1471409.8"/>
    <n v="7357049"/>
    <n v="7357049"/>
    <n v="7357049"/>
    <n v="7357049"/>
    <n v="7357049"/>
    <n v="7357049"/>
    <n v="45613703.799999997"/>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3-DOP. ADRES-CPS-491-2026"/>
    <s v="223-DOP"/>
    <s v="Dirección  de Otras Prestaciones"/>
  </r>
  <r>
    <n v="460"/>
    <x v="1"/>
    <x v="459"/>
    <s v="MARY LUZ LOPEZ LOPEZ"/>
    <n v="52351045"/>
    <d v="2026-01-26T00:00:00"/>
    <m/>
    <d v="2026-09-25T00:00:00"/>
    <d v="2026-09-26T00:00:00"/>
    <n v="58856392"/>
    <m/>
    <n v="0"/>
    <s v="NO"/>
    <n v="0"/>
    <n v="7357049"/>
    <n v="245234.96666666667"/>
    <n v="461"/>
    <d v="2026-01-11T00:00:00"/>
    <n v="58856392"/>
    <n v="628"/>
    <d v="2026-01-26T00:00:00"/>
    <n v="58856392"/>
    <n v="1226174.8333333335"/>
    <n v="7357049"/>
    <n v="7357049"/>
    <n v="7357049"/>
    <n v="7357049"/>
    <n v="7357049"/>
    <n v="7357049"/>
    <n v="45368468.833333336"/>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4-DOP. ADRES-CPS-492-2026"/>
    <s v="224-DOP"/>
    <s v="Dirección  de Otras Prestaciones"/>
  </r>
  <r>
    <n v="461"/>
    <x v="1"/>
    <x v="460"/>
    <s v="EDWIN RICARDO FUENTES CANO"/>
    <n v="1032356824"/>
    <d v="2026-01-26T00:00:00"/>
    <m/>
    <d v="2026-09-25T00:00:00"/>
    <d v="2026-09-26T00:00:00"/>
    <n v="58856392"/>
    <m/>
    <n v="0"/>
    <s v="NO"/>
    <n v="0"/>
    <n v="7357049"/>
    <n v="245234.96666666667"/>
    <n v="309"/>
    <d v="2026-01-11T00:00:00"/>
    <n v="58856392"/>
    <n v="629"/>
    <d v="2026-01-26T00:00:00"/>
    <n v="58856392"/>
    <n v="1226174.8333333335"/>
    <n v="7357049"/>
    <n v="7357049"/>
    <n v="7357049"/>
    <n v="7357049"/>
    <n v="7357049"/>
    <n v="7357049"/>
    <n v="45368468.833333336"/>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5-DOP. ADRES-CPS-493-2026"/>
    <s v="225-DOP"/>
    <s v="Dirección  de Otras Prestaciones"/>
  </r>
  <r>
    <n v="462"/>
    <x v="1"/>
    <x v="461"/>
    <s v="JEAN STYVERSON CHAVEZ BARAJAS"/>
    <n v="1032393154"/>
    <d v="2026-01-26T00:00:00"/>
    <m/>
    <d v="2026-09-25T00:00:00"/>
    <d v="2026-09-26T00:00:00"/>
    <n v="58856392"/>
    <m/>
    <n v="0"/>
    <s v="NO"/>
    <n v="0"/>
    <n v="7357049"/>
    <n v="245234.96666666667"/>
    <n v="233"/>
    <d v="2026-01-11T00:00:00"/>
    <n v="58856392"/>
    <n v="654"/>
    <d v="2026-01-26T00:00:00"/>
    <n v="58856392"/>
    <n v="1226174.83"/>
    <n v="7357049"/>
    <n v="7357049"/>
    <n v="7357049"/>
    <n v="7357049"/>
    <n v="7357049"/>
    <n v="7357049"/>
    <n v="45368468.829999998"/>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6-DOP. ADRES-CPS-494-2026."/>
    <s v="226-DOP"/>
    <s v="Dirección  de Otras Prestaciones"/>
  </r>
  <r>
    <n v="463"/>
    <x v="1"/>
    <x v="462"/>
    <s v="MONICA TAPIAS MEDINA"/>
    <n v="1032408322"/>
    <d v="2026-01-29T00:00:00"/>
    <m/>
    <d v="2026-09-28T00:00:00"/>
    <d v="2026-09-29T00:00:00"/>
    <n v="58856392"/>
    <m/>
    <n v="0"/>
    <s v="NO"/>
    <n v="0"/>
    <n v="7357049"/>
    <n v="245234.96666666667"/>
    <n v="429"/>
    <d v="2026-01-11T00:00:00"/>
    <n v="88284588"/>
    <n v="1149"/>
    <d v="2026-01-29T00:00:00"/>
    <n v="58856392"/>
    <n v="490469.93333333335"/>
    <n v="7357049"/>
    <n v="7357049"/>
    <n v="7357049"/>
    <n v="7357049"/>
    <n v="7357049"/>
    <n v="7357049"/>
    <n v="44632763.933333337"/>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27-DOP. ADRES-CPS-495-2026"/>
    <s v="227-DOP"/>
    <s v="Dirección  de Otras Prestaciones"/>
  </r>
  <r>
    <n v="464"/>
    <x v="1"/>
    <x v="463"/>
    <s v="PAULA CATALINA HERNANDEZ GOMEZ"/>
    <n v="1026289437"/>
    <d v="2026-01-28T00:00:00"/>
    <m/>
    <d v="2026-09-27T00:00:00"/>
    <d v="2026-09-28T00:00:00"/>
    <n v="58856392"/>
    <m/>
    <n v="0"/>
    <s v="NO"/>
    <n v="0"/>
    <n v="7357049"/>
    <n v="245234.96666666667"/>
    <n v="462"/>
    <d v="2026-01-11T00:00:00"/>
    <n v="88284588"/>
    <n v="1110"/>
    <d v="2026-01-28T00:00:00"/>
    <n v="58856392"/>
    <n v="735704.9"/>
    <n v="7357049"/>
    <n v="7357049"/>
    <n v="7357049"/>
    <n v="7357049"/>
    <n v="7357049"/>
    <n v="7357049"/>
    <n v="44877998.899999999"/>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31-DOP. ADRES-CPS-496-2026"/>
    <s v="231-DOP"/>
    <s v="Dirección  de Otras Prestaciones"/>
  </r>
  <r>
    <n v="465"/>
    <x v="1"/>
    <x v="464"/>
    <s v="ADRIANA CASALLAS PLAZAS"/>
    <n v="52283736"/>
    <d v="2026-01-28T00:00:00"/>
    <m/>
    <d v="2026-09-27T00:00:00"/>
    <d v="2026-09-28T00:00:00"/>
    <n v="58856392"/>
    <m/>
    <n v="0"/>
    <s v="NO"/>
    <n v="0"/>
    <n v="7357049"/>
    <n v="245234.96666666667"/>
    <n v="463"/>
    <d v="2026-01-11T00:00:00"/>
    <n v="88284588"/>
    <n v="1094"/>
    <d v="2026-01-28T00:00:00"/>
    <n v="58856392"/>
    <n v="735704.9"/>
    <n v="7357049"/>
    <n v="7357049"/>
    <n v="7357049"/>
    <n v="7357049"/>
    <n v="7357049"/>
    <n v="7357049"/>
    <n v="44877998.899999999"/>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32-DOP. ADRES-CPS-497-2026"/>
    <s v="232-DOP"/>
    <s v="Dirección  de Otras Prestaciones"/>
  </r>
  <r>
    <n v="466"/>
    <x v="1"/>
    <x v="465"/>
    <s v="RODRIGO HILDEBRANDO VEGA RIOS"/>
    <n v="74186542"/>
    <d v="2026-01-28T00:00:00"/>
    <m/>
    <d v="2026-09-27T00:00:00"/>
    <d v="2026-09-28T00:00:00"/>
    <n v="58856392"/>
    <m/>
    <n v="0"/>
    <s v="NO"/>
    <n v="0"/>
    <n v="7357049"/>
    <n v="245234.96666666667"/>
    <n v="431"/>
    <d v="2026-01-11T00:00:00"/>
    <n v="88284588"/>
    <n v="1103"/>
    <d v="2026-01-28T00:00:00"/>
    <n v="58856392"/>
    <n v="735704.9"/>
    <n v="7357049"/>
    <n v="7357049"/>
    <n v="7357049"/>
    <n v="7357049"/>
    <n v="7357049"/>
    <n v="7357049"/>
    <n v="44877998.899999999"/>
    <m/>
    <d v="2026-12-31T00:00:00"/>
    <m/>
    <m/>
    <m/>
    <m/>
    <m/>
    <s v="A-02-02-02-008-003-01"/>
    <s v="Prestar servicios profesionales especializados a la Dirección de Otras Prestaciones de la ADRES en la ejecución, seguimiento y revisión de las actividades que forman parte de los procesos de reconocimiento y pago por servicios y tecnologías en salud no financiadas con la UPC, presupuestos máximos y reclamaciones por servicios de salud y prestaciones económicas producto de los eventos descritos en el artículo 167 de la  Ley 100 de 1993; y en la ejecuión y seguimiento de las actividades que se desprendan del desarrollo del procedimiento de reintegro por recursos del Sistema General de Seguridad Social en Salud apropiados o reconocidos sin justa causa por servicios y tecnologías en salud no financiados con la UPC, presupuesto máximo y reclamaciones.ID-233-DOP. ADRES-CPS-498-2026"/>
    <s v="233-DOP"/>
    <s v="Dirección  de Otras Prestaciones"/>
  </r>
  <r>
    <n v="467"/>
    <x v="1"/>
    <x v="466"/>
    <s v="JUAN SEBASTIAN LEON VILLEGAS"/>
    <n v="1144041398"/>
    <d v="2026-01-30T00:00:00"/>
    <m/>
    <d v="2026-09-29T00:00:00"/>
    <d v="2026-09-30T00:00:00"/>
    <n v="30002760"/>
    <m/>
    <n v="0"/>
    <s v="NO"/>
    <n v="0"/>
    <n v="3750345"/>
    <n v="125011.5"/>
    <n v="270"/>
    <d v="2026-01-11T00:00:00"/>
    <n v="45004140"/>
    <n v="1172"/>
    <d v="2026-01-30T00:00:00"/>
    <n v="30002760"/>
    <n v="125011.5"/>
    <n v="3750345"/>
    <n v="3750345"/>
    <n v="3750345"/>
    <n v="3750345"/>
    <n v="3750345"/>
    <n v="3750345"/>
    <n v="22627081.5"/>
    <m/>
    <d v="2026-12-31T00:00:00"/>
    <m/>
    <m/>
    <m/>
    <m/>
    <m/>
    <s v="A-02-02-02-008-003-01"/>
    <s v="Prestar servicios de apoyo a la gestión de la Dirección de Otras Prestaciones en relación con los objetivos, metas y requerimientos correspondientes al procedimiento de Determinación del Deudor, en relación con la identificación de los conductores y/o propietarios, así como la estructura y validación de los datos identificados para el registro en los aplicativos definidos por la entidad para este fin, así como el apoyo en la respuesta a las peticiones presentadas por los ciudadanos y demás interesados en el marco del proceso. ID-258-DOP. ADRES-CPS-499-2026"/>
    <s v="258-DOP"/>
    <s v="Dirección  de Otras Prestaciones"/>
  </r>
  <r>
    <n v="468"/>
    <x v="1"/>
    <x v="467"/>
    <s v="ANDRES FERNANDO ESGUERRA BUITRAGO"/>
    <n v="1072705354"/>
    <d v="2026-01-30T00:00:00"/>
    <m/>
    <d v="2026-09-29T00:00:00"/>
    <d v="2026-09-30T00:00:00"/>
    <n v="46048200"/>
    <m/>
    <n v="0"/>
    <s v="NO"/>
    <n v="0"/>
    <n v="5756025"/>
    <n v="191867.5"/>
    <n v="466"/>
    <d v="2026-01-11T00:00:00"/>
    <n v="69072300"/>
    <n v="1169"/>
    <d v="2026-01-30T00:00:00"/>
    <n v="46048200"/>
    <n v="191867.5"/>
    <n v="5756025"/>
    <n v="5756025"/>
    <n v="5756025"/>
    <n v="5756025"/>
    <n v="5756025"/>
    <n v="5756025"/>
    <n v="34728017.5"/>
    <m/>
    <d v="2026-12-31T00:00:00"/>
    <m/>
    <m/>
    <m/>
    <m/>
    <m/>
    <s v="A-02-02-02-008-002-01"/>
    <s v="Prestar servicios profesionales para apoyar jurídicamente a la Dirección de Otras Prestaciones, en el desarrollo de actividades relacionadas con el procedimiento de determinación del deudor y demás trámites derivados de los reconocimientos efectuados por presupuestos máximos, servicios y tecnologías en salud no financiados con la UPC y la atención en salud a víctimas de eventos contemplados en el artículo 167 de la Ley 100 de 1993, incluyendo el análisis normativo, elaboración de comunicaciones internas propias del procedimiento de determinación, apoyo en la gestión documental y en la distribución o asignación interna de las peticiones y actuaciones jurídicas que ingresen al áreaID-251-DOP. ADRES-CPS-501-2026"/>
    <s v="251-DOP"/>
    <s v="Dirección  de Otras Prestaciones"/>
  </r>
  <r>
    <n v="469"/>
    <x v="1"/>
    <x v="468"/>
    <s v="DEIVID MATEO ANGEL PARRA"/>
    <n v="1010010207"/>
    <d v="2026-01-29T00:00:00"/>
    <m/>
    <d v="2026-09-28T00:00:00"/>
    <d v="2026-09-29T00:00:00"/>
    <n v="46048200"/>
    <m/>
    <n v="0"/>
    <s v="NO"/>
    <n v="0"/>
    <n v="5756025"/>
    <n v="191867.5"/>
    <n v="374"/>
    <d v="2026-01-11T00:00:00"/>
    <n v="69072300"/>
    <n v="1135"/>
    <d v="2026-01-29T00:00:00"/>
    <n v="46048200"/>
    <n v="383735"/>
    <n v="5756025"/>
    <n v="5756025"/>
    <n v="5756025"/>
    <n v="5756025"/>
    <n v="5756025"/>
    <n v="5756025"/>
    <n v="34919885"/>
    <m/>
    <d v="2026-12-31T00:00:00"/>
    <m/>
    <m/>
    <m/>
    <m/>
    <m/>
    <s v="A-02-02-02-008-003-01"/>
    <s v="Prestar servicios profesionales para apoyar jurídicamente a la Dirección de Otras Prestaciones, en el desarrollo de actividades relacionadas con el procedimiento de determinación del deudor y demás trámites derivados de los reconocimientos efectuados por presupuestos máximos, servicios y tecnologías en salud no financiados con la UPC y la atención en salud a víctimas de eventos contemplados en el artículo 167 de la Ley 100 de 1993, incluyendo el análisis normativo, elaboración de comunicaciones internas propias del procedimiento de determinación, apoyo en la gestión documental y en la distribución o asignación interna de las peticiones y actuaciones jurídicas que ingresen al áreaID-257-DOP. ADRES-CPS-502-2026"/>
    <s v="257-DOP"/>
    <s v="Dirección  de Otras Prestaciones"/>
  </r>
  <r>
    <n v="470"/>
    <x v="1"/>
    <x v="469"/>
    <s v="ALIRIO MAYORGA PINTO"/>
    <n v="2955984"/>
    <d v="2026-01-28T00:00:00"/>
    <m/>
    <d v="2026-09-27T00:00:00"/>
    <d v="2026-09-28T00:00:00"/>
    <n v="48350608"/>
    <m/>
    <n v="0"/>
    <s v="NO"/>
    <n v="0"/>
    <n v="6043826"/>
    <n v="201460.86666666667"/>
    <n v="408"/>
    <d v="2026-01-11T00:00:00"/>
    <n v="76143444"/>
    <n v="1096"/>
    <d v="2026-01-28T00:00:00"/>
    <n v="48350608"/>
    <n v="604382.6"/>
    <n v="6043826"/>
    <n v="6043826"/>
    <n v="6043826"/>
    <n v="6043826"/>
    <n v="6043826"/>
    <n v="6043826"/>
    <n v="36867338.600000001"/>
    <m/>
    <d v="2026-12-31T00:00:00"/>
    <m/>
    <m/>
    <m/>
    <m/>
    <m/>
    <s v="A-02-02-02-008-003-01"/>
    <s v="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52-DOP. ADRES-CPS-503-2026"/>
    <s v="252-DOP"/>
    <s v="Dirección  de Otras Prestaciones"/>
  </r>
  <r>
    <n v="471"/>
    <x v="1"/>
    <x v="470"/>
    <s v="DIEGO MAURICIO MELO FORERO"/>
    <n v="1018426830"/>
    <d v="2026-01-28T00:00:00"/>
    <m/>
    <d v="2026-09-27T00:00:00"/>
    <d v="2026-09-28T00:00:00"/>
    <n v="48350608"/>
    <m/>
    <n v="0"/>
    <s v="NO"/>
    <n v="0"/>
    <n v="6043826"/>
    <n v="201460.86666666667"/>
    <n v="237"/>
    <d v="2026-01-11T00:00:00"/>
    <n v="76143444"/>
    <n v="1104"/>
    <d v="2026-01-28T00:00:00"/>
    <n v="48350608"/>
    <n v="604382.6"/>
    <n v="6043826"/>
    <n v="6043826"/>
    <n v="6043826"/>
    <n v="6043826"/>
    <n v="6043826"/>
    <n v="6043826"/>
    <n v="36867338.600000001"/>
    <m/>
    <d v="2026-12-31T00:00:00"/>
    <m/>
    <m/>
    <m/>
    <m/>
    <m/>
    <s v="A-02-02-02-008-003-01"/>
    <s v="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53-DOP. ADRES-CPS-504-2026"/>
    <s v="253-DOP"/>
    <s v="Dirección  de Otras Prestaciones"/>
  </r>
  <r>
    <n v="472"/>
    <x v="1"/>
    <x v="471"/>
    <s v="JUAN DAVID GUTIERREZ QUIJANO"/>
    <n v="1057605196"/>
    <d v="2026-01-30T00:00:00"/>
    <m/>
    <d v="2026-09-29T00:00:00"/>
    <d v="2026-09-30T00:00:00"/>
    <n v="48350608"/>
    <m/>
    <n v="0"/>
    <s v="NO"/>
    <n v="0"/>
    <n v="6043826"/>
    <n v="201460.86666666667"/>
    <n v="347"/>
    <d v="2026-01-11T00:00:00"/>
    <n v="76143444"/>
    <n v="1113"/>
    <d v="2026-01-28T00:00:00"/>
    <n v="48350608"/>
    <n v="201460.86666666667"/>
    <n v="6043826"/>
    <n v="6043826"/>
    <n v="6043826"/>
    <n v="6043826"/>
    <n v="6043826"/>
    <n v="6043826"/>
    <n v="30420590.866666667"/>
    <n v="6043826"/>
    <d v="2026-12-31T00:00:00"/>
    <m/>
    <m/>
    <m/>
    <m/>
    <m/>
    <s v="A-02-02-02-008-003-01"/>
    <s v="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54-DOP. ADRES-CPS-505-2026"/>
    <s v="254-DOP"/>
    <s v="Dirección  de Otras Prestaciones"/>
  </r>
  <r>
    <n v="473"/>
    <x v="1"/>
    <x v="472"/>
    <s v="MISAEL ALEJANDRO MORENO CASTRILLON"/>
    <n v="1014198901"/>
    <d v="2026-01-26T00:00:00"/>
    <d v="2026-05-21T00:00:00"/>
    <d v="2026-09-25T00:00:00"/>
    <d v="2026-09-26T00:00:00"/>
    <n v="48350608"/>
    <n v="25182608.34"/>
    <n v="0"/>
    <s v="NO"/>
    <n v="0"/>
    <n v="6043826"/>
    <n v="201460.86666666667"/>
    <n v="231"/>
    <d v="2026-01-11T00:00:00"/>
    <n v="76143444"/>
    <n v="12687"/>
    <d v="2026-05-21T00:00:00"/>
    <n v="25182608.34"/>
    <n v="0"/>
    <n v="0"/>
    <n v="0"/>
    <n v="0"/>
    <n v="2014608.6666666667"/>
    <n v="6043826"/>
    <n v="6043826"/>
    <n v="14102260.666666668"/>
    <m/>
    <d v="2026-12-31T00:00:00"/>
    <m/>
    <m/>
    <m/>
    <m/>
    <s v="SI"/>
    <s v="A-02-02-02-008-003-01"/>
    <s v="Cesion contrato ADRES-CPSP-506-2026 cuyo objeto es: prestar servicios profesionales en la Dirección de Otras Prestaciones en el proceso de determinación del deudor derivadas de los reconocimientos efectuados por presupuestos máximos, servicios, tecnologías en salud no financiados con la UPC, prestación de servicios de salud a víctimas de los eventos descritos en el artículo 167 de la Ley 100 de 1993, y en los procesos administrativos que en general sean requeridos por la Dirección.ID-269-DOP"/>
    <s v="269-DOP"/>
    <s v="Dirección  de Otras Prestaciones"/>
  </r>
  <r>
    <n v="474"/>
    <x v="1"/>
    <x v="473"/>
    <s v="NATALIE ANDREA CAMPOS RODRIGUEZ"/>
    <n v="1070013400"/>
    <d v="2026-01-28T00:00:00"/>
    <m/>
    <d v="2026-09-27T00:00:00"/>
    <d v="2026-09-28T00:00:00"/>
    <n v="48350608"/>
    <m/>
    <n v="0"/>
    <s v="NO"/>
    <n v="0"/>
    <n v="6043826"/>
    <n v="201460.86666666667"/>
    <n v="440"/>
    <d v="2026-01-11T00:00:00"/>
    <n v="48350608"/>
    <n v="1092"/>
    <d v="2026-01-28T00:00:00"/>
    <n v="48350608"/>
    <n v="604382.6"/>
    <n v="6043826"/>
    <n v="6043826"/>
    <n v="6043826"/>
    <n v="6043826"/>
    <n v="6043826"/>
    <n v="6043826"/>
    <n v="36867338.600000001"/>
    <m/>
    <d v="2026-12-31T00:00:00"/>
    <m/>
    <m/>
    <m/>
    <m/>
    <m/>
    <s v="A-02-02-02-008-002-01"/>
    <s v="Prestar servicios profesionales de apoyo jurídico a la Dirección de Otras Prestaciones, en el desarrollo de actividades relacionadas con el procedimiento de determinación del deudor y demás trámites derivados de los reconocimientos efectuados por presupuestos máximos, servicios y tecnologías en salud no financiados con la UPC y la atención en salud a víctimas de eventos contemplados en el artículo 167 de la Ley 100 de 1993, incluyendo el análisis normativo, elaboración de comunicaciones internas propias del procedimiento de determinación, apoyo en la gestión documental y en la distribución o asignación interna de las peticiones y actuaciones jurídicas que ingresen al áreaID-006-DOP. ADRES-CPS-507-2026"/>
    <s v="006-DOP"/>
    <s v="Dirección  de Otras Prestaciones"/>
  </r>
  <r>
    <n v="475"/>
    <x v="1"/>
    <x v="474"/>
    <s v="SAMIR DAVID BARRERA ROJAS"/>
    <n v="1052394301"/>
    <d v="2026-01-25T00:00:00"/>
    <m/>
    <d v="2026-09-24T00:00:00"/>
    <d v="2026-09-25T00:00:00"/>
    <n v="50762296"/>
    <m/>
    <n v="0"/>
    <s v="NO"/>
    <n v="0"/>
    <n v="6345287"/>
    <n v="211509.56666666668"/>
    <n v="308"/>
    <d v="2026-01-11T00:00:00"/>
    <n v="50762296"/>
    <n v="623"/>
    <d v="2026-01-25T00:00:00"/>
    <n v="50762296"/>
    <n v="1269057.4000000001"/>
    <n v="6345287"/>
    <n v="6345287"/>
    <n v="6345287"/>
    <n v="6345287"/>
    <n v="6345287"/>
    <n v="6345287"/>
    <n v="39340779.399999999"/>
    <m/>
    <d v="2026-12-31T00:00:00"/>
    <m/>
    <m/>
    <m/>
    <m/>
    <m/>
    <s v="A-02-02-02-008-003-01"/>
    <s v="Prestar los servicios profesionales a la Dirección de Otras Prestaciones de la ADRES en la sistematización, registro de la información histórica, análisis de datos y la generación de información respecto al proceso de reconocimiento y pago por concepto de recobros, reclamaciones, presupuestos máximos y saneamiento definitivo de recobros; así mismo, generar el insumo técnico para el inicio del proceso de reintegro contenido en la Resolución 1716 de 2019, modificada por la Resolución 995 de 2022, o aquellas que las modifiquen, adicionen o sustituyan y apoyar en los proyectos tecnologicos o de interoperabilidad que se desarrollen para mejorar los procedimientos administrativos de la dirección. ID-220-DOP. ADRES-CPS-508-2026"/>
    <s v="220-DOP"/>
    <s v="Dirección  de Otras Prestaciones"/>
  </r>
  <r>
    <n v="476"/>
    <x v="1"/>
    <x v="475"/>
    <s v="GUSTAVO ADOLFO MORENO CHIA"/>
    <n v="74184045"/>
    <d v="2026-01-25T00:00:00"/>
    <m/>
    <d v="2026-09-24T00:00:00"/>
    <d v="2026-09-25T00:00:00"/>
    <n v="110010720"/>
    <m/>
    <n v="0"/>
    <s v="NO"/>
    <n v="0"/>
    <n v="13751340"/>
    <n v="458378"/>
    <n v="459"/>
    <d v="2026-01-11T00:00:00"/>
    <n v="110010720"/>
    <n v="624"/>
    <d v="2026-01-25T00:00:00"/>
    <n v="110010720"/>
    <n v="2750268"/>
    <n v="13751340"/>
    <n v="13751340"/>
    <n v="13751340"/>
    <n v="13751340"/>
    <n v="13751340"/>
    <n v="13751340"/>
    <n v="85258308"/>
    <m/>
    <d v="2026-12-31T00:00:00"/>
    <m/>
    <m/>
    <m/>
    <m/>
    <m/>
    <s v="A-02-02-02-008-003-01"/>
    <s v="Prestar servicios profesionales especializados a la Dirección de Otras Prestaciones de la ADRES en la verificación de hallazgos, seguimiento y revisión de las actividades relacionadas con el procedimiento de Reintegro de recursos del Sistema General de Seguridad Social en Salud apropiados o reconocidos sin justa causa que se adelanten por reconocimientos efectuados por presupuestos máximos, servicios y tecnologías en salud no financiados con la UPC y prestación de servicios de salud a víctimas de los eventos descritos en el artículo 167 de la Ley 100 de 1993 y en los proyectos tendientes a la mejora, tecnificación e interoperabilidad de los procedimientos a cargo de la dirección de otras prestaciones.ID-221-DOP. ADRES-CPS-509-2026"/>
    <s v="221-DOP"/>
    <s v="Dirección  de Otras Prestaciones"/>
  </r>
  <r>
    <n v="477"/>
    <x v="1"/>
    <x v="476"/>
    <s v="JULIAN MATEO ESPINOSA OSPINA"/>
    <n v="1014308340"/>
    <d v="2026-01-26T00:00:00"/>
    <m/>
    <d v="2026-09-25T00:00:00"/>
    <d v="2026-09-26T00:00:00"/>
    <n v="48350608"/>
    <m/>
    <n v="0"/>
    <s v="NO"/>
    <n v="0"/>
    <n v="6043826"/>
    <n v="201460.86666666667"/>
    <n v="430"/>
    <d v="2026-01-11T00:00:00"/>
    <n v="48350608"/>
    <n v="641"/>
    <d v="2026-01-26T00:00:00"/>
    <n v="48350608"/>
    <n v="1007304.3333333334"/>
    <n v="6043826"/>
    <n v="6043826"/>
    <n v="6043826"/>
    <n v="6043826"/>
    <n v="6043826"/>
    <n v="6043826"/>
    <n v="37270260.333333328"/>
    <m/>
    <d v="2026-12-31T00:00:00"/>
    <m/>
    <m/>
    <m/>
    <m/>
    <m/>
    <s v="A-02-02-02-008-003-01"/>
    <s v="Prestar los servicios profesionales a la Dirección de Otras Prestaciones de la ADRES en la sistematización, registro de la información histórica, análisis de datos y la generación de información respecto al proceso de reconocimiento y pago por concepto de recobros, reclamaciones, presupuestos máximos y saneamiento definitivo de recobros; así mismo, generar el insumo técnico para el inicio del proceso de reintegro contenido en la Resolución 1716 de 2019, modificada por la Resolución 995 de 2022, o aquellas que las modifiquen, adicionen o sustituyan y apoyar en los proyectos tecnologicos o de interoperabilidad que se desarrollen para mejorar los procedimientos administrativos de la dirección. ID-230-DOP. ADRES-CPS-510-2026"/>
    <s v="230-DOP"/>
    <s v="Dirección  de Otras Prestaciones"/>
  </r>
  <r>
    <n v="478"/>
    <x v="1"/>
    <x v="477"/>
    <s v="MIGUEL ANGEL RODRIGUEZ GUECHA"/>
    <n v="1018455200"/>
    <d v="2026-01-28T00:00:00"/>
    <m/>
    <d v="2026-09-27T00:00:00"/>
    <d v="2026-09-28T00:00:00"/>
    <n v="46048200"/>
    <m/>
    <n v="0"/>
    <s v="NO"/>
    <n v="0"/>
    <n v="5756025"/>
    <n v="191867.5"/>
    <n v="405"/>
    <d v="2026-01-11T00:00:00"/>
    <n v="69072300"/>
    <n v="1095"/>
    <d v="2026-01-28T00:00:00"/>
    <n v="46048200"/>
    <n v="575602.5"/>
    <n v="5756025"/>
    <n v="5756025"/>
    <n v="5756025"/>
    <n v="5756025"/>
    <n v="5756025"/>
    <n v="5756025"/>
    <n v="35111752.5"/>
    <m/>
    <d v="2026-12-31T00:00:00"/>
    <m/>
    <m/>
    <m/>
    <m/>
    <m/>
    <s v="A-02-02-02-008-003-01"/>
    <s v="Prestar servicios de apoyo a la gestión de la Dirección de Otras Prestaciones en relación con los objetivos, metas y requerimientos correspondientes al procedimiento de Determinación del Deudor, en relación con la identificación de los conductores y/o propietarios, así como la estructura y validación de los datos identificados para el registro en los aplicativos definidos por la entidad para este fin, así como el apoyo en la respuesta a las peticiones presentadas por los ciudadanos y demás interesados en el marco del procesoID-235-DOP. ADRES-CPS-511-2026"/>
    <s v="235-DOP"/>
    <s v="Dirección  de Otras Prestaciones"/>
  </r>
  <r>
    <n v="479"/>
    <x v="1"/>
    <x v="478"/>
    <s v="NUBIA ESPERANZA SANTAFE CASTELLANOS"/>
    <n v="52484426"/>
    <d v="2026-01-29T00:00:00"/>
    <m/>
    <d v="2026-09-28T00:00:00"/>
    <d v="2026-09-29T00:00:00"/>
    <n v="73458000"/>
    <m/>
    <n v="0"/>
    <s v="NO"/>
    <n v="0"/>
    <n v="9182250"/>
    <n v="306075"/>
    <n v="345"/>
    <d v="2026-01-11T00:00:00"/>
    <n v="110187000"/>
    <n v="1150"/>
    <d v="2026-01-29T00:00:00"/>
    <n v="73458000"/>
    <n v="612150"/>
    <n v="9182250"/>
    <n v="9182250"/>
    <n v="9182250"/>
    <n v="9182250"/>
    <n v="9182250"/>
    <n v="9182250"/>
    <n v="5570565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37-DOP. ADRES-CPS-512-2026"/>
    <s v="237-DOP"/>
    <s v="Dirección  de Otras Prestaciones"/>
  </r>
  <r>
    <n v="480"/>
    <x v="1"/>
    <x v="479"/>
    <s v="BREYNNER RINCON BONILLA"/>
    <n v="1110563058"/>
    <d v="2026-01-29T00:00:00"/>
    <m/>
    <d v="2026-09-28T00:00:00"/>
    <d v="2026-09-29T00:00:00"/>
    <n v="73458000"/>
    <m/>
    <n v="0"/>
    <s v="NO"/>
    <n v="0"/>
    <n v="9182250"/>
    <n v="306075"/>
    <n v="406"/>
    <d v="2026-01-11T00:00:00"/>
    <n v="110187000"/>
    <n v="1165"/>
    <d v="2026-01-29T00:00:00"/>
    <n v="73458000"/>
    <n v="612150"/>
    <n v="9182250"/>
    <n v="9182250"/>
    <n v="9182250"/>
    <n v="9182250"/>
    <n v="9182250"/>
    <n v="9182250"/>
    <n v="5570565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39-DOP. ADRES-CPS-513-2026"/>
    <s v="239-DOP"/>
    <s v="Dirección  de Otras Prestaciones"/>
  </r>
  <r>
    <n v="481"/>
    <x v="1"/>
    <x v="480"/>
    <s v="DAVID MAURICIO HURTADO BARRERA"/>
    <n v="1024527760"/>
    <d v="2026-01-26T00:00:00"/>
    <m/>
    <d v="2026-09-25T00:00:00"/>
    <d v="2026-09-26T00:00:00"/>
    <n v="73458000"/>
    <m/>
    <n v="0"/>
    <s v="NO"/>
    <n v="0"/>
    <n v="9182250"/>
    <n v="306075"/>
    <n v="372"/>
    <d v="2026-01-11T00:00:00"/>
    <n v="110187000"/>
    <n v="631"/>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0-DOP. ADRES-CPS-514-2026"/>
    <s v="240-DOP"/>
    <s v="Dirección  de Otras Prestaciones"/>
  </r>
  <r>
    <n v="482"/>
    <x v="1"/>
    <x v="481"/>
    <s v="JUAN CARLOS BELTRAN GAVIRIA"/>
    <n v="1033696185"/>
    <d v="2026-01-26T00:00:00"/>
    <m/>
    <d v="2026-09-25T00:00:00"/>
    <d v="2026-09-26T00:00:00"/>
    <n v="73458000"/>
    <m/>
    <n v="0"/>
    <s v="NO"/>
    <n v="0"/>
    <n v="9182250"/>
    <n v="306075"/>
    <n v="432"/>
    <d v="2026-01-11T00:00:00"/>
    <n v="73458000"/>
    <n v="990"/>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1-DOP. ADRES-CPS-515-2026"/>
    <s v="241-DOP"/>
    <s v="Dirección  de Otras Prestaciones"/>
  </r>
  <r>
    <n v="483"/>
    <x v="1"/>
    <x v="482"/>
    <s v="JENNY ISABEL GARAVITO BURGOS"/>
    <n v="52494416"/>
    <d v="2026-01-26T00:00:00"/>
    <m/>
    <d v="2026-09-25T00:00:00"/>
    <d v="2026-09-26T00:00:00"/>
    <n v="73458000"/>
    <m/>
    <n v="0"/>
    <s v="NO"/>
    <n v="0"/>
    <n v="9182250"/>
    <n v="306075"/>
    <n v="311"/>
    <d v="2026-01-11T00:00:00"/>
    <n v="73458000"/>
    <n v="671"/>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2-DOP. ADRES-CPS-516-2026"/>
    <s v="242-DOP"/>
    <s v="Dirección  de Otras Prestaciones"/>
  </r>
  <r>
    <n v="484"/>
    <x v="1"/>
    <x v="483"/>
    <s v="YULY PAOLA PRIETO RODRIGUEZ"/>
    <n v="1071331002"/>
    <d v="2026-01-26T00:00:00"/>
    <m/>
    <d v="2026-09-25T00:00:00"/>
    <d v="2026-09-26T00:00:00"/>
    <n v="73458000"/>
    <m/>
    <n v="0"/>
    <s v="NO"/>
    <n v="0"/>
    <n v="9182250"/>
    <n v="306075"/>
    <n v="407"/>
    <d v="2026-01-11T00:00:00"/>
    <n v="73458000"/>
    <n v="991"/>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4-DOP. ADRES-CPS-517-2026"/>
    <s v="244-DOP"/>
    <s v="Dirección  de Otras Prestaciones"/>
  </r>
  <r>
    <n v="485"/>
    <x v="1"/>
    <x v="484"/>
    <s v="CARLOS ANDRES CUESTA MACHADO"/>
    <n v="1023933501"/>
    <d v="2026-01-29T00:00:00"/>
    <m/>
    <d v="2026-09-28T00:00:00"/>
    <d v="2026-09-29T00:00:00"/>
    <n v="73458000"/>
    <m/>
    <n v="0"/>
    <s v="NO"/>
    <n v="0"/>
    <n v="9182250"/>
    <n v="306075"/>
    <n v="373"/>
    <d v="2026-01-11T00:00:00"/>
    <n v="73458000"/>
    <n v="1127"/>
    <d v="2026-01-29T00:00:00"/>
    <n v="73458000"/>
    <n v="612150"/>
    <n v="9182250"/>
    <n v="9182250"/>
    <n v="9182250"/>
    <n v="9182250"/>
    <n v="9182250"/>
    <n v="9182250"/>
    <n v="5570565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5-DOP. ADRES-CPS-518-2026"/>
    <s v="245-DOP"/>
    <s v="Dirección  de Otras Prestaciones"/>
  </r>
  <r>
    <n v="486"/>
    <x v="1"/>
    <x v="485"/>
    <s v="LEIDY  JOHANNA SANABRIA VARGAS"/>
    <n v="1019017916"/>
    <d v="2026-01-26T00:00:00"/>
    <m/>
    <d v="2026-09-25T00:00:00"/>
    <d v="2026-09-26T00:00:00"/>
    <n v="73458000"/>
    <m/>
    <n v="0"/>
    <s v="NO"/>
    <n v="0"/>
    <n v="9182250"/>
    <n v="306075"/>
    <n v="346"/>
    <d v="2026-01-11T00:00:00"/>
    <n v="110187000"/>
    <n v="642"/>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6-DOP. ADRES-CPS-519-2026"/>
    <s v="246-DOP"/>
    <s v="Dirección  de Otras Prestaciones"/>
  </r>
  <r>
    <n v="487"/>
    <x v="1"/>
    <x v="486"/>
    <s v="MONICA MURCIA CASTRO"/>
    <n v="55208139"/>
    <d v="2026-01-26T00:00:00"/>
    <m/>
    <d v="2026-09-25T00:00:00"/>
    <d v="2026-09-26T00:00:00"/>
    <n v="73458000"/>
    <m/>
    <n v="0"/>
    <s v="NO"/>
    <n v="0"/>
    <n v="9182250"/>
    <n v="306075"/>
    <n v="236"/>
    <d v="2026-01-11T00:00:00"/>
    <n v="73458000"/>
    <n v="633"/>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7-DOP. ADRES-CPS-520-2026"/>
    <s v="247-DOP"/>
    <s v="Dirección  de Otras Prestaciones"/>
  </r>
  <r>
    <n v="488"/>
    <x v="1"/>
    <x v="487"/>
    <s v="VLADIMIR MARQUEZ GONZALEZ"/>
    <n v="79961083"/>
    <d v="2026-01-29T00:00:00"/>
    <m/>
    <d v="2026-09-28T00:00:00"/>
    <d v="2026-09-29T00:00:00"/>
    <n v="73458000"/>
    <m/>
    <n v="0"/>
    <s v="NO"/>
    <n v="0"/>
    <n v="9182250"/>
    <n v="306075"/>
    <n v="464"/>
    <d v="2026-01-11T00:00:00"/>
    <n v="110187000"/>
    <n v="1128"/>
    <d v="2026-01-29T00:00:00"/>
    <n v="73458000"/>
    <n v="612150"/>
    <n v="9182250"/>
    <n v="9182250"/>
    <n v="9182250"/>
    <n v="9182250"/>
    <n v="9182250"/>
    <n v="9182250"/>
    <n v="5570565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8-DOP. ADRES-CPS-521-2026"/>
    <s v="248-DOP"/>
    <s v="Dirección  de Otras Prestaciones"/>
  </r>
  <r>
    <n v="489"/>
    <x v="1"/>
    <x v="488"/>
    <s v="ESTEFANIA SANTOFIMIO SUAREZ"/>
    <n v="1015406734"/>
    <d v="2026-01-26T00:00:00"/>
    <m/>
    <d v="2026-09-25T00:00:00"/>
    <d v="2026-09-26T00:00:00"/>
    <n v="73458000"/>
    <m/>
    <n v="0"/>
    <s v="NO"/>
    <n v="0"/>
    <n v="9182250"/>
    <n v="306075"/>
    <n v="465"/>
    <d v="2026-01-11T00:00:00"/>
    <n v="73458000"/>
    <n v="634"/>
    <d v="2026-01-26T00:00:00"/>
    <n v="73458000"/>
    <n v="1530375"/>
    <n v="9182250"/>
    <n v="9182250"/>
    <n v="9182250"/>
    <n v="9182250"/>
    <n v="9182250"/>
    <n v="9182250"/>
    <n v="56623875"/>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49-DOP. ADRES-CPS-522-2026"/>
    <s v="249-DOP"/>
    <s v="Dirección  de Otras Prestaciones"/>
  </r>
  <r>
    <n v="490"/>
    <x v="1"/>
    <x v="489"/>
    <s v="NATALIA ROMERO ORREGO"/>
    <n v="1094927556"/>
    <d v="2026-01-29T00:00:00"/>
    <m/>
    <d v="2026-09-28T00:00:00"/>
    <d v="2026-09-29T00:00:00"/>
    <n v="73458000"/>
    <m/>
    <n v="0"/>
    <s v="NO"/>
    <n v="0"/>
    <n v="9182250"/>
    <n v="306075"/>
    <n v="216"/>
    <d v="2026-01-11T00:00:00"/>
    <n v="73458000"/>
    <n v="1152"/>
    <d v="2026-01-29T00:00:00"/>
    <n v="73458000"/>
    <n v="612150"/>
    <n v="9182250"/>
    <n v="9182250"/>
    <n v="9182250"/>
    <n v="9182250"/>
    <n v="9182250"/>
    <n v="9182250"/>
    <n v="5570565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 ID-273-DOP. ADRES-CPS-523-2026"/>
    <s v="273-DOP"/>
    <s v="Dirección  de Otras Prestaciones"/>
  </r>
  <r>
    <n v="491"/>
    <x v="1"/>
    <x v="490"/>
    <s v="ANDRES GONZALO JIMENEZ HERRERA"/>
    <n v="80882036"/>
    <d v="2026-01-29T00:00:00"/>
    <m/>
    <d v="2026-09-28T00:00:00"/>
    <d v="2026-09-29T00:00:00"/>
    <n v="46048200"/>
    <m/>
    <n v="0"/>
    <s v="NO"/>
    <n v="0"/>
    <n v="5756025"/>
    <n v="191867.5"/>
    <n v="269"/>
    <d v="2026-01-11T00:00:00"/>
    <n v="46048200"/>
    <n v="1120"/>
    <d v="2026-01-29T00:00:00"/>
    <n v="46048200"/>
    <n v="383735"/>
    <n v="5756025"/>
    <n v="5756025"/>
    <n v="5756025"/>
    <n v="5756025"/>
    <n v="5756025"/>
    <n v="5756025"/>
    <n v="34919885"/>
    <m/>
    <d v="2026-12-31T00:00:00"/>
    <m/>
    <m/>
    <m/>
    <m/>
    <m/>
    <s v="A-02-02-02-008-003-01"/>
    <s v="Prestar servicios profesionales de apoyo a la gestión administrativa y documental, en el marco del procedimiento de determinación del deudor adelantado por la Dirección de Otras Prestaciones, incluyendo la revisión, elaboración, seguimiento y trámite de actos administrativos, comunicaciones, requerimientos y demás actuaciones derivadas del proceso, conforme a las directrices institucionales, las políticas de gestión documental vigentes y las disposiciones del Archivo General de la Nación.ID-255-DOP. ADRES-CPS-524-2026"/>
    <s v="255-DOP"/>
    <s v="Dirección  de Otras Prestaciones"/>
  </r>
  <r>
    <n v="492"/>
    <x v="1"/>
    <x v="491"/>
    <s v="YESICA TATIANA DAZA FORERO"/>
    <n v="1019112286"/>
    <d v="2026-01-26T00:00:00"/>
    <m/>
    <d v="2026-09-25T00:00:00"/>
    <d v="2026-09-26T00:00:00"/>
    <n v="46048200"/>
    <m/>
    <n v="0"/>
    <s v="NO"/>
    <n v="0"/>
    <n v="5756025"/>
    <n v="191867.5"/>
    <n v="467"/>
    <d v="2026-01-11T00:00:00"/>
    <n v="69072000"/>
    <n v="635"/>
    <d v="2026-01-26T00:00:00"/>
    <n v="46048200"/>
    <n v="959337.5"/>
    <n v="5756025"/>
    <n v="5756025"/>
    <n v="5756025"/>
    <n v="5756025"/>
    <n v="5756025"/>
    <n v="5756025"/>
    <n v="35495487.5"/>
    <m/>
    <d v="2026-12-31T00:00:00"/>
    <m/>
    <m/>
    <m/>
    <m/>
    <m/>
    <s v="A-02-02-02-008-003-01"/>
    <s v="Prestar servicios de apoyo a la gestión administrativa y documental, en el marco del procedimiento de determinación del deudor adelantado por la Dirección de Otras Prestaciones, incluyendo la revisión, elaboración, seguimiento y trámite de actos administrativos, comunicaciones, requerimientos y demás actuaciones derivadas del proceso, conforme a las directrices institucionales, las políticas de gestión documental vigentes y las disposiciones del Archivo General de la Nación.ID-256-DOP. ADRES-CPS-525-2026"/>
    <s v="256-DOP"/>
    <s v="Dirección  de Otras Prestaciones"/>
  </r>
  <r>
    <n v="493"/>
    <x v="1"/>
    <x v="492"/>
    <s v="DANIEL MAURICIO MILQUEZ REYES"/>
    <n v="1014738915"/>
    <d v="2026-01-28T00:00:00"/>
    <m/>
    <d v="2026-09-27T00:00:00"/>
    <d v="2026-09-28T00:00:00"/>
    <n v="30002760"/>
    <m/>
    <n v="0"/>
    <s v="NO"/>
    <n v="0"/>
    <n v="3750345"/>
    <n v="125011.5"/>
    <n v="375"/>
    <d v="2026-01-11T00:00:00"/>
    <n v="45004140"/>
    <n v="1114"/>
    <d v="2026-01-28T00:00:00"/>
    <n v="30002760"/>
    <n v="375034.5"/>
    <n v="3750345"/>
    <n v="3750345"/>
    <n v="3750345"/>
    <n v="3750345"/>
    <n v="3750345"/>
    <n v="3750345"/>
    <n v="22877104.5"/>
    <m/>
    <d v="2026-12-31T00:00:00"/>
    <m/>
    <m/>
    <m/>
    <m/>
    <m/>
    <s v="A-02-02-02-008-003-01"/>
    <s v="Prestar los servicios de apoyo administrativo, de gestión documental y de envío a notificación de los actos administrativos enmarcados en el procedimiento de determinación del deudor de la Dirección de Otras Prestaciones, en lo relacionado con las peticiones, oficios y demás tramites que estén enmarcados en la aplicación de las políticas de gestion documental de la entidad de acuerdo con las normas emitidas por el Archivo General de la NaciónID-259-DOP. ADRES-CPS-526-2026"/>
    <s v="259-DOP"/>
    <s v="Dirección  de Otras Prestaciones"/>
  </r>
  <r>
    <n v="494"/>
    <x v="1"/>
    <x v="493"/>
    <s v="JUAN DIEGO MONTENEGRO TIMON"/>
    <n v="1030571366"/>
    <d v="2026-01-30T00:00:00"/>
    <m/>
    <d v="2026-09-29T00:00:00"/>
    <d v="2026-09-30T00:00:00"/>
    <n v="150675192"/>
    <m/>
    <n v="0"/>
    <s v="NO"/>
    <n v="0"/>
    <n v="18834399"/>
    <n v="627813.30000000005"/>
    <n v="369"/>
    <d v="2026-01-11T00:00:00"/>
    <n v="226012788"/>
    <n v="1167"/>
    <d v="2026-01-30T00:00:00"/>
    <n v="150675192"/>
    <n v="627813.30000000005"/>
    <n v="18834399"/>
    <n v="18834399"/>
    <n v="18834399"/>
    <n v="18834399"/>
    <n v="18834399"/>
    <n v="18834399"/>
    <n v="113634207.3"/>
    <m/>
    <d v="2026-12-31T00:00:00"/>
    <m/>
    <m/>
    <m/>
    <m/>
    <m/>
    <s v="A-02-02-02-008-002-01"/>
    <s v="Prestar servicios profesionales especializados a la Dirección de Otras Prestaciones en los asuntos jurídicos propios de esa Dirección, así como en la orientación y verificación del cumplimiento de providencias judiciales, revisión de solicitudes de conciliación, apoyo en la preparación de estudios y documentos previos para la contratación requerida por la DOP; así como el desarrollo de convenios con actores del Sistema de Seguridad Social Integral y demás que sean requeridos. ID-266-DOP. ADRES-CPS-527-2026"/>
    <s v="266-DOP"/>
    <s v="Dirección  de Otras Prestaciones"/>
  </r>
  <r>
    <n v="495"/>
    <x v="6"/>
    <x v="494"/>
    <s v="JEINNY PAOLA RINCON MORALES"/>
    <n v="1033727621"/>
    <d v="2026-01-21T00:00:00"/>
    <m/>
    <d v="2026-09-20T00:00:00"/>
    <d v="2026-09-21T00:00:00"/>
    <n v="53505808"/>
    <m/>
    <n v="0"/>
    <s v="NO"/>
    <n v="0"/>
    <n v="6688226"/>
    <n v="222940.86666666667"/>
    <n v="176"/>
    <d v="2026-01-11T00:00:00"/>
    <n v="53505808"/>
    <n v="424"/>
    <d v="2026-01-21T00:00:00"/>
    <n v="53505808"/>
    <n v="2229408.6666666665"/>
    <n v="6688226"/>
    <n v="6688226"/>
    <n v="6688226"/>
    <n v="6688226"/>
    <n v="6688226"/>
    <n v="6688226"/>
    <n v="42358764.666666664"/>
    <m/>
    <d v="2026-12-31T00:00:00"/>
    <m/>
    <m/>
    <m/>
    <m/>
    <m/>
    <s v="A-02-02-02-008-003-01"/>
    <s v="Prestar los servicios profesionales para la Dirección de Gestión de los Recursos Financieros de Salud en las actividades que soportan los procedimientos asociados al Presupuesto de la URA (Unidad de Recursos Administrados) de la ADRES. ID-014-DGRFS"/>
    <s v="014-DGRFS"/>
    <s v="Dirección Gestión de los Recursos Financieros de la Salud"/>
  </r>
  <r>
    <n v="496"/>
    <x v="2"/>
    <x v="495"/>
    <s v="CRISTIAN CAMILO AGUIRRE VIASUS"/>
    <n v="1000784419"/>
    <d v="2026-01-21T00:00:00"/>
    <m/>
    <d v="2026-09-20T00:00:00"/>
    <d v="2026-09-21T00:00:00"/>
    <n v="41739240"/>
    <m/>
    <n v="0"/>
    <s v="NO"/>
    <n v="0"/>
    <n v="5217405"/>
    <n v="173913.5"/>
    <n v="559"/>
    <d v="2026-01-11T00:00:00"/>
    <n v="62608860"/>
    <n v="427"/>
    <d v="2026-01-21T00:00:00"/>
    <n v="41739240"/>
    <n v="1739135"/>
    <n v="5217405"/>
    <n v="5217405"/>
    <n v="5217405"/>
    <n v="5217405"/>
    <n v="5217405"/>
    <n v="5217405"/>
    <n v="33043565"/>
    <m/>
    <d v="2026-12-31T00:00:00"/>
    <m/>
    <m/>
    <m/>
    <m/>
    <m/>
    <s v="A-02-02-02-008-003-09"/>
    <s v="Prestar servicios de apoyo en las actividades de soporte de las Aplicaciones que se encuentran soportando los procesos de la ADRES.   ID-140-DGTIC"/>
    <s v="140-DGTIC"/>
    <s v="Direccion Gestión de Tecnologías de la Información y Comunicaciones"/>
  </r>
  <r>
    <n v="497"/>
    <x v="2"/>
    <x v="496"/>
    <s v="MADELIN FUENTES ROBAYO"/>
    <n v="52778610"/>
    <d v="2026-01-22T00:00:00"/>
    <m/>
    <d v="2026-09-21T00:00:00"/>
    <d v="2026-09-22T00:00:00"/>
    <n v="67581360"/>
    <m/>
    <n v="0"/>
    <s v="NO"/>
    <n v="0"/>
    <n v="8447670"/>
    <n v="281589"/>
    <n v="562"/>
    <d v="2026-01-11T00:00:00"/>
    <n v="67581360"/>
    <n v="479"/>
    <d v="2026-01-22T00:00:00"/>
    <n v="67581360"/>
    <n v="2534301"/>
    <n v="8447670"/>
    <n v="8447670"/>
    <n v="8447670"/>
    <n v="8447670"/>
    <n v="8447670"/>
    <n v="8447670"/>
    <n v="53220321"/>
    <m/>
    <d v="2026-12-31T00:00:00"/>
    <m/>
    <m/>
    <m/>
    <m/>
    <m/>
    <s v="A-02-02-02-008-003-01"/>
    <s v="Prestar servicios profesionales para la operación, control y mejora continua de los aplicativos misionales de la Entidad.   ID-138-DGTIC"/>
    <s v="138-DGTIC"/>
    <s v="Direccion Gestión de Tecnologías de la Información y Comunicaciones"/>
  </r>
  <r>
    <n v="498"/>
    <x v="2"/>
    <x v="497"/>
    <s v="JOHAN SEBASTIAN MADARIAGA CUERVO"/>
    <n v="1013635219"/>
    <d v="2026-01-22T00:00:00"/>
    <m/>
    <d v="2026-09-21T00:00:00"/>
    <d v="2026-09-22T00:00:00"/>
    <n v="67581360"/>
    <m/>
    <n v="0"/>
    <s v="NO"/>
    <n v="0"/>
    <n v="8447670"/>
    <n v="281589"/>
    <n v="526"/>
    <d v="2026-01-11T00:00:00"/>
    <n v="67581360"/>
    <n v="520"/>
    <d v="2026-01-22T00:00:00"/>
    <n v="67581360"/>
    <n v="2534301"/>
    <n v="8447670"/>
    <n v="8447670"/>
    <n v="8447670"/>
    <n v="8447670"/>
    <n v="8447670"/>
    <n v="8447670"/>
    <n v="53220321"/>
    <m/>
    <d v="2026-12-31T00:00:00"/>
    <m/>
    <m/>
    <m/>
    <m/>
    <m/>
    <s v="A-02-02-02-008-003-01"/>
    <s v="Prestar servicios profesionales para la operación, control y mejora continua de los aplicativos misionales de la Entidad.   ID-119-DGTIC"/>
    <s v="119-DGTIC"/>
    <s v="Direccion Gestión de Tecnologías de la Información y Comunicaciones"/>
  </r>
  <r>
    <n v="499"/>
    <x v="1"/>
    <x v="498"/>
    <s v="DOLORES BOLAÑOS POSSO"/>
    <n v="60299903"/>
    <d v="2026-01-23T00:00:00"/>
    <m/>
    <d v="2026-09-22T00:00:00"/>
    <d v="2026-09-23T00:00:00"/>
    <n v="77835368"/>
    <m/>
    <n v="0"/>
    <s v="NO"/>
    <n v="0"/>
    <n v="9729421"/>
    <n v="324314.03333333333"/>
    <n v="250"/>
    <d v="2026-01-11T00:00:00"/>
    <n v="77835368"/>
    <n v="531"/>
    <d v="2026-01-23T00:00:00"/>
    <n v="77835368"/>
    <n v="2594512.2666666666"/>
    <n v="9729421"/>
    <n v="9729421"/>
    <n v="9729421"/>
    <n v="9729421"/>
    <n v="9729421"/>
    <n v="9729421"/>
    <n v="60971038.266666666"/>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1-DOP-ADRES-CPS-532-2026"/>
    <s v="061-DOP"/>
    <s v="Dirección  de Otras Prestaciones"/>
  </r>
  <r>
    <n v="500"/>
    <x v="1"/>
    <x v="499"/>
    <s v="ALBA YURASID PEREZ GELVEZ"/>
    <n v="60370297"/>
    <d v="2026-01-21T00:00:00"/>
    <m/>
    <d v="2026-09-20T00:00:00"/>
    <d v="2026-09-21T00:00:00"/>
    <n v="77835368"/>
    <m/>
    <n v="0"/>
    <s v="NO"/>
    <n v="0"/>
    <n v="9729421"/>
    <n v="324314.03333333333"/>
    <n v="262"/>
    <d v="2026-01-11T00:00:00"/>
    <n v="116753052"/>
    <n v="405"/>
    <d v="2026-01-20T00:00:00"/>
    <n v="77835368"/>
    <n v="3243140.33"/>
    <n v="9729421"/>
    <n v="9729421"/>
    <n v="9729421"/>
    <n v="9729421"/>
    <n v="9729421"/>
    <n v="9729421"/>
    <n v="61619666.329999998"/>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ID-078-DOP-ADRES-CPS-533-2026"/>
    <s v="078-DOP"/>
    <s v="Dirección  de Otras Prestaciones"/>
  </r>
  <r>
    <n v="501"/>
    <x v="1"/>
    <x v="500"/>
    <s v="ERIKA ALEXANDRA FORERO AVENDAÑO"/>
    <n v="52418464"/>
    <d v="2026-01-23T00:00:00"/>
    <m/>
    <d v="2026-09-22T00:00:00"/>
    <d v="2026-09-23T00:00:00"/>
    <n v="89719824"/>
    <m/>
    <n v="0"/>
    <s v="NO"/>
    <n v="0"/>
    <n v="11214978"/>
    <n v="373832.6"/>
    <n v="335"/>
    <d v="2026-01-11T00:00:00"/>
    <n v="134579736"/>
    <n v="349"/>
    <d v="2026-01-19T00:00:00"/>
    <n v="89719824"/>
    <n v="2990660.8"/>
    <n v="11214978"/>
    <n v="11214978"/>
    <n v="11214978"/>
    <n v="11214978"/>
    <n v="11214978"/>
    <n v="11214978"/>
    <n v="70280528.799999997"/>
    <m/>
    <d v="2026-12-31T00:00:00"/>
    <m/>
    <m/>
    <m/>
    <m/>
    <m/>
    <s v="A-02-02-02-008-003-01"/>
    <s v="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6-DOP-ADRES-CPS-534-2026"/>
    <s v="076-DOP"/>
    <s v="Dirección  de Otras Prestaciones"/>
  </r>
  <r>
    <n v="502"/>
    <x v="1"/>
    <x v="501"/>
    <s v="EFRAIN HUMBERTO GONZALEZ CANCELADO"/>
    <n v="80096429"/>
    <d v="2026-01-20T00:00:00"/>
    <m/>
    <d v="2026-09-19T00:00:00"/>
    <d v="2026-09-20T00:00:00"/>
    <n v="89719824"/>
    <m/>
    <n v="0"/>
    <s v="NO"/>
    <n v="0"/>
    <n v="11214978"/>
    <n v="373832.6"/>
    <n v="298"/>
    <d v="2026-01-11T00:00:00"/>
    <n v="134579736"/>
    <n v="371"/>
    <d v="2026-01-20T00:00:00"/>
    <n v="89719824"/>
    <n v="4112158.5999999996"/>
    <n v="11214978"/>
    <n v="11214978"/>
    <n v="11214978"/>
    <n v="11214978"/>
    <n v="11214978"/>
    <n v="11214978"/>
    <n v="71402026.599999994"/>
    <m/>
    <d v="2026-12-31T00:00:00"/>
    <m/>
    <m/>
    <m/>
    <m/>
    <m/>
    <s v="A-02-02-02-008-003-01"/>
    <s v="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7-DOP-ADRES-CPS-535-2026"/>
    <s v="077-DOP"/>
    <s v="Dirección  de Otras Prestaciones"/>
  </r>
  <r>
    <n v="503"/>
    <x v="4"/>
    <x v="502"/>
    <s v="DIANA MILENA CASTELLANOS QUIROGA"/>
    <n v="53122549"/>
    <d v="2026-01-22T00:00:00"/>
    <m/>
    <d v="2026-09-21T00:00:00"/>
    <d v="2026-09-22T00:00:00"/>
    <n v="100800000"/>
    <m/>
    <n v="0"/>
    <s v="NO"/>
    <n v="0"/>
    <n v="12600000"/>
    <n v="420000"/>
    <n v="647"/>
    <d v="2026-01-11T00:00:00"/>
    <n v="151200000"/>
    <n v="409"/>
    <d v="2026-01-21T00:00:00"/>
    <n v="100800000"/>
    <n v="3780000"/>
    <n v="12600000"/>
    <n v="12600000"/>
    <n v="12600000"/>
    <n v="12600000"/>
    <n v="12600000"/>
    <n v="12600000"/>
    <n v="79380000"/>
    <m/>
    <d v="2026-12-31T00:00:00"/>
    <m/>
    <m/>
    <m/>
    <m/>
    <m/>
    <s v="A-02-02-02-008-003-01"/>
    <s v="Prestar servicios profesionales a la Dirección General de la Administradora de los Recursos del Sistema General de Seguridad Social en Salud (ADRES) para apoyar la gestión del  Sistema de Auditoría Inteligente (SIA), mediante la elaboración, actualización y reporte de insumos técnicos y operativos, así como el acompañamiento en la aplicación y ajuste de criterios de auditoría orientados a la revisión, implementación y seguimiento del proyecto SIA. ID-108-DGRAL. ADRES-CPS-536-2026"/>
    <s v="108-DGRAL"/>
    <s v="Dirección General"/>
  </r>
  <r>
    <n v="504"/>
    <x v="4"/>
    <x v="503"/>
    <s v="JUAN SEBASTIAN TAUTIVA VALENCIA"/>
    <n v="80901160"/>
    <d v="2026-01-22T00:00:00"/>
    <m/>
    <d v="2026-09-21T00:00:00"/>
    <d v="2026-09-22T00:00:00"/>
    <n v="80000000"/>
    <m/>
    <n v="0"/>
    <s v="NO"/>
    <n v="0"/>
    <n v="10000000"/>
    <n v="333333.33333333331"/>
    <n v="693"/>
    <d v="2026-01-11T00:00:00"/>
    <n v="165016080"/>
    <n v="487"/>
    <d v="2026-01-22T00:00:00"/>
    <n v="80000000"/>
    <n v="3000000"/>
    <n v="10000000"/>
    <n v="10000000"/>
    <n v="10000000"/>
    <n v="10000000"/>
    <n v="10000000"/>
    <n v="10000000"/>
    <n v="63000000"/>
    <m/>
    <d v="2026-12-31T00:00:00"/>
    <m/>
    <m/>
    <m/>
    <m/>
    <m/>
    <s v="A-02-02-02-008-003-01"/>
    <s v="Prestar servicios profesionales a la Dirección General de la Administradora de los Recursos del Sistema General de Seguridad Social en Salud (ADRES), para apoyar en la definición, adopción e implementación de métodos, herramientas y tecnologías que optimicen la gestión, seguimiento y evaluación de las políticas, planes, programas y proyectos, en el marco del direccionamiento estratégico y transformación digital de la entidad. ID-104-DGRAL. ADRES-CPS-537-2026"/>
    <s v="104-DGRAL"/>
    <s v="Dirección General"/>
  </r>
  <r>
    <n v="505"/>
    <x v="4"/>
    <x v="504"/>
    <s v="MARIA NANCY PARADA DIAZ"/>
    <n v="52158552"/>
    <d v="2026-01-22T00:00:00"/>
    <m/>
    <d v="2026-09-21T00:00:00"/>
    <d v="2026-09-22T00:00:00"/>
    <n v="68000000"/>
    <m/>
    <n v="0"/>
    <s v="NO"/>
    <n v="0"/>
    <n v="8500000"/>
    <n v="283333.33333333331"/>
    <n v="718"/>
    <d v="2026-01-11T00:00:00"/>
    <n v="126000000"/>
    <n v="486"/>
    <d v="2026-01-22T00:00:00"/>
    <n v="68000000"/>
    <n v="2550000"/>
    <n v="8500000"/>
    <n v="8500000"/>
    <n v="8500000"/>
    <n v="8500000"/>
    <n v="8500000"/>
    <n v="8500000"/>
    <n v="53550000"/>
    <m/>
    <d v="2026-12-31T00:00:00"/>
    <m/>
    <m/>
    <m/>
    <m/>
    <m/>
    <s v="A-02-02-02-008-003-01"/>
    <s v="Prestar servicios profesionales a la Dirección General de la Administradora de los Recursos del Sistema General de Seguridad Social en Salud (ADRES) para apoyar la gestión del Proyecto del Sistema de Auditoría Inteligente (SIA), mediante la elaboración, actualización y reporte de insumos técnicos, operativos y analíticos, así como el acompañamiento en el seguimiento y aplicación de criterios y procedimientos técnicos asociados a las actividades del proyecto. ID-110-DGRAL. ADRES-CPS-538-2026"/>
    <s v="110-DGRAL"/>
    <s v="Dirección General"/>
  </r>
  <r>
    <n v="506"/>
    <x v="4"/>
    <x v="505"/>
    <s v="GENY CAROLINA SILVA CARRILLO"/>
    <n v="1032450467"/>
    <d v="2026-01-21T00:00:00"/>
    <m/>
    <d v="2026-09-20T00:00:00"/>
    <d v="2026-09-21T00:00:00"/>
    <n v="93492000"/>
    <m/>
    <n v="0"/>
    <s v="NO"/>
    <n v="0"/>
    <n v="11686500"/>
    <n v="389550"/>
    <n v="614"/>
    <d v="2026-01-11T00:00:00"/>
    <n v="93492000"/>
    <n v="422"/>
    <d v="2026-01-21T00:00:00"/>
    <n v="93492000"/>
    <n v="3895500"/>
    <n v="11686500"/>
    <n v="11686500"/>
    <n v="11686500"/>
    <n v="11686500"/>
    <n v="11686500"/>
    <n v="11686500"/>
    <n v="74014500"/>
    <m/>
    <d v="2026-12-31T00:00:00"/>
    <m/>
    <m/>
    <m/>
    <m/>
    <m/>
    <s v="A-02-02-02-008-003-01"/>
    <s v="Prestar servicios profesionales a la Dirección General de la Administradora de los Recursos del Sistema General de Seguridad Social en Salud, para apoyar el monitoreo y la auditoría del gasto de servicios y tecnologías de seguimiento estratégico, mediante el análisis de patrones de prescripción, riesgos clínicos y presupuestales, y el apoyo a la formulación e implementación de ejercicios de evaluación de esquemas de financiación, orientados al control del gasto y a la toma de decisiones institucionales. ID-149-DGRAL. ADRES-CPS-539-2026"/>
    <s v="149-DGRAL"/>
    <s v="Dirección General"/>
  </r>
  <r>
    <n v="507"/>
    <x v="6"/>
    <x v="506"/>
    <s v="ALEJANDRO BONILLA ROJAS"/>
    <n v="1019098144"/>
    <d v="2026-01-22T00:00:00"/>
    <m/>
    <d v="2026-09-21T00:00:00"/>
    <d v="2026-09-22T00:00:00"/>
    <n v="46747440"/>
    <m/>
    <n v="0"/>
    <s v="NO"/>
    <n v="0"/>
    <n v="5843430"/>
    <n v="194781"/>
    <n v="177"/>
    <d v="2026-01-11T00:00:00"/>
    <n v="46747440"/>
    <n v="476"/>
    <d v="2026-01-22T00:00:00"/>
    <n v="46747440"/>
    <n v="1753029"/>
    <n v="5843430"/>
    <n v="5843430"/>
    <n v="5843430"/>
    <n v="5843430"/>
    <n v="5843430"/>
    <n v="5843430"/>
    <n v="36813609"/>
    <m/>
    <d v="2026-12-31T00:00:00"/>
    <m/>
    <m/>
    <m/>
    <m/>
    <m/>
    <s v="A-02-02-02-008-003-09"/>
    <s v="Prestar los  servicios profesionales a la Dirección de Gestión de Recursos Financieros de Salud en la identificación y seguimiento de los ingresos registrados en las cuentas de recaudo de los recursos del Sistema General de Seguridad Social en Salud administrados por la ADRES, así como efectuar la consolidación de información que conlleve al análisis del comportamiento de los recursos del sistema. ID-017-DGRFS"/>
    <s v="017-DGRFS"/>
    <s v="Dirección Gestión de los Recursos Financieros de la Salud"/>
  </r>
  <r>
    <n v="508"/>
    <x v="6"/>
    <x v="507"/>
    <s v="ANGIE MARCELA PARRA OROZCO"/>
    <n v="53155986"/>
    <d v="2026-01-21T00:00:00"/>
    <m/>
    <d v="2026-09-20T00:00:00"/>
    <d v="2026-09-21T00:00:00"/>
    <n v="48345040"/>
    <m/>
    <n v="0"/>
    <s v="NO"/>
    <n v="0"/>
    <n v="6043130"/>
    <n v="201437.66666666666"/>
    <n v="157"/>
    <d v="2026-01-11T00:00:00"/>
    <n v="48345040"/>
    <n v="468"/>
    <d v="2026-01-21T00:00:00"/>
    <n v="48345040"/>
    <n v="2014376.6666666665"/>
    <n v="6043130"/>
    <n v="6043130"/>
    <n v="6043130"/>
    <n v="6043130"/>
    <n v="6043130"/>
    <n v="6043130"/>
    <n v="38273156.666666664"/>
    <m/>
    <d v="2026-12-31T00:00:00"/>
    <m/>
    <m/>
    <m/>
    <m/>
    <m/>
    <s v="A-02-02-02-008-003-01"/>
    <s v="Prestar los servicios profesionales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02-DGRFS"/>
    <s v="002-DGRFS"/>
    <s v="Dirección Gestión de los Recursos Financieros de la Salud"/>
  </r>
  <r>
    <n v="509"/>
    <x v="6"/>
    <x v="508"/>
    <s v="DIANA YOLIMA URRUTIA AREVALO"/>
    <n v="1024466975"/>
    <d v="2026-01-21T00:00:00"/>
    <m/>
    <d v="2026-09-20T00:00:00"/>
    <d v="2026-09-21T00:00:00"/>
    <n v="56053704"/>
    <m/>
    <n v="0"/>
    <s v="NO"/>
    <n v="0"/>
    <n v="7006713"/>
    <n v="233557.1"/>
    <n v="174"/>
    <d v="2026-01-11T00:00:00"/>
    <n v="56053704"/>
    <n v="456"/>
    <d v="2026-01-21T00:00:00"/>
    <n v="56053704"/>
    <n v="2335571"/>
    <n v="7006713"/>
    <n v="7006713"/>
    <n v="7006713"/>
    <n v="7006713"/>
    <n v="7006713"/>
    <n v="7006713"/>
    <n v="44375849"/>
    <m/>
    <d v="2026-12-31T00:00:00"/>
    <m/>
    <m/>
    <m/>
    <m/>
    <m/>
    <s v="A-02-02-02-008-003-01"/>
    <s v="Prestar los servicios profesionales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01-DGRFS"/>
    <s v="001-DGRFS"/>
    <s v="Dirección Gestión de los Recursos Financieros de la Salud"/>
  </r>
  <r>
    <n v="510"/>
    <x v="6"/>
    <x v="509"/>
    <s v="HENRY DANIEL HERNANDEZ MARTINEZ"/>
    <n v="7181391"/>
    <d v="2026-01-26T00:00:00"/>
    <m/>
    <d v="2026-09-25T00:00:00"/>
    <d v="2026-09-26T00:00:00"/>
    <n v="106848000"/>
    <m/>
    <n v="0"/>
    <s v="NO"/>
    <n v="0"/>
    <n v="13356000"/>
    <n v="445200"/>
    <n v="163"/>
    <d v="2026-01-11T00:00:00"/>
    <n v="106848000"/>
    <n v="482"/>
    <d v="2026-01-22T00:00:00"/>
    <n v="106848000"/>
    <n v="2226000"/>
    <n v="13356000"/>
    <n v="13356000"/>
    <n v="13356000"/>
    <n v="13356000"/>
    <n v="13356000"/>
    <n v="13356000"/>
    <n v="82362000"/>
    <m/>
    <d v="2026-12-31T00:00:00"/>
    <m/>
    <m/>
    <m/>
    <m/>
    <m/>
    <s v="A-02-02-02-008-003-01"/>
    <s v="Prestar servicios profesionales aplicando técnicas estadísticas y de análisis de datos avanzadas para el análisis y seguimiento de las diferentes fuentes de financiación del Sistema General de Seguridad Social en Salud. ID-025-DGRFS"/>
    <s v="025-DGRFS"/>
    <s v="Dirección Gestión de los Recursos Financieros de la Salud"/>
  </r>
  <r>
    <n v="511"/>
    <x v="6"/>
    <x v="510"/>
    <s v="JAIRO WILLIAM GUERRERO MALAGON"/>
    <n v="79429811"/>
    <d v="2026-01-21T00:00:00"/>
    <m/>
    <d v="2026-09-20T00:00:00"/>
    <d v="2026-09-21T00:00:00"/>
    <n v="46747440"/>
    <m/>
    <n v="0"/>
    <s v="NO"/>
    <n v="0"/>
    <n v="5843430"/>
    <n v="194781"/>
    <n v="160"/>
    <d v="2026-01-11T00:00:00"/>
    <n v="46747440"/>
    <n v="455"/>
    <d v="2026-01-21T00:00:00"/>
    <n v="46747440"/>
    <n v="1947810"/>
    <n v="5843430"/>
    <n v="5843430"/>
    <n v="5843430"/>
    <n v="5843430"/>
    <n v="5843430"/>
    <n v="5843430"/>
    <n v="37008390"/>
    <m/>
    <d v="2026-12-31T00:00:00"/>
    <m/>
    <m/>
    <m/>
    <m/>
    <m/>
    <s v="A-02-02-02-008-003-09"/>
    <s v="Prestar los servicios de apoyo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13-DGRFS"/>
    <s v="013-DGRFS"/>
    <s v="Dirección Gestión de los Recursos Financieros de la Salud"/>
  </r>
  <r>
    <n v="512"/>
    <x v="6"/>
    <x v="511"/>
    <s v="JOSE ALEJANDRO GONZALEZ MONTAÑO"/>
    <n v="79877231"/>
    <d v="2026-01-21T00:00:00"/>
    <m/>
    <d v="2026-09-20T00:00:00"/>
    <d v="2026-09-21T00:00:00"/>
    <n v="71232000"/>
    <m/>
    <n v="0"/>
    <s v="NO"/>
    <n v="0"/>
    <n v="8904000"/>
    <n v="296800"/>
    <n v="171"/>
    <d v="2026-01-11T00:00:00"/>
    <n v="71232000"/>
    <n v="469"/>
    <d v="2026-01-21T00:00:00"/>
    <n v="71232000"/>
    <n v="2968000"/>
    <n v="8904000"/>
    <n v="8904000"/>
    <n v="8904000"/>
    <n v="8904000"/>
    <n v="8904000"/>
    <n v="8904000"/>
    <n v="56392000"/>
    <m/>
    <d v="2026-12-31T00:00:00"/>
    <m/>
    <m/>
    <m/>
    <m/>
    <m/>
    <s v="A-02-02-02-008-003-01"/>
    <s v="Prestar servicios profesionales especializados a la Dirección de Gestión de los Recursos Financieros de Salud, para brindar apoyo y acompañamiento en el análisis de información, estructuración, seguimiento de la gestión de la política de inversión y riesgos de los excedentes de liquidez de los recursos administrados por la ADRES. ID-027-DGRFS"/>
    <s v="027-DGRFS"/>
    <s v="Dirección Gestión de los Recursos Financieros de la Salud"/>
  </r>
  <r>
    <n v="513"/>
    <x v="6"/>
    <x v="512"/>
    <s v="LEIDY MILENA GONZALEZ LEON"/>
    <n v="40341467"/>
    <d v="2026-01-21T00:00:00"/>
    <m/>
    <d v="2026-09-20T00:00:00"/>
    <d v="2026-09-21T00:00:00"/>
    <n v="71232000"/>
    <m/>
    <n v="0"/>
    <s v="NO"/>
    <n v="0"/>
    <n v="8904000"/>
    <n v="296800"/>
    <n v="161"/>
    <d v="2026-01-11T00:00:00"/>
    <n v="71232000"/>
    <n v="457"/>
    <d v="2026-01-21T00:00:00"/>
    <n v="71232000"/>
    <n v="2968000"/>
    <n v="8904000"/>
    <n v="8904000"/>
    <n v="8904000"/>
    <n v="8904000"/>
    <n v="8904000"/>
    <n v="8904000"/>
    <n v="56392000"/>
    <m/>
    <d v="2026-12-31T00:00:00"/>
    <m/>
    <m/>
    <m/>
    <m/>
    <m/>
    <s v="A-02-02-02-008-003-01"/>
    <s v="Prestar los servicios profesionales de acuerdocon los lineamientos, políticas, directrices y demás herramientas dispuestas por la Oficina Asesora de Planeación de la ADRES, para gestionar todo lo relacionado con el SIGI de la Dirección de Gestion de Recursos Financieros de Salud. ID-015-DGRFS"/>
    <s v="015-DGRFS"/>
    <s v="Dirección Gestión de los Recursos Financieros de la Salud"/>
  </r>
  <r>
    <n v="514"/>
    <x v="6"/>
    <x v="513"/>
    <s v="PAULA DAYANA RODRIGUEZ MORENO"/>
    <n v="1007466502"/>
    <d v="2026-01-25T00:00:00"/>
    <m/>
    <d v="2026-09-24T00:00:00"/>
    <d v="2026-09-25T00:00:00"/>
    <n v="41739240"/>
    <m/>
    <n v="0"/>
    <s v="NO"/>
    <n v="0"/>
    <n v="5217405"/>
    <n v="173913.5"/>
    <n v="182"/>
    <d v="2026-01-11T00:00:00"/>
    <n v="41739240"/>
    <n v="603"/>
    <d v="2026-01-25T00:00:00"/>
    <n v="41739240"/>
    <n v="1043481"/>
    <n v="5217405"/>
    <n v="5217405"/>
    <n v="5217405"/>
    <n v="5217405"/>
    <n v="5217405"/>
    <n v="5217405"/>
    <n v="32347911"/>
    <m/>
    <d v="2026-12-31T00:00:00"/>
    <m/>
    <m/>
    <m/>
    <m/>
    <m/>
    <s v="A-02-02-02-008-003-01"/>
    <s v="Prestar los servicios profesionales  que propendan la mitigación del riesgo y gestión financiera, fortaleciendo la capacidad operativa del Grupo de Gestión de Riesgos Financieros. ID-023-DGRFS"/>
    <s v="023-DGRFS"/>
    <s v="Dirección Gestión de los Recursos Financieros de la Salud"/>
  </r>
  <r>
    <n v="515"/>
    <x v="6"/>
    <x v="514"/>
    <s v="JUAN MANUEL MUÑOZ CARVAJAL"/>
    <n v="1014213383"/>
    <d v="2026-01-25T00:00:00"/>
    <d v="2026-08-21T00:00:00"/>
    <d v="2026-09-24T00:00:00"/>
    <d v="2026-09-25T00:00:00"/>
    <n v="128075912"/>
    <n v="18144088.329999998"/>
    <n v="0"/>
    <s v="NO"/>
    <n v="0"/>
    <n v="16009489"/>
    <n v="533649.6333333333"/>
    <n v="169"/>
    <d v="2026-01-11T00:00:00"/>
    <n v="128075912"/>
    <n v="18536"/>
    <d v="2026-08-21T00:00:00"/>
    <n v="18144088.329999998"/>
    <m/>
    <m/>
    <m/>
    <m/>
    <m/>
    <m/>
    <m/>
    <n v="0"/>
    <m/>
    <d v="2026-12-31T00:00:00"/>
    <m/>
    <m/>
    <m/>
    <m/>
    <s v="SI"/>
    <s v="A-02-02-02-008-003-01"/>
    <s v="Prestar servicios profesionales especializados a la Dirección de Gestión de los Recursos Financieros de Salud, para brindar apoyo y acompañamiento en el análisis de información, estructuración, seguimiento de la gestión de la política de inversión y riesgos de los excedentes de liquidez de los recursos administrados por la ADRES. ID-010-DGRFS"/>
    <s v="010-DGRFS"/>
    <s v="Dirección Gestión de los Recursos Financieros de la Salud"/>
  </r>
  <r>
    <n v="516"/>
    <x v="4"/>
    <x v="515"/>
    <s v="LILIANA ANDREA AHUMADA SUAREZ"/>
    <n v="1032427654"/>
    <d v="2026-01-21T00:00:00"/>
    <m/>
    <d v="2026-09-20T00:00:00"/>
    <d v="2026-09-21T00:00:00"/>
    <n v="93492000"/>
    <m/>
    <n v="0"/>
    <s v="NO"/>
    <n v="0"/>
    <n v="11686500"/>
    <n v="389550"/>
    <n v="700"/>
    <d v="2026-01-11T00:00:00"/>
    <n v="93492000"/>
    <n v="421"/>
    <d v="2026-01-21T00:00:00"/>
    <n v="93492000"/>
    <n v="3895500"/>
    <n v="11686500"/>
    <n v="11686500"/>
    <n v="11686500"/>
    <n v="11686500"/>
    <n v="11686500"/>
    <n v="11686500"/>
    <n v="74014500"/>
    <m/>
    <d v="2026-12-31T00:00:00"/>
    <m/>
    <m/>
    <m/>
    <m/>
    <m/>
    <s v="A-02-02-02-008-003-01"/>
    <s v="Prestar servicios profesionales a la Dirección General de la Administradora de los Recursos del Sistema General de Seguridad Social en Salud-ADRES, para apoyar el mantenimiento y optimización de procesos de auditoría  y validación de información, mediante reglas técnicas, análisis estadístico y monitoreo del gasto en tecnologías en salud, al fortalecimiento del control, la detección de anomalías y el soporte técnico a la toma de decisiones institucionales. ID-145-DGRAL. ADRES-CPS-549-2026"/>
    <s v="145-DGRAL"/>
    <s v="Dirección General"/>
  </r>
  <r>
    <n v="517"/>
    <x v="8"/>
    <x v="516"/>
    <s v="YOLIMA CASTIBLANCO DUARTE"/>
    <n v="35479003"/>
    <d v="2026-01-23T00:00:00"/>
    <m/>
    <d v="2026-09-22T00:00:00"/>
    <d v="2026-09-23T00:00:00"/>
    <n v="104000000"/>
    <m/>
    <n v="0"/>
    <s v="NO"/>
    <n v="0"/>
    <n v="13000000"/>
    <n v="433333.33333333331"/>
    <n v="909"/>
    <d v="2026-01-12T00:00:00"/>
    <n v="104000000"/>
    <n v="536"/>
    <d v="2026-01-23T00:00:00"/>
    <n v="104000000"/>
    <n v="3466666.6666666665"/>
    <n v="13000000"/>
    <n v="13000000"/>
    <n v="13000000"/>
    <n v="13000000"/>
    <n v="13000000"/>
    <n v="13000000"/>
    <n v="81466666.666666657"/>
    <m/>
    <d v="2026-12-31T00:00:00"/>
    <m/>
    <m/>
    <m/>
    <m/>
    <m/>
    <s v="A-02-02-02-008-002-01"/>
    <s v="Prestar servicios profesionales especializados en la proyección y revisión de los asuntos jurídicos de la Dirección de Liquidaciones y Garantías de la ADRES, para el cumplimiento de sus funciones y del marco normativo vigente. ID-002-DLYG"/>
    <s v="002-DLYG"/>
    <s v="Dirección Liquidaciones y Garantías"/>
  </r>
  <r>
    <n v="518"/>
    <x v="8"/>
    <x v="517"/>
    <s v="SERGIO ANDRES GOMEZ NAVARRO"/>
    <n v="94506053"/>
    <d v="2026-01-23T00:00:00"/>
    <m/>
    <d v="2026-09-22T00:00:00"/>
    <d v="2026-09-23T00:00:00"/>
    <n v="141960000"/>
    <m/>
    <n v="0"/>
    <s v="NO"/>
    <n v="0"/>
    <n v="17745000"/>
    <n v="591500"/>
    <n v="888"/>
    <d v="2026-01-12T00:00:00"/>
    <n v="212940000"/>
    <n v="556"/>
    <d v="2026-01-23T00:00:00"/>
    <n v="141960000"/>
    <n v="4732000"/>
    <n v="17745000"/>
    <n v="17745000"/>
    <n v="17745000"/>
    <n v="17745000"/>
    <n v="17745000"/>
    <n v="17745000"/>
    <n v="111202000"/>
    <m/>
    <d v="2026-12-31T00:00:00"/>
    <m/>
    <m/>
    <m/>
    <m/>
    <m/>
    <s v="A-02-02-02-008-003-01"/>
    <s v="Prestar servicios profesionales especializados de apoyo y acompañamiento en la ejecución de las operaciones de los mecanismos de financiamiento que se adopten para brindar liquidez de los actores de sector salud. ID-030-DLYG"/>
    <s v="030-DLYG"/>
    <s v="Dirección Liquidaciones y Garantías"/>
  </r>
  <r>
    <n v="519"/>
    <x v="8"/>
    <x v="518"/>
    <s v="MARYURY MUETE LOZANO"/>
    <n v="1012360410"/>
    <d v="2026-01-23T00:00:00"/>
    <m/>
    <d v="2026-09-22T00:00:00"/>
    <d v="2026-09-23T00:00:00"/>
    <n v="50400000"/>
    <m/>
    <n v="0"/>
    <s v="NO"/>
    <n v="0"/>
    <n v="6300000"/>
    <n v="210000"/>
    <n v="879"/>
    <d v="2026-01-12T00:00:00"/>
    <n v="50400000"/>
    <n v="537"/>
    <d v="2026-01-23T00:00:00"/>
    <n v="50400000"/>
    <n v="1680000"/>
    <n v="6300000"/>
    <n v="6300000"/>
    <n v="6300000"/>
    <n v="6300000"/>
    <n v="6300000"/>
    <n v="6300000"/>
    <n v="39480000"/>
    <m/>
    <d v="2026-12-31T00:00:00"/>
    <m/>
    <m/>
    <m/>
    <m/>
    <m/>
    <s v="A-02-02-02-008-003-01"/>
    <s v="Prestar servicios profesionales de apoyo al proceso de devolución de aportes del régimen especial o de excepción a cargo de la Subdirección de Liquidaciones del Aseguramiento. ID-017-DLYG"/>
    <s v="017-DLYG"/>
    <s v="Dirección Liquidaciones y Garantías"/>
  </r>
  <r>
    <n v="520"/>
    <x v="8"/>
    <x v="519"/>
    <s v="LUIS FELIPE PADILLA TORRES"/>
    <n v="1067955563"/>
    <d v="2026-02-03T00:00:00"/>
    <m/>
    <d v="2026-10-02T00:00:00"/>
    <d v="2026-10-03T00:00:00"/>
    <n v="60000000"/>
    <m/>
    <n v="0"/>
    <s v="NO"/>
    <n v="0"/>
    <n v="7500000"/>
    <n v="250000"/>
    <n v="903"/>
    <d v="2026-01-12T00:00:00"/>
    <n v="60000000"/>
    <n v="571"/>
    <d v="2026-01-24T00:00:00"/>
    <n v="60000000"/>
    <n v="0"/>
    <n v="7000000"/>
    <n v="7500000"/>
    <n v="7500000"/>
    <n v="7500000"/>
    <n v="7500000"/>
    <n v="7500000"/>
    <n v="44500000"/>
    <m/>
    <d v="2026-12-31T00:00:00"/>
    <m/>
    <m/>
    <m/>
    <m/>
    <m/>
    <s v="A-02-02-02-008-003-01"/>
    <s v="Prestar servicios profesionales especializados de apoyo a los procesos del grupo de reintegro de recursos, de la Dirección de Liquidaciones y Garantías. ID-019-DLYG"/>
    <s v="019-DLYG"/>
    <s v="Dirección Liquidaciones y Garantías"/>
  </r>
  <r>
    <n v="521"/>
    <x v="8"/>
    <x v="520"/>
    <s v="FABIAN ANTONIO CORREA FLOREZ"/>
    <n v="11227626"/>
    <d v="2026-02-02T00:00:00"/>
    <m/>
    <d v="2026-10-01T00:00:00"/>
    <d v="2026-10-02T00:00:00"/>
    <n v="71232000"/>
    <m/>
    <n v="0"/>
    <s v="NO"/>
    <n v="0"/>
    <n v="8904000"/>
    <n v="296800"/>
    <n v="901"/>
    <d v="2026-01-12T00:00:00"/>
    <n v="71232000"/>
    <n v="1224"/>
    <d v="2026-01-30T00:00:00"/>
    <n v="71232000"/>
    <n v="0"/>
    <n v="8607200"/>
    <n v="8904000"/>
    <n v="8904000"/>
    <n v="8904000"/>
    <n v="8904000"/>
    <n v="8904000"/>
    <n v="53127200"/>
    <m/>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13-DLYG"/>
    <s v="013-DLYG"/>
    <s v="Dirección Liquidaciones y Garantías"/>
  </r>
  <r>
    <n v="522"/>
    <x v="8"/>
    <x v="521"/>
    <s v="FERNANDO MARTINEZ BLANCO"/>
    <n v="91105714"/>
    <d v="2026-01-27T00:00:00"/>
    <m/>
    <d v="2026-09-26T00:00:00"/>
    <d v="2026-09-27T00:00:00"/>
    <n v="60000000"/>
    <m/>
    <n v="0"/>
    <s v="NO"/>
    <n v="0"/>
    <n v="7500000"/>
    <n v="250000"/>
    <n v="902"/>
    <d v="2026-01-12T00:00:00"/>
    <n v="60000000"/>
    <n v="1033"/>
    <d v="2026-01-27T00:00:00"/>
    <n v="60000000"/>
    <n v="1000000"/>
    <n v="7500000"/>
    <n v="7500000"/>
    <n v="7500000"/>
    <n v="7500000"/>
    <n v="7500000"/>
    <n v="7500000"/>
    <n v="46000000"/>
    <m/>
    <d v="2026-12-31T00:00:00"/>
    <m/>
    <m/>
    <m/>
    <m/>
    <m/>
    <s v="A-02-02-02-008-003-01"/>
    <s v="Prestar servicios profesionales especializados en la ejecución y validación de las actividades contables y operativas de los procesos de reconocimiento de prestaciones economicas y devolución de aportes, de la Subdirección de Liquidaciones del Aseguramiento. ID-014-DLYG"/>
    <s v="014-DLYG"/>
    <s v="Dirección Liquidaciones y Garantías"/>
  </r>
  <r>
    <n v="523"/>
    <x v="8"/>
    <x v="522"/>
    <s v="ELSA YANETH SALCEDO GOMEZ"/>
    <n v="35503478"/>
    <d v="2026-01-25T00:00:00"/>
    <m/>
    <d v="2026-09-24T00:00:00"/>
    <d v="2026-09-25T00:00:00"/>
    <n v="111300000"/>
    <m/>
    <n v="0"/>
    <s v="NO"/>
    <n v="0"/>
    <n v="13912500"/>
    <n v="463750"/>
    <n v="892"/>
    <d v="2026-01-12T00:00:00"/>
    <n v="166950000"/>
    <n v="557"/>
    <d v="2026-01-23T00:00:00"/>
    <n v="111300000"/>
    <n v="2782500"/>
    <n v="13912500"/>
    <n v="13912500"/>
    <n v="13912500"/>
    <n v="13912500"/>
    <n v="13912500"/>
    <n v="13912500"/>
    <n v="86257500"/>
    <m/>
    <d v="2026-12-31T00:00:00"/>
    <m/>
    <m/>
    <m/>
    <m/>
    <m/>
    <s v="A-02-02-02-008-003-01"/>
    <s v="Prestar servicios profesionales especializados para revisar y ejecutar las actividades de los procesos y subprocesos del régimen contributivo de salud, así como el proceso de saneamiento de aportes patronales del mismo de la Subdirección de Liquidaciones del Aseguramiento. ID-022-DLYG"/>
    <s v="022-DLYG"/>
    <s v="Dirección Liquidaciones y Garantías"/>
  </r>
  <r>
    <n v="524"/>
    <x v="8"/>
    <x v="523"/>
    <s v="JIMY ALEXANDER SANCHEZ GAMA"/>
    <n v="1014200589"/>
    <d v="2026-02-02T00:00:00"/>
    <m/>
    <d v="2026-10-01T00:00:00"/>
    <d v="2026-10-02T00:00:00"/>
    <n v="50400000"/>
    <m/>
    <n v="0"/>
    <s v="NO"/>
    <n v="0"/>
    <n v="6300000"/>
    <n v="210000"/>
    <n v="898"/>
    <d v="2026-01-12T00:00:00"/>
    <n v="50400000"/>
    <n v="1007"/>
    <d v="2026-01-27T00:00:00"/>
    <n v="50400000"/>
    <n v="0"/>
    <n v="6090000"/>
    <n v="6300000"/>
    <n v="6300000"/>
    <n v="6300000"/>
    <n v="6300000"/>
    <n v="6300000"/>
    <n v="37590000"/>
    <m/>
    <d v="2026-12-31T00:00:00"/>
    <m/>
    <m/>
    <m/>
    <m/>
    <m/>
    <s v="A-02-02-02-008-003-01"/>
    <s v="Prestar servicios profesionales de apoyo a los procesos del régimen contributivo a cargo de la Subdirección de Liquidaciones del Aseguramiento. ID-020-DLYG"/>
    <s v="020-DLYG"/>
    <s v="Dirección Liquidaciones y Garantías"/>
  </r>
  <r>
    <n v="525"/>
    <x v="1"/>
    <x v="524"/>
    <s v="ELKIN AUGUSTO GUERRA ANGARITA"/>
    <n v="77186751"/>
    <d v="2026-01-30T00:00:00"/>
    <m/>
    <d v="2026-09-29T00:00:00"/>
    <d v="2026-09-30T00:00:00"/>
    <n v="92114824"/>
    <m/>
    <n v="0"/>
    <s v="NO"/>
    <n v="0"/>
    <n v="11514353"/>
    <n v="383811.76666666666"/>
    <n v="457"/>
    <d v="2026-01-11T00:00:00"/>
    <n v="92114824"/>
    <n v="1228"/>
    <d v="2026-01-30T00:00:00"/>
    <n v="92114824"/>
    <n v="383811.76666666666"/>
    <n v="11514353"/>
    <n v="11514353"/>
    <n v="11514353"/>
    <n v="11514353"/>
    <n v="11514353"/>
    <n v="11514353"/>
    <n v="69469929.766666666"/>
    <m/>
    <d v="2026-12-31T00:00:00"/>
    <m/>
    <m/>
    <m/>
    <m/>
    <m/>
    <s v="A-02-02-02-008-003-01"/>
    <s v="Prestar servicios profesionales especializados a la Dirección de Otras Prestaciones de la ADRES en las actividades relacionadas con las etapas operativas de radicación, revisión y verificación, devolución y notificación de resultados en el marco de los procesos de reconocimiento y pag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el análisis, validación y cruce de la información de las fuentes internas y externas de los procesos en mención ID-002-DOPID-002-DOP"/>
    <s v="002-DOP"/>
    <s v="Dirección  de Otras Prestaciones"/>
  </r>
  <r>
    <n v="526"/>
    <x v="1"/>
    <x v="525"/>
    <s v="YULY MARCELA ALBA"/>
    <n v="1019020287"/>
    <d v="2026-01-27T00:00:00"/>
    <m/>
    <d v="2026-09-26T00:00:00"/>
    <d v="2026-09-27T00:00:00"/>
    <n v="30002760"/>
    <m/>
    <n v="0"/>
    <s v="NO"/>
    <n v="0"/>
    <n v="3750345"/>
    <n v="125011.5"/>
    <n v="951"/>
    <d v="2026-01-22T00:00:00"/>
    <n v="30002760"/>
    <n v="1050"/>
    <d v="2026-01-27T00:00:00"/>
    <n v="30002760"/>
    <n v="500046"/>
    <n v="3750345"/>
    <n v="3750345"/>
    <n v="500046"/>
    <n v="3750345"/>
    <n v="3750345"/>
    <n v="3750345"/>
    <n v="19751817"/>
    <m/>
    <d v="2026-12-31T00:00:00"/>
    <s v="SI"/>
    <n v="46113"/>
    <n v="46138"/>
    <n v="26"/>
    <m/>
    <s v="A-02-02-02-008-003-01"/>
    <s v="Prestar los servicios de apoyo administrativo y de gestión documental a la Dirección de Otras Prestaciones, aplicando el procedimiento de Gestión Documental establecido por la Entidad según las normas del Archivo General de la Nación. ID-007-DOP"/>
    <s v="007-DOP"/>
    <s v="Dirección  de Otras Prestaciones"/>
  </r>
  <r>
    <n v="527"/>
    <x v="1"/>
    <x v="526"/>
    <s v="MIGUEL ANGEL RAMIREZ MARTINEZ"/>
    <n v="1019096730"/>
    <d v="2026-01-26T00:00:00"/>
    <m/>
    <d v="2026-09-25T00:00:00"/>
    <d v="2026-09-26T00:00:00"/>
    <n v="48350608"/>
    <m/>
    <n v="0"/>
    <s v="NO"/>
    <n v="0"/>
    <n v="6043826"/>
    <n v="201460.86666666667"/>
    <n v="282"/>
    <d v="2026-01-11T00:00:00"/>
    <n v="48350608"/>
    <n v="617"/>
    <d v="2026-01-25T00:00:00"/>
    <n v="48350608"/>
    <n v="1007304.3333333334"/>
    <n v="6043826"/>
    <n v="6043826"/>
    <n v="6043826"/>
    <n v="6043826"/>
    <n v="6043826"/>
    <n v="6043826"/>
    <n v="37270260.333333328"/>
    <m/>
    <d v="2026-12-31T00:00:00"/>
    <m/>
    <m/>
    <m/>
    <m/>
    <m/>
    <s v="A-02-02-02-008-003-01"/>
    <s v="Prestar los servicios profesionales a la Dirección de Otras Prestaciones de la ADRES en la sistematización y seguimiento al proceso de reclamaciones, el cual incluye pre -radicación, radicación, auditoria y generación de resultados, así mismo generar insumos técnicos que requieran los funcionarios de ADRES y brindar soporte a las IPS que necesiten apoyo técnico en preradicación, radicación y reportes. ID-008-DOP"/>
    <s v="008-DOP"/>
    <s v="Dirección  de Otras Prestaciones"/>
  </r>
  <r>
    <n v="528"/>
    <x v="1"/>
    <x v="527"/>
    <s v="YEISSON JAVIER VARELA BUSTOS"/>
    <n v="1010161298"/>
    <d v="2026-01-26T00:00:00"/>
    <m/>
    <d v="2026-09-25T00:00:00"/>
    <d v="2026-09-26T00:00:00"/>
    <n v="50762296"/>
    <m/>
    <n v="0"/>
    <s v="NO"/>
    <n v="0"/>
    <n v="6345287"/>
    <n v="211509.56666666668"/>
    <n v="283"/>
    <d v="2026-01-11T00:00:00"/>
    <n v="50762296"/>
    <n v="618"/>
    <d v="2026-01-25T00:00:00"/>
    <n v="50762296"/>
    <n v="1057547.8333333335"/>
    <n v="6345287"/>
    <n v="6345287"/>
    <n v="6345287"/>
    <n v="6345287"/>
    <n v="6345287"/>
    <n v="6345287"/>
    <n v="39129269.833333336"/>
    <m/>
    <d v="2026-12-31T00:00:00"/>
    <m/>
    <m/>
    <m/>
    <m/>
    <m/>
    <s v="A-02-02-02-008-003-01"/>
    <s v="Prestar servicios profesionales especializados a la Dirección de Otras Prestaciones de la ADRES en las actividades relacionadas con las etapas operativas de radicación, revisión y verificación, devolución y notificación de resultados en el marco de los procesos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en el análisis, validación y cruce de la información de las fuentes internas y externas de los procesos en mención.ID-009-DOP"/>
    <s v="009-DOP"/>
    <s v="Dirección  de Otras Prestaciones"/>
  </r>
  <r>
    <n v="529"/>
    <x v="1"/>
    <x v="528"/>
    <s v="MANUEL ALEJANDRO SANTIZ CARVAJAL"/>
    <n v="79221432"/>
    <d v="2026-01-27T00:00:00"/>
    <m/>
    <d v="2026-09-26T00:00:00"/>
    <d v="2026-09-27T00:00:00"/>
    <n v="50762296"/>
    <m/>
    <n v="0"/>
    <s v="NO"/>
    <n v="0"/>
    <n v="6345287"/>
    <n v="211509.56666666668"/>
    <n v="959"/>
    <d v="2026-01-23T00:00:00"/>
    <n v="76143444"/>
    <n v="1052"/>
    <d v="2026-01-27T00:00:00"/>
    <n v="50762296"/>
    <n v="846038.26666666672"/>
    <n v="6345287"/>
    <n v="6345287"/>
    <n v="6345287"/>
    <n v="6345287"/>
    <n v="6345287"/>
    <n v="6345287"/>
    <n v="38917760.266666666"/>
    <m/>
    <d v="2026-12-31T00:00:00"/>
    <m/>
    <m/>
    <m/>
    <m/>
    <m/>
    <s v="A-02-02-02-008-003-01"/>
    <s v="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18-DOP"/>
    <s v="018-DOP"/>
    <s v="Dirección  de Otras Prestaciones"/>
  </r>
  <r>
    <n v="530"/>
    <x v="1"/>
    <x v="529"/>
    <s v="WILLIAM ALBERTO MENDOZA SANDOVAL"/>
    <n v="1030600227"/>
    <d v="2026-01-29T00:00:00"/>
    <m/>
    <d v="2026-09-28T00:00:00"/>
    <d v="2026-09-29T00:00:00"/>
    <n v="50762296"/>
    <m/>
    <n v="0"/>
    <s v="NO"/>
    <n v="0"/>
    <n v="6345287"/>
    <n v="211509.56666666668"/>
    <n v="950"/>
    <d v="2026-01-22T00:00:00"/>
    <n v="76143444"/>
    <n v="1066"/>
    <d v="2026-01-28T00:00:00"/>
    <n v="50762296"/>
    <n v="423019.13"/>
    <n v="6345287"/>
    <n v="6345287"/>
    <n v="6345287"/>
    <n v="6345287"/>
    <n v="6345287"/>
    <n v="6345287"/>
    <n v="38494741.129999995"/>
    <m/>
    <d v="2026-12-31T00:00:00"/>
    <m/>
    <m/>
    <m/>
    <m/>
    <m/>
    <s v="A-02-02-02-008-003-01"/>
    <s v="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19-DOP"/>
    <s v="019-DOP"/>
    <s v="Dirección  de Otras Prestaciones"/>
  </r>
  <r>
    <n v="531"/>
    <x v="1"/>
    <x v="530"/>
    <s v="DIEGO DAVID RESTREPO BARRIOS"/>
    <n v="92559197"/>
    <d v="2026-01-28T00:00:00"/>
    <m/>
    <d v="2026-09-27T00:00:00"/>
    <d v="2026-09-28T00:00:00"/>
    <n v="50762296"/>
    <m/>
    <n v="0"/>
    <s v="NO"/>
    <n v="0"/>
    <n v="6345287"/>
    <n v="211509.56666666668"/>
    <n v="949"/>
    <d v="2026-01-22T00:00:00"/>
    <n v="76143444"/>
    <n v="1067"/>
    <d v="2026-01-28T00:00:00"/>
    <n v="50762296"/>
    <n v="634528.70000000007"/>
    <n v="6345287"/>
    <n v="6345287"/>
    <n v="6345287"/>
    <n v="6345287"/>
    <n v="6345287"/>
    <n v="6345287"/>
    <n v="38706250.700000003"/>
    <m/>
    <d v="2026-12-31T00:00:00"/>
    <m/>
    <m/>
    <m/>
    <m/>
    <m/>
    <s v="A-02-02-02-008-003-01"/>
    <s v="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20-DOP"/>
    <s v="020-DOP"/>
    <s v="Dirección  de Otras Prestaciones"/>
  </r>
  <r>
    <n v="532"/>
    <x v="1"/>
    <x v="531"/>
    <s v="SERGIO ALEJANDRO ARDILA VERGARA"/>
    <n v="1073324685"/>
    <d v="2026-01-27T00:00:00"/>
    <m/>
    <d v="2026-09-26T00:00:00"/>
    <d v="2026-09-27T00:00:00"/>
    <n v="50762296"/>
    <m/>
    <n v="0"/>
    <s v="NO"/>
    <n v="0"/>
    <n v="6345287"/>
    <n v="211509.56666666668"/>
    <n v="284"/>
    <d v="2026-01-11T00:00:00"/>
    <n v="76143444"/>
    <n v="1056"/>
    <d v="2026-01-27T00:00:00"/>
    <n v="50762296"/>
    <n v="846038.27"/>
    <n v="6345287"/>
    <n v="6345287"/>
    <n v="6345287"/>
    <n v="6345287"/>
    <n v="6345287"/>
    <n v="6345287"/>
    <n v="38917760.269999996"/>
    <m/>
    <d v="2026-12-31T00:00:00"/>
    <m/>
    <m/>
    <m/>
    <m/>
    <m/>
    <s v="A-02-02-02-008-003-01"/>
    <s v="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21-DOP"/>
    <s v="021-DOP"/>
    <s v="Dirección  de Otras Prestaciones"/>
  </r>
  <r>
    <n v="533"/>
    <x v="1"/>
    <x v="532"/>
    <s v="DEISY PAOLA MATEUS MATEUS"/>
    <n v="1032368557"/>
    <d v="2026-01-28T00:00:00"/>
    <m/>
    <d v="2026-09-27T00:00:00"/>
    <d v="2026-09-28T00:00:00"/>
    <n v="50762296"/>
    <m/>
    <n v="0"/>
    <s v="NO"/>
    <n v="0"/>
    <n v="6345287"/>
    <n v="211509.56666666668"/>
    <n v="318"/>
    <d v="2026-01-11T00:00:00"/>
    <n v="76143444"/>
    <n v="1119"/>
    <d v="2026-01-28T00:00:00"/>
    <n v="50762296"/>
    <n v="634528.70000000007"/>
    <n v="6345287"/>
    <n v="6345287"/>
    <n v="6345287"/>
    <n v="6345287"/>
    <n v="6345287"/>
    <n v="6345287"/>
    <n v="38706250.700000003"/>
    <m/>
    <d v="2026-12-31T00:00:00"/>
    <m/>
    <m/>
    <m/>
    <m/>
    <m/>
    <s v="A-02-02-02-008-003-01"/>
    <s v="Prestar servicios profesionales a la Dirección de Otras Prestaciones de la ADRES en la revisión, control y verificación de las cuentas que presenten ante la Entidad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así como la   elaboración de las respuestas de petición, comunicaciones de resultados de auditoría, actos administrativos y solicitud de veracidades ID-022-DOP"/>
    <s v="022-DOP"/>
    <s v="Dirección  de Otras Prestaciones"/>
  </r>
  <r>
    <n v="534"/>
    <x v="1"/>
    <x v="533"/>
    <s v="ISAAC ALFONSO ABELLO SIERRA"/>
    <n v="19602274"/>
    <d v="2026-02-03T00:00:00"/>
    <m/>
    <d v="2026-10-02T00:00:00"/>
    <d v="2026-10-03T00:00:00"/>
    <n v="115752000"/>
    <m/>
    <n v="0"/>
    <s v="NO"/>
    <n v="0"/>
    <n v="14469000"/>
    <n v="482300"/>
    <n v="439"/>
    <d v="2026-01-11T00:00:00"/>
    <n v="173628000"/>
    <n v="1058"/>
    <d v="2026-01-27T00:00:00"/>
    <n v="115752000"/>
    <n v="0"/>
    <n v="13504400"/>
    <n v="14469000"/>
    <n v="14469000"/>
    <n v="14469000"/>
    <n v="14469000"/>
    <n v="14469000"/>
    <n v="85849400"/>
    <m/>
    <d v="2026-12-31T00:00:00"/>
    <m/>
    <m/>
    <m/>
    <m/>
    <m/>
    <s v="A-02-02-02-008-003-01"/>
    <s v="Prestar servicios profesionales especializados a la Dirección de Otras Prestaciones de la ADRES apoyando a la Dirección en la definición de criterios de auditoría e implementación, seguimiento y evalu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ID-026-DOP"/>
    <s v="026-DOP"/>
    <s v="Dirección  de Otras Prestaciones"/>
  </r>
  <r>
    <n v="535"/>
    <x v="1"/>
    <x v="534"/>
    <s v="RUBEN DARIO SUAREZ VARGAS"/>
    <n v="1020775947"/>
    <d v="2026-01-27T00:00:00"/>
    <m/>
    <d v="2026-09-26T00:00:00"/>
    <d v="2026-09-27T00:00:00"/>
    <n v="92020328"/>
    <m/>
    <n v="0"/>
    <s v="NO"/>
    <n v="0"/>
    <n v="11502541"/>
    <n v="383418.03333333333"/>
    <n v="342"/>
    <d v="2026-01-11T00:00:00"/>
    <n v="92020328"/>
    <n v="1024"/>
    <d v="2026-01-27T00:00:00"/>
    <n v="92020328"/>
    <n v="1533672.1333333333"/>
    <n v="11502541"/>
    <n v="11502541"/>
    <n v="11502541"/>
    <n v="11502541"/>
    <n v="11502541"/>
    <n v="11502541"/>
    <n v="70548918.133333325"/>
    <m/>
    <d v="2026-12-31T00:00:00"/>
    <m/>
    <m/>
    <m/>
    <m/>
    <m/>
    <s v="A-02-02-02-008-003-01"/>
    <s v="Prestar servicios profesionales especializados a la Dirección de Otras Prestaciones de la ADRES apoyando las actividades relacionadas con el seguimiento y trámite de los resultados de los procesos de reconocimiento y pago de los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conforme a la normativa y manuales vigentes; así como las actividades relacionadas con el trámite de respuesta y revisión de los requerimientos y solicitudes adelantados por las personas naturales, jurídicas, entidades públicas o privadas, despachos judiciales y entes de control que versen sobre el procedimiento de verificación, reconocimiento y pago de las reclamaciones.ID-074-DOP"/>
    <s v="074-DOP"/>
    <s v="Dirección  de Otras Prestaciones"/>
  </r>
  <r>
    <n v="536"/>
    <x v="1"/>
    <x v="535"/>
    <s v="JAIME ENRIQUE DAVILA OLIVEROS"/>
    <n v="80174339"/>
    <d v="2026-01-25T00:00:00"/>
    <m/>
    <d v="2026-09-24T00:00:00"/>
    <d v="2026-09-25T00:00:00"/>
    <n v="45613784"/>
    <m/>
    <n v="0"/>
    <s v="NO"/>
    <n v="0"/>
    <n v="5701723"/>
    <n v="190057.43333333332"/>
    <n v="336"/>
    <d v="2026-01-11T00:00:00"/>
    <n v="68420676"/>
    <n v="607"/>
    <d v="2026-01-25T00:00:00"/>
    <n v="45613784"/>
    <n v="1140344.6000000001"/>
    <n v="5701723"/>
    <n v="5701723"/>
    <n v="5701723"/>
    <n v="5701723"/>
    <n v="5701723"/>
    <n v="5701723"/>
    <n v="35350682.600000001"/>
    <m/>
    <d v="2026-12-31T00:00:00"/>
    <m/>
    <m/>
    <m/>
    <m/>
    <m/>
    <s v="A-02-02-02-008-003-01"/>
    <s v="Prestar los servicios de apoyo administrativo y de gestión en la compilación documental, de información y manejo de bases de datos, relacionadas con la formulación, estimación y seguimiento de los insumos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tramites que estén enmarcados en la aplicación de las políticas de gestión documental de la entidad de acuerdo con las normas emitidas por el Archivo General de la Nación.ID-082-DOP"/>
    <s v="082-DOP"/>
    <s v="Dirección  de Otras Prestaciones"/>
  </r>
  <r>
    <n v="537"/>
    <x v="1"/>
    <x v="536"/>
    <s v="MARTHA LILIANA BOLIVAR MEDINA"/>
    <n v="1030591629"/>
    <d v="2026-01-26T00:00:00"/>
    <m/>
    <d v="2026-09-25T00:00:00"/>
    <d v="2026-09-26T00:00:00"/>
    <n v="64000000"/>
    <m/>
    <n v="0"/>
    <s v="NO"/>
    <n v="0"/>
    <n v="8000000"/>
    <n v="266666.66666666669"/>
    <n v="366"/>
    <d v="2026-01-11T00:00:00"/>
    <n v="96000000"/>
    <n v="590"/>
    <d v="2026-01-25T00:00:00"/>
    <n v="64000000"/>
    <n v="1333333.3333333335"/>
    <n v="8000000"/>
    <n v="8000000"/>
    <n v="8000000"/>
    <n v="8000000"/>
    <n v="8000000"/>
    <n v="8000000"/>
    <n v="49333333.333333336"/>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88-DOP"/>
    <s v="088-DOP"/>
    <s v="Dirección  de Otras Prestaciones"/>
  </r>
  <r>
    <n v="538"/>
    <x v="1"/>
    <x v="537"/>
    <s v="ANGELA MARIA PEREZ PEÑA"/>
    <n v="46376257"/>
    <d v="2026-01-26T00:00:00"/>
    <m/>
    <d v="2026-09-25T00:00:00"/>
    <d v="2026-09-26T00:00:00"/>
    <n v="64000000"/>
    <m/>
    <n v="0"/>
    <s v="NO"/>
    <n v="0"/>
    <n v="8000000"/>
    <n v="266666.66666666669"/>
    <n v="265"/>
    <d v="2026-01-11T00:00:00"/>
    <n v="96000000"/>
    <n v="598"/>
    <d v="2026-01-25T00:00:00"/>
    <n v="64000000"/>
    <n v="1333333.3333333335"/>
    <n v="8000000"/>
    <n v="8000000"/>
    <n v="8000000"/>
    <n v="8000000"/>
    <n v="8000000"/>
    <n v="8000000"/>
    <n v="49333333.333333336"/>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91-DOP"/>
    <s v="091-DOP"/>
    <s v="Dirección  de Otras Prestaciones"/>
  </r>
  <r>
    <n v="539"/>
    <x v="1"/>
    <x v="538"/>
    <s v="LUIS HERNANDO RODRIGUEZ ESPINEL"/>
    <n v="80137120"/>
    <d v="2026-01-26T00:00:00"/>
    <m/>
    <d v="2026-09-25T00:00:00"/>
    <d v="2026-09-26T00:00:00"/>
    <n v="39652264"/>
    <m/>
    <n v="0"/>
    <s v="NO"/>
    <n v="0"/>
    <n v="4956533"/>
    <n v="165217.76666666666"/>
    <n v="303"/>
    <d v="2026-01-11T00:00:00"/>
    <n v="59478396"/>
    <n v="616"/>
    <d v="2026-01-25T00:00:00"/>
    <n v="39652264"/>
    <n v="826088.83333333326"/>
    <n v="4956533"/>
    <n v="4956533"/>
    <n v="4956533"/>
    <n v="4956533"/>
    <n v="4956533"/>
    <n v="4956533"/>
    <n v="30565286.833333332"/>
    <m/>
    <d v="2026-12-31T00:00:00"/>
    <m/>
    <m/>
    <m/>
    <m/>
    <m/>
    <s v="A-02-02-02-008-003-01"/>
    <s v="Prestar apoyo a la Dirección de Otras Prestaciones de la ADRES en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02-DOP"/>
    <s v="102-DOP"/>
    <s v="Dirección  de Otras Prestaciones"/>
  </r>
  <r>
    <n v="540"/>
    <x v="1"/>
    <x v="539"/>
    <s v="JORGE HERNANDO ORTEGON QUESADA"/>
    <n v="1024494780"/>
    <d v="2026-01-26T00:00:00"/>
    <m/>
    <d v="2026-09-25T00:00:00"/>
    <d v="2026-09-26T00:00:00"/>
    <n v="39652264"/>
    <m/>
    <n v="0"/>
    <s v="NO"/>
    <n v="0"/>
    <n v="4956533"/>
    <n v="165217.76666666666"/>
    <n v="456"/>
    <d v="2026-01-11T00:00:00"/>
    <n v="59478396"/>
    <n v="592"/>
    <d v="2026-01-25T00:00:00"/>
    <n v="39652264"/>
    <n v="826088.83333333326"/>
    <n v="4956533"/>
    <n v="4956533"/>
    <n v="4956533"/>
    <n v="4956533"/>
    <n v="4956533"/>
    <n v="4956533"/>
    <n v="30565286.833333332"/>
    <m/>
    <d v="2026-12-31T00:00:00"/>
    <m/>
    <m/>
    <m/>
    <m/>
    <m/>
    <s v="A-02-02-02-008-003-01"/>
    <s v="Prestar apoyo a la Dirección de Otras Prestaciones de la ADRES en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03-DOP"/>
    <s v="103-DOP"/>
    <s v="Dirección  de Otras Prestaciones"/>
  </r>
  <r>
    <n v="541"/>
    <x v="1"/>
    <x v="540"/>
    <s v="JUAN PABLO RAMIREZ NAVARRO"/>
    <n v="1015474299"/>
    <d v="2026-01-26T00:00:00"/>
    <m/>
    <d v="2026-09-25T00:00:00"/>
    <d v="2026-09-26T00:00:00"/>
    <n v="39652264"/>
    <m/>
    <n v="0"/>
    <s v="NO"/>
    <n v="0"/>
    <n v="4956533"/>
    <n v="165217.76666666666"/>
    <n v="367"/>
    <d v="2026-01-11T00:00:00"/>
    <n v="39652264"/>
    <n v="593"/>
    <d v="2026-01-25T00:00:00"/>
    <n v="39652264"/>
    <n v="826088.83333333326"/>
    <n v="4956533"/>
    <n v="4956533"/>
    <n v="4956533"/>
    <n v="4956533"/>
    <n v="4956533"/>
    <n v="4956533"/>
    <n v="30565286.833333332"/>
    <m/>
    <d v="2026-12-31T00:00:00"/>
    <m/>
    <m/>
    <m/>
    <m/>
    <m/>
    <s v="A-02-02-02-008-003-01"/>
    <s v="Prestar apoyo a la Dirección de Otras Prestaciones de la ADRES en las actividades relacionadas con los procesos de reconocimiento y pag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lo anterior, conforme a lo establecido en la normativa y manuales vigentes. ID-104-DOP"/>
    <s v="104-DOP"/>
    <s v="Dirección  de Otras Prestaciones"/>
  </r>
  <r>
    <n v="542"/>
    <x v="1"/>
    <x v="541"/>
    <s v="LAURA MILENA MARTINEZ FORERO"/>
    <n v="1030528344"/>
    <d v="2026-01-30T00:00:00"/>
    <m/>
    <d v="2026-09-29T00:00:00"/>
    <d v="2026-09-30T00:00:00"/>
    <n v="46518488"/>
    <m/>
    <n v="0"/>
    <s v="NO"/>
    <n v="0"/>
    <n v="5814811"/>
    <n v="193827.03333333333"/>
    <n v="423"/>
    <d v="2026-01-11T00:00:00"/>
    <n v="69777732"/>
    <n v="1170"/>
    <d v="2026-01-30T00:00:00"/>
    <n v="46518488"/>
    <n v="193827.03"/>
    <n v="5814811"/>
    <n v="5814811"/>
    <n v="5814811"/>
    <n v="5814811"/>
    <n v="5814811"/>
    <n v="5814811"/>
    <n v="35082693.030000001"/>
    <m/>
    <d v="2026-12-31T00:00:00"/>
    <m/>
    <m/>
    <m/>
    <m/>
    <m/>
    <s v="A-02-02-02-008-003-01"/>
    <s v="Prestar los servicios de apoyo administrativo y de gestión en la compilación documental, de información y manejo de bases de datos, relacionadas con la formulación, estimación y seguimiento de los insumos de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y demás tramites que estén enmarcados en la aplicación de las políticas de gestión documental de la entidad de acuerdo con las normas emitidas por el Archivo General de la Nación.ID-111-DOP"/>
    <s v="111-DOP"/>
    <s v="Dirección  de Otras Prestaciones"/>
  </r>
  <r>
    <n v="543"/>
    <x v="1"/>
    <x v="542"/>
    <s v="CRISTHIAN DAVID PEÑA PARADA"/>
    <n v="1020757823"/>
    <d v="2026-01-28T00:00:00"/>
    <m/>
    <d v="2026-09-27T00:00:00"/>
    <d v="2026-09-28T00:00:00"/>
    <n v="58856392"/>
    <m/>
    <n v="0"/>
    <s v="NO"/>
    <n v="0"/>
    <n v="7357049"/>
    <n v="245234.96666666667"/>
    <n v="368"/>
    <d v="2026-01-11T00:00:00"/>
    <n v="88284588"/>
    <n v="1040"/>
    <d v="2026-01-27T00:00:00"/>
    <n v="58856392"/>
    <n v="735704.9"/>
    <n v="7357049"/>
    <n v="7357049"/>
    <n v="7357049"/>
    <n v="7357049"/>
    <n v="7357049"/>
    <n v="7357049"/>
    <n v="44877998.899999999"/>
    <m/>
    <d v="2026-12-31T00:00:00"/>
    <m/>
    <m/>
    <m/>
    <m/>
    <m/>
    <s v="A-02-02-02-008-003-01"/>
    <s v="Prestar servicios profesionales a la Dirección de Otras Prestaciones de la ADRES en el análisis, verificación y cruce de la información relacionada con el proceso de saneamiento definitivo de las cuentas de recobro relacionadas con los servicios y tecnologías de salud no financiados con cargo a la UPC del régimen contributivo según lo dispuesto en el artículo 237 de la Ley 1955 de 2019 y el Decreto 521 de 2020, así como las demás normas que los modifiquen o sustituyan.ID-113-DOP"/>
    <s v="113-DOP"/>
    <s v="Dirección  de Otras Prestaciones"/>
  </r>
  <r>
    <n v="544"/>
    <x v="1"/>
    <x v="543"/>
    <s v="WENDYS KLELIE RAMOS CONTRERAS"/>
    <n v="39022882"/>
    <d v="2026-01-28T00:00:00"/>
    <m/>
    <d v="2026-09-27T00:00:00"/>
    <d v="2026-09-28T00:00:00"/>
    <n v="41454640"/>
    <m/>
    <n v="0"/>
    <s v="NO"/>
    <n v="0"/>
    <n v="5181830"/>
    <n v="172727.66666666666"/>
    <n v="404"/>
    <d v="2026-01-11T00:00:00"/>
    <n v="62181960"/>
    <n v="1070"/>
    <d v="2026-01-28T00:00:00"/>
    <n v="41454640"/>
    <n v="518183"/>
    <n v="5181830"/>
    <n v="5181830"/>
    <n v="5181830"/>
    <n v="5181830"/>
    <n v="5181830"/>
    <n v="5181830"/>
    <n v="31609163"/>
    <m/>
    <d v="2026-12-31T00:00:00"/>
    <m/>
    <m/>
    <m/>
    <m/>
    <m/>
    <s v="A-02-02-02-008-003-01"/>
    <s v="Prestar apoyo a la Dirección de Otras Prestaciones de la ADRES para la ejecución de las actividades operativas requeridas en el proceso de saneamiento definitivo de las cuentas de recobro del régimen contributivo según lo dispuesto en el artículo 237 de la Ley 1955 de 2019, y las asociadas con el Capitulo V de la Resolución 12758 del 2023 en relación con las validaciones, controles de las reclamaciones por conceptos de servicios de salud y prestaciones económicas derivadas de los eventos estalecidos en el articulo 167 de la Ley 100 de 1993, especificamente en el sistema de auditoría por alertas.ID-114-DOP"/>
    <s v="114-DOP"/>
    <s v="Dirección  de Otras Prestaciones"/>
  </r>
  <r>
    <n v="545"/>
    <x v="1"/>
    <x v="544"/>
    <s v="STEFAN AUGUSTO OBANDO BELALCAZAR"/>
    <n v="1085313282"/>
    <d v="2026-01-25T00:00:00"/>
    <m/>
    <d v="2026-09-24T00:00:00"/>
    <d v="2026-09-25T00:00:00"/>
    <n v="90053720"/>
    <m/>
    <n v="0"/>
    <s v="NO"/>
    <n v="0"/>
    <n v="11256715"/>
    <n v="375223.83333333331"/>
    <n v="319"/>
    <d v="2026-01-11T00:00:00"/>
    <n v="90053720"/>
    <n v="608"/>
    <d v="2026-01-25T00:00:00"/>
    <n v="90053720"/>
    <n v="2251343"/>
    <n v="11256715"/>
    <n v="11256715"/>
    <n v="11256715"/>
    <n v="11256715"/>
    <n v="11256715"/>
    <n v="11256715"/>
    <n v="69791633"/>
    <m/>
    <d v="2026-12-31T00:00:00"/>
    <m/>
    <m/>
    <m/>
    <m/>
    <m/>
    <s v="A-02-02-02-008-003-01"/>
    <s v="Prestar servicios profesionales especializados a la Dirección de Otras Prestaciones de la ADRES apoyando el componente jurídico en la definición, planificación, seguimiento, revisión y verificación de los componentes inmersos en los conceptos técnicos relacionados con los procesos judiciales y acciones constitucionales requeridos por la Oficina Asesora Jurídica y grupos internos de la Dirección de Otras Prestaciones y que han sido presentados por las entidades recobrantes, los prestadores de servicios de salud y las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eventos aprobados por el Ministerio de Salud y Protección Social. ID-118-DOP"/>
    <s v="118-DOP"/>
    <s v="Dirección  de Otras Prestaciones"/>
  </r>
  <r>
    <n v="546"/>
    <x v="1"/>
    <x v="545"/>
    <s v="YOLIMA RAMIREZ CUBIDES"/>
    <n v="52890320"/>
    <d v="2026-01-28T00:00:00"/>
    <m/>
    <d v="2026-09-27T00:00:00"/>
    <d v="2026-09-28T00:00:00"/>
    <n v="58145904"/>
    <m/>
    <n v="0"/>
    <s v="NO"/>
    <n v="0"/>
    <n v="7268238"/>
    <n v="242274.6"/>
    <n v="305"/>
    <d v="2026-01-11T00:00:00"/>
    <n v="58145904"/>
    <n v="1077"/>
    <d v="2026-01-28T00:00:00"/>
    <n v="58145904"/>
    <n v="726823.8"/>
    <n v="7268238"/>
    <n v="7268238"/>
    <n v="7268238"/>
    <n v="7268238"/>
    <n v="7268238"/>
    <n v="7268238"/>
    <n v="44336251.799999997"/>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0-DOP"/>
    <s v="120-DOP"/>
    <s v="Dirección  de Otras Prestaciones"/>
  </r>
  <r>
    <n v="547"/>
    <x v="1"/>
    <x v="546"/>
    <s v="DEISY LILIANA VELASQUEZ ALARCON"/>
    <n v="1023873742"/>
    <d v="2026-01-25T00:00:00"/>
    <m/>
    <d v="2026-09-24T00:00:00"/>
    <d v="2026-09-25T00:00:00"/>
    <n v="58145904"/>
    <m/>
    <n v="0"/>
    <s v="NO"/>
    <n v="0"/>
    <n v="7268238"/>
    <n v="242274.6"/>
    <n v="424"/>
    <d v="2026-01-11T00:00:00"/>
    <n v="58145904"/>
    <n v="613"/>
    <d v="2026-01-25T00:00:00"/>
    <n v="58145904"/>
    <n v="1453647.6"/>
    <n v="7268238"/>
    <n v="7268238"/>
    <n v="7268238"/>
    <n v="7268238"/>
    <n v="7268238"/>
    <n v="7268238"/>
    <n v="45063075.600000001"/>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1-DOP"/>
    <s v="121-DOP"/>
    <s v="Dirección  de Otras Prestaciones"/>
  </r>
  <r>
    <n v="548"/>
    <x v="1"/>
    <x v="547"/>
    <s v="YURANY CONSTANZA JIMENEZ BARRETO"/>
    <n v="52964686"/>
    <d v="2026-01-28T00:00:00"/>
    <m/>
    <d v="2026-09-27T00:00:00"/>
    <d v="2026-09-28T00:00:00"/>
    <n v="58145904"/>
    <m/>
    <n v="0"/>
    <s v="NO"/>
    <n v="0"/>
    <n v="7268238"/>
    <n v="242274.6"/>
    <n v="288"/>
    <d v="2026-01-11T00:00:00"/>
    <n v="58145904"/>
    <n v="1088"/>
    <d v="2026-01-28T00:00:00"/>
    <n v="58145904"/>
    <n v="726823.8"/>
    <n v="7268238"/>
    <n v="7268238"/>
    <n v="7268238"/>
    <n v="7268238"/>
    <n v="7268238"/>
    <n v="7268238"/>
    <n v="44336251.799999997"/>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3-DOP"/>
    <s v="123-DOP"/>
    <s v="Dirección  de Otras Prestaciones"/>
  </r>
  <r>
    <n v="549"/>
    <x v="1"/>
    <x v="548"/>
    <s v="ALEXIS MANUEL BARROSO ROMERO"/>
    <n v="3875735"/>
    <d v="2026-01-26T00:00:00"/>
    <m/>
    <d v="2026-09-25T00:00:00"/>
    <d v="2026-09-26T00:00:00"/>
    <n v="58145904"/>
    <m/>
    <n v="0"/>
    <s v="NO"/>
    <n v="0"/>
    <n v="7268238"/>
    <n v="242274.6"/>
    <n v="252"/>
    <d v="2026-01-11T00:00:00"/>
    <n v="87218856"/>
    <n v="610"/>
    <d v="2026-01-25T00:00:00"/>
    <n v="58145904"/>
    <n v="1211373"/>
    <n v="7268238"/>
    <n v="7268238"/>
    <n v="7268238"/>
    <n v="7268238"/>
    <n v="7268238"/>
    <n v="7268238"/>
    <n v="44820801"/>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28-DOP"/>
    <s v="128-DOP"/>
    <s v="Dirección  de Otras Prestaciones"/>
  </r>
  <r>
    <n v="550"/>
    <x v="1"/>
    <x v="549"/>
    <s v="JESUS EDUARDO ARRIETA NEGRETE"/>
    <n v="1067904914"/>
    <d v="2026-01-27T00:00:00"/>
    <m/>
    <d v="2026-09-26T00:00:00"/>
    <d v="2026-09-27T00:00:00"/>
    <n v="50762296"/>
    <m/>
    <n v="0"/>
    <s v="NO"/>
    <n v="0"/>
    <n v="6345287"/>
    <n v="211509.56666666668"/>
    <n v="290"/>
    <d v="2026-01-11T00:00:00"/>
    <n v="50762296"/>
    <n v="1027"/>
    <d v="2026-01-27T00:00:00"/>
    <n v="50762296"/>
    <n v="846038.26666666672"/>
    <n v="6345287.0099999998"/>
    <n v="6345287"/>
    <n v="6345287"/>
    <n v="6345287"/>
    <n v="6345287"/>
    <n v="6345287"/>
    <n v="38917760.276666671"/>
    <m/>
    <d v="2026-12-31T00:00:00"/>
    <m/>
    <m/>
    <m/>
    <m/>
    <m/>
    <s v="A-02-02-02-008-003-01"/>
    <s v="Prestar servicios profesionales  a la Dirección de Otras Prestaciones de la ADRES, mediante el apoyo técnico y analítico en la elaboración, verificación y seguimiento de informes, análisis y conceptos técnicos relacionados co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incluidos aquellos con póliza a tarifa diferencial por riesgo, eventos catastróficos de origen natural, eventos terroristas y demás situaciones aprobadas por el Ministerio de Salud y Protección Social.ID-129-DOP"/>
    <s v="129-DOP"/>
    <s v="Dirección  de Otras Prestaciones"/>
  </r>
  <r>
    <n v="551"/>
    <x v="1"/>
    <x v="550"/>
    <s v="DAYANA HASBLEIDY AYALA GONZALEZ"/>
    <n v="1032421630"/>
    <d v="2026-01-29T00:00:00"/>
    <m/>
    <d v="2026-09-28T00:00:00"/>
    <d v="2026-09-29T00:00:00"/>
    <n v="47582712"/>
    <m/>
    <n v="0"/>
    <s v="NO"/>
    <n v="0"/>
    <n v="5947839"/>
    <n v="198261.3"/>
    <n v="391"/>
    <d v="2026-01-11T00:00:00"/>
    <n v="71374068"/>
    <n v="1122"/>
    <d v="2026-01-29T00:00:00"/>
    <n v="47582712"/>
    <n v="396522.6"/>
    <n v="5947839"/>
    <n v="5947839"/>
    <n v="5947839"/>
    <n v="5947839"/>
    <n v="5947839"/>
    <n v="5947839"/>
    <n v="36083556.600000001"/>
    <m/>
    <d v="2026-12-31T00:00:00"/>
    <m/>
    <m/>
    <m/>
    <m/>
    <m/>
    <s v="A-02-02-02-008-003-01"/>
    <s v="Prestar apoyo a la Dirección de Otras Prestaciones de la ADRES en las actividades técnicas y operativas relacionadas con los procesos de verificación y validación de las causales incluidas en los reintegros de recursos apropiados o reconocidos sin justa causa, así como en la gestión documental y soporte técnico de los procesos judiciales requeridos por la Oficina Asesora Jurídica y presentados por entidades recobrantes, prestadores de servicios de salud o personas naturales, por concepto de servicios y tecnologías en salud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aprobadas por el Ministerio de Salud y Protección Social.ID-130-DOP"/>
    <s v="130-DOP"/>
    <s v="Dirección  de Otras Prestaciones"/>
  </r>
  <r>
    <n v="552"/>
    <x v="1"/>
    <x v="551"/>
    <s v="ZULEY KATHERIN MOJICA ROJAS"/>
    <n v="1019102523"/>
    <d v="2026-01-28T00:00:00"/>
    <m/>
    <d v="2026-09-27T00:00:00"/>
    <d v="2026-09-28T00:00:00"/>
    <n v="50762296"/>
    <m/>
    <n v="0"/>
    <s v="NO"/>
    <n v="0"/>
    <n v="6345287"/>
    <n v="211509.56666666668"/>
    <n v="325"/>
    <d v="2026-01-11T00:00:00"/>
    <n v="50762296"/>
    <n v="1068"/>
    <d v="2026-01-28T00:00:00"/>
    <n v="50762296"/>
    <n v="634528.70000000007"/>
    <n v="6345287"/>
    <n v="6345287"/>
    <n v="6345287"/>
    <n v="6345287"/>
    <n v="6345287"/>
    <n v="6345287"/>
    <n v="38706250.700000003"/>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31-DOP"/>
    <s v="131-DOP"/>
    <s v="Dirección  de Otras Prestaciones"/>
  </r>
  <r>
    <n v="553"/>
    <x v="1"/>
    <x v="552"/>
    <s v="ANGIE VIVIANA MORALES VILLAIZAN"/>
    <n v="1016091734"/>
    <d v="2026-01-28T00:00:00"/>
    <m/>
    <d v="2026-09-27T00:00:00"/>
    <d v="2026-09-28T00:00:00"/>
    <n v="50762296"/>
    <m/>
    <n v="0"/>
    <s v="NO"/>
    <n v="0"/>
    <n v="6345287"/>
    <n v="211509.56666666668"/>
    <n v="326"/>
    <d v="2026-01-11T00:00:00"/>
    <n v="50762296"/>
    <n v="1071"/>
    <d v="2026-01-28T00:00:00"/>
    <n v="50762296"/>
    <n v="634528.69999999995"/>
    <n v="6345287"/>
    <n v="6345287"/>
    <n v="6345287"/>
    <n v="6345287"/>
    <n v="6345287"/>
    <n v="6345287"/>
    <n v="38706250.700000003"/>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32-DOP"/>
    <s v="132-DOP"/>
    <s v="Dirección  de Otras Prestaciones"/>
  </r>
  <r>
    <n v="554"/>
    <x v="1"/>
    <x v="553"/>
    <s v="MARIA ANGELICA RAMOS PARRADO"/>
    <n v="1030564779"/>
    <d v="2026-01-28T00:00:00"/>
    <m/>
    <d v="2026-09-27T00:00:00"/>
    <d v="2026-09-28T00:00:00"/>
    <n v="50762296"/>
    <m/>
    <n v="0"/>
    <s v="NO"/>
    <n v="0"/>
    <n v="6345287"/>
    <n v="211509.56666666668"/>
    <n v="253"/>
    <d v="2026-01-11T00:00:00"/>
    <n v="50762296"/>
    <n v="1069"/>
    <d v="2026-01-28T00:00:00"/>
    <n v="50762296"/>
    <n v="634528.70000000007"/>
    <n v="6345287"/>
    <n v="6345287"/>
    <n v="6345287"/>
    <n v="6345287"/>
    <n v="6345287"/>
    <n v="6345287"/>
    <n v="38706250.700000003"/>
    <m/>
    <d v="2026-12-31T00:00:00"/>
    <m/>
    <m/>
    <m/>
    <m/>
    <m/>
    <s v="A-02-02-02-008-003-01"/>
    <s v="Prestar servicios profesionales a la Dirección de Otras Prestaciones de la ADRES mediante el apoyo técnico en el control, análisis, verificación y elaboración de informes, conceptos y análisis relacionados con la verificación y validación de las causales incluidas en los procesos de reintegro de recursos apropiados o reconocidos sin justa causa, los procesos judiciales requeridos por la Oficina Asesora Jurídica y las reclamaciones presentadas por entidades recobrantes, prestadores de servicios de salud o personas naturales por concepto de servicios y tecnologías en salud no financiadas con la UPC o con presupuestos máximos, así como indemnizaciones y gastos derivados de accidentes de tránsito ocasionados por vehículos sin identificar o sin SOAT, eventos catastróficos de origen natural, eventos terroristas y demás situaciones aprobadas por el Ministerio de Salud y Protección Social, incluyendo el análisis, verificación y cruce de la información correspondiente al proceso de saneamiento definitivo de las cuentas de recobro de los servicios y tecnologías en salud no financiados con cargo a la UPC del régimen contributivo, conforme a lo dispuesto en el artículo 237 de la Ley 1955 de 2019, el Decreto 521 de 2020 y las normas que los modifiquen o sustituyan.ID-133-DOP"/>
    <s v="133-DOP"/>
    <s v="Dirección  de Otras Prestaciones"/>
  </r>
  <r>
    <n v="555"/>
    <x v="1"/>
    <x v="554"/>
    <s v="MARIA FERNANDA GARZON VARGAS"/>
    <n v="1070955709"/>
    <d v="2026-01-28T00:00:00"/>
    <m/>
    <d v="2026-09-27T00:00:00"/>
    <d v="2026-09-28T00:00:00"/>
    <n v="71528680"/>
    <m/>
    <n v="0"/>
    <s v="NO"/>
    <n v="0"/>
    <n v="8941085"/>
    <n v="298036.16666666669"/>
    <n v="417"/>
    <d v="2026-01-11T00:00:00"/>
    <n v="71528680"/>
    <n v="1073"/>
    <d v="2026-01-28T00:00:00"/>
    <n v="71528680"/>
    <n v="894108.5"/>
    <n v="8941085"/>
    <n v="8941085"/>
    <n v="8941085"/>
    <n v="8941085"/>
    <n v="8941085"/>
    <n v="8941085"/>
    <n v="54540618.5"/>
    <m/>
    <d v="2026-12-31T00:00:00"/>
    <m/>
    <m/>
    <m/>
    <m/>
    <m/>
    <s v="A-02-02-02-008-003-01"/>
    <s v="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4-DOP"/>
    <s v="134-DOP"/>
    <s v="Dirección  de Otras Prestaciones"/>
  </r>
  <r>
    <n v="556"/>
    <x v="1"/>
    <x v="555"/>
    <s v="MARIA ANGELICA MADERA PEREZ"/>
    <n v="25970907"/>
    <d v="2026-01-27T00:00:00"/>
    <m/>
    <d v="2026-09-26T00:00:00"/>
    <d v="2026-09-27T00:00:00"/>
    <n v="71528680"/>
    <m/>
    <n v="0"/>
    <s v="NO"/>
    <n v="0"/>
    <n v="8941085"/>
    <n v="298036.16666666669"/>
    <n v="377"/>
    <d v="2026-01-11T00:00:00"/>
    <n v="71528680"/>
    <n v="1062"/>
    <d v="2026-01-27T00:00:00"/>
    <n v="71528680"/>
    <n v="1192144.67"/>
    <n v="8941085"/>
    <n v="8941085"/>
    <n v="8941085"/>
    <n v="8941085"/>
    <n v="8941085"/>
    <n v="8941085"/>
    <n v="54838654.670000002"/>
    <m/>
    <d v="2026-12-31T00:00:00"/>
    <m/>
    <m/>
    <m/>
    <m/>
    <m/>
    <s v="A-02-02-02-008-003-01"/>
    <s v="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5-DOP"/>
    <s v="135-DOP"/>
    <s v="Dirección  de Otras Prestaciones"/>
  </r>
  <r>
    <n v="557"/>
    <x v="1"/>
    <x v="556"/>
    <s v="DIANA PAOLA ESPINOZA HERRERA"/>
    <n v="1024469475"/>
    <d v="2026-01-25T00:00:00"/>
    <m/>
    <d v="2026-09-24T00:00:00"/>
    <d v="2026-09-25T00:00:00"/>
    <n v="71528680"/>
    <m/>
    <n v="0"/>
    <s v="NO"/>
    <n v="0"/>
    <n v="8941085"/>
    <n v="298036.16666666669"/>
    <n v="254"/>
    <d v="2026-01-11T00:00:00"/>
    <n v="71528680"/>
    <n v="596"/>
    <d v="2026-01-25T00:00:00"/>
    <n v="71528680"/>
    <n v="1788217"/>
    <n v="8941085"/>
    <n v="8941085"/>
    <n v="8941085"/>
    <n v="8941085"/>
    <n v="8941085"/>
    <n v="8941085"/>
    <n v="55434727"/>
    <m/>
    <d v="2026-12-31T00:00:00"/>
    <m/>
    <m/>
    <m/>
    <m/>
    <m/>
    <s v="A-02-02-02-008-003-01"/>
    <s v="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6-DOP"/>
    <s v="136-DOP"/>
    <s v="Dirección  de Otras Prestaciones"/>
  </r>
  <r>
    <n v="558"/>
    <x v="1"/>
    <x v="557"/>
    <s v="LIDY JOHANNA HERNANDEZ ALDANA"/>
    <n v="65823879"/>
    <d v="2026-01-25T00:00:00"/>
    <m/>
    <d v="2026-09-24T00:00:00"/>
    <d v="2026-09-25T00:00:00"/>
    <n v="71528680"/>
    <m/>
    <n v="0"/>
    <s v="NO"/>
    <n v="0"/>
    <n v="8941085"/>
    <n v="298036.16666666669"/>
    <n v="445"/>
    <d v="2026-01-11T00:00:00"/>
    <n v="71528680"/>
    <n v="597"/>
    <d v="2026-01-25T00:00:00"/>
    <n v="71528680"/>
    <n v="1788217"/>
    <n v="8941085"/>
    <n v="8941085"/>
    <n v="8941085"/>
    <n v="8941085"/>
    <n v="8941085"/>
    <n v="8941085"/>
    <n v="55434727"/>
    <m/>
    <d v="2026-12-31T00:00:00"/>
    <m/>
    <m/>
    <m/>
    <m/>
    <m/>
    <s v="A-02-02-02-008-003-01"/>
    <s v="Prestar servicios profesionales especializados a la Dirección de Otras Prestaciones de la ADRES, mediante el apoyo técnico, analítico y documental en la elaboración, revisión, validación y seguimiento de los conceptos técnicos relacionados con los procesos de reintegro de recursos apropiados o reconocidos sin justa causa, así como en los procesos judiciales requeridos por la Oficina Asesora Jurídica, que se deriven de las solicitudes presentadas por las entidades recobrantes, prestadores de servicios de salud o personas naturales por concepto de servicios y tecnologías en salud no financiadas con la UPC o con presupuestos máximos, así como de las indemnizaciones y gastos derivados de accidentes de tránsito ocasionados por vehículos sin identificar o sin SOAT, incluidos aquellos con póliza a tarifa diferencial por riesgo, eventos catastróficos de origen natural, eventos terroristas y demás situaciones definidas por el Ministerio de Salud y Protección Social.ID-137-DOP"/>
    <s v="137-DOP"/>
    <s v="Dirección  de Otras Prestaciones"/>
  </r>
  <r>
    <n v="559"/>
    <x v="1"/>
    <x v="558"/>
    <s v="NIDIA ESPERANZA MUÑOZ VILLAMIL   "/>
    <n v="52494387"/>
    <d v="2026-01-27T00:00:00"/>
    <m/>
    <d v="2026-09-26T00:00:00"/>
    <d v="2026-09-27T00:00:00"/>
    <n v="58145904"/>
    <m/>
    <n v="0"/>
    <s v="NO"/>
    <n v="0"/>
    <n v="7268238"/>
    <n v="242274.6"/>
    <n v="361"/>
    <d v="2026-01-11T00:00:00"/>
    <n v="58145904"/>
    <n v="1026"/>
    <d v="2026-01-27T00:00:00"/>
    <n v="58145904"/>
    <n v="969098.4"/>
    <n v="7268238"/>
    <n v="7268238"/>
    <n v="7268238"/>
    <n v="7268238"/>
    <n v="7268238"/>
    <n v="7268238"/>
    <n v="44578526.399999999"/>
    <m/>
    <d v="2026-12-31T00:00:00"/>
    <m/>
    <m/>
    <m/>
    <m/>
    <m/>
    <s v="A-02-02-02-008-003-01"/>
    <s v="Prestar servicios profesionales especializados en el área de la salud a la Dirección de Otras Prestaciones de la ADRES, mediante el apoyo técnico y analítico, desde su experticia profesional, en la elaboración y revisión de conceptos técnicos relacionados con los procesos de reintegro de recursos apropiados o reconocidos sin justa causa, así como en aquellos vinculados a procesos judiciales adelantados por la Oficina Asesora Jurídica de la ADRES, derivados de solicitudes presentadas por entidades recobrantes, prestadores de servicios de salud o personas naturales, por concepto de servicios y tecnologías no financiadas con la UPC o con presupuestos máximos,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42-DOP"/>
    <s v="142-DOP"/>
    <s v="Dirección  de Otras Prestaciones"/>
  </r>
  <r>
    <n v="560"/>
    <x v="1"/>
    <x v="559"/>
    <s v="CAMILO ANDRES PEÑA VALDERRAMA"/>
    <n v="79947417"/>
    <d v="2026-01-27T00:00:00"/>
    <m/>
    <d v="2026-09-26T00:00:00"/>
    <d v="2026-09-27T00:00:00"/>
    <n v="71528680"/>
    <m/>
    <n v="0"/>
    <s v="NO"/>
    <n v="0"/>
    <n v="8941085"/>
    <n v="298036.16666666669"/>
    <n v="229"/>
    <d v="2026-01-11T00:00:00"/>
    <n v="71528680"/>
    <n v="1036"/>
    <d v="2026-01-27T00:00:00"/>
    <n v="71528680"/>
    <n v="1192144.6666666667"/>
    <n v="8941085"/>
    <n v="8941085"/>
    <n v="8941085"/>
    <n v="8941085"/>
    <n v="8941085"/>
    <n v="8941085"/>
    <n v="54838654.666666664"/>
    <m/>
    <d v="2026-12-31T00:00:00"/>
    <m/>
    <m/>
    <m/>
    <m/>
    <m/>
    <s v="A-02-02-02-008-003-01"/>
    <s v="Prestar servicios profesionales especializados a la Dirección de Otras Prestaciones de la ADRES, mediante el apoyo técnico, jurídico y analítico en la elaboración, revisión y sustentación de conceptos, informes y análisis requeridos por los grupos internos de la Dirección, así como en los procesos judiciales adelantados por la Oficina Asesora Jurídica, que se derivan de recobros por  servicios y tecnologías en salud no financiadas con la UPC o con presupuestos máximos, así como con reclamaciones de servicios médicos, indemnizaciones y gastos derivados de accidentes de tránsito ocasionados por vehículos sin identificar o sin SOAT, eventos catastróficos de origen natural, eventos terroristas y demás situaciones definidas por el Ministerio de Salud y Protección Social.ID-143-DOP"/>
    <s v="143-DOP"/>
    <s v="Dirección  de Otras Prestaciones"/>
  </r>
  <r>
    <n v="561"/>
    <x v="2"/>
    <x v="560"/>
    <s v="SUSAN JULIETH PLAZAS RIVAS"/>
    <n v="1007493729"/>
    <d v="2026-01-21T00:00:00"/>
    <m/>
    <d v="2026-09-20T00:00:00"/>
    <d v="2026-09-21T00:00:00"/>
    <n v="48350608"/>
    <m/>
    <n v="0"/>
    <s v="NO"/>
    <n v="0"/>
    <n v="6043826"/>
    <n v="201460.86666666667"/>
    <n v="496"/>
    <d v="2026-01-11T00:00:00"/>
    <n v="72525924"/>
    <n v="473"/>
    <d v="2026-01-21T00:00:00"/>
    <n v="48350608"/>
    <n v="2014608.67"/>
    <n v="6043826"/>
    <n v="6043826"/>
    <n v="6043826"/>
    <n v="6043826"/>
    <n v="6043826"/>
    <n v="6043826"/>
    <n v="38277564.670000002"/>
    <m/>
    <d v="2026-12-31T00:00:00"/>
    <m/>
    <m/>
    <m/>
    <m/>
    <m/>
    <s v="A-02-02-02-008-003-01"/>
    <s v="Prestar servicios profesionales en las actividades de soporte de las Aplicaciones que se encuentran soportando los procesos de la ADRES.  ID-101-DGTIC"/>
    <s v="101-DGTIC"/>
    <s v="Direccion Gestión de Tecnologías de la Información y Comunicaciones"/>
  </r>
  <r>
    <n v="562"/>
    <x v="2"/>
    <x v="561"/>
    <s v="JUAN DIEGO MONTOYA REY"/>
    <n v="1069762005"/>
    <d v="2026-02-02T00:00:00"/>
    <m/>
    <d v="2026-10-01T00:00:00"/>
    <d v="2026-10-02T00:00:00"/>
    <n v="48350608"/>
    <m/>
    <n v="0"/>
    <s v="NO"/>
    <n v="0"/>
    <n v="6043826"/>
    <n v="201460.86666666667"/>
    <n v="572"/>
    <d v="2026-01-11T00:00:00"/>
    <n v="72525924"/>
    <n v="1085"/>
    <d v="2026-01-28T00:00:00"/>
    <n v="48350608"/>
    <n v="0"/>
    <n v="5842365.1333333338"/>
    <n v="6043826"/>
    <n v="6043826"/>
    <n v="6043826"/>
    <n v="6043826"/>
    <n v="6043826"/>
    <n v="36061495.133333333"/>
    <m/>
    <d v="2026-12-31T00:00:00"/>
    <m/>
    <m/>
    <m/>
    <m/>
    <m/>
    <s v="A-02-02-02-008-003-01"/>
    <s v="Prestar servicios profesionales en las actividades de soporte de las Aplicaciones que se encuentran soportando los procesos de la ADRES.  ID-148-DGTIC"/>
    <s v="148-DGTIC"/>
    <s v="Direccion Gestión de Tecnologías de la Información y Comunicaciones"/>
  </r>
  <r>
    <n v="563"/>
    <x v="2"/>
    <x v="562"/>
    <s v="WILLIAM LEONARDO CONDIA MONTAÑA"/>
    <n v="1116866356"/>
    <d v="2026-01-30T00:00:00"/>
    <m/>
    <d v="2026-09-29T00:00:00"/>
    <d v="2026-09-30T00:00:00"/>
    <n v="50762296"/>
    <m/>
    <n v="0"/>
    <s v="NO"/>
    <n v="0"/>
    <n v="6345287"/>
    <n v="211509.56666666668"/>
    <n v="564"/>
    <d v="2026-01-11T00:00:00"/>
    <n v="76143444"/>
    <n v="1176"/>
    <d v="2026-01-30T00:00:00"/>
    <n v="50762296"/>
    <n v="211509.56666666668"/>
    <n v="6345287"/>
    <n v="6345287"/>
    <n v="6345287"/>
    <n v="6345287"/>
    <n v="6345287"/>
    <n v="6345287"/>
    <n v="38283231.566666663"/>
    <m/>
    <d v="2026-12-31T00:00:00"/>
    <m/>
    <m/>
    <m/>
    <m/>
    <m/>
    <s v="A-02-02-02-008-003-01"/>
    <s v="Prestar servicios profesionales para la actualización de la documentación de los sistemas de información activos y en la creación de la documentación de los desarrollos nuevos que soportan los procesos de la Entidad  ID-030-DGTIC"/>
    <s v="030-DGTIC"/>
    <s v="Direccion Gestión de Tecnologías de la Información y Comunicaciones"/>
  </r>
  <r>
    <n v="564"/>
    <x v="2"/>
    <x v="563"/>
    <s v="JOHN JAIRO ALZA CONTRERAS"/>
    <n v="80058443"/>
    <d v="2026-02-02T00:00:00"/>
    <m/>
    <d v="2026-10-01T00:00:00"/>
    <d v="2026-10-02T00:00:00"/>
    <n v="110010720"/>
    <m/>
    <n v="0"/>
    <s v="NO"/>
    <n v="0"/>
    <n v="13751340"/>
    <n v="458378"/>
    <n v="530"/>
    <d v="2026-01-11T00:00:00"/>
    <n v="165016080"/>
    <n v="1211"/>
    <d v="2026-01-30T00:00:00"/>
    <n v="110010720"/>
    <n v="0"/>
    <n v="13292962"/>
    <n v="13751340"/>
    <n v="13751340"/>
    <n v="13751340"/>
    <n v="13751340"/>
    <n v="13751340"/>
    <n v="82049662"/>
    <m/>
    <d v="2026-12-31T00:00:00"/>
    <m/>
    <m/>
    <m/>
    <m/>
    <m/>
    <s v="A-02-02-02-008-003-01"/>
    <s v="Prestar servicios profesionales especializados para analizar las necesidades de las áreas funcionales, así como establecer los casos de pruebas para los sistemas de Información que se desarrollen para la operación y fortalecimiento de los procesos de la Entidad  ID-033-DGTIC"/>
    <s v="033-DGTIC"/>
    <s v="Direccion Gestión de Tecnologías de la Información y Comunicaciones"/>
  </r>
  <r>
    <n v="565"/>
    <x v="2"/>
    <x v="564"/>
    <s v="DIANA ROCIO UMAÑA MIRA"/>
    <n v="1121819345"/>
    <d v="2026-02-02T00:00:00"/>
    <m/>
    <d v="2026-10-01T00:00:00"/>
    <d v="2026-10-02T00:00:00"/>
    <n v="110010720"/>
    <m/>
    <n v="0"/>
    <s v="NO"/>
    <n v="0"/>
    <n v="13751340"/>
    <n v="458378"/>
    <n v="565"/>
    <d v="2026-01-11T00:00:00"/>
    <n v="165016080"/>
    <n v="1210"/>
    <d v="2026-01-30T00:00:00"/>
    <n v="110010720"/>
    <n v="0"/>
    <n v="13292962"/>
    <n v="13751340"/>
    <n v="13751340"/>
    <n v="13751340"/>
    <n v="13751340"/>
    <n v="13751340"/>
    <n v="82049662"/>
    <m/>
    <d v="2026-12-31T00:00:00"/>
    <m/>
    <m/>
    <m/>
    <m/>
    <m/>
    <s v="A-02-02-02-008-003-01"/>
    <s v="Prestar servicios profesionales especializados para analizar las necesidades de las áreas funcionales, así como establecer los casos de pruebas para los sistemas de Información que se desarrollen para la operación y fortalecimiento de los procesos de la Entidad  ID-034-DGTIC"/>
    <s v="034-DGTIC"/>
    <s v="Direccion Gestión de Tecnologías de la Información y Comunicaciones"/>
  </r>
  <r>
    <n v="566"/>
    <x v="2"/>
    <x v="565"/>
    <s v="LISETH LEGUIA ESCALANTE"/>
    <n v="45520920"/>
    <d v="2026-01-30T00:00:00"/>
    <m/>
    <d v="2026-09-29T00:00:00"/>
    <d v="2026-09-30T00:00:00"/>
    <n v="110010720"/>
    <m/>
    <n v="0"/>
    <s v="NO"/>
    <n v="0"/>
    <n v="13751340"/>
    <n v="458378"/>
    <n v="520"/>
    <d v="2026-01-11T00:00:00"/>
    <n v="110010720"/>
    <n v="1180"/>
    <d v="2026-01-30T00:00:00"/>
    <n v="110010720"/>
    <n v="458378"/>
    <n v="13751340"/>
    <n v="13751340"/>
    <n v="13751340"/>
    <n v="13751340"/>
    <n v="13751340"/>
    <n v="13751340"/>
    <n v="82966418"/>
    <m/>
    <d v="2026-12-31T00:00:00"/>
    <m/>
    <m/>
    <m/>
    <m/>
    <m/>
    <s v="A-02-02-02-008-003-01"/>
    <s v="Prestar servicios profesionales especializados para analizar las necesidades de las áreas funcionales, así como establecer los casos de pruebas para los sistemas de Información que se desarrollen para la operación y fortalecimiento de los procesos de la Entidad  ID-070-DGTIC"/>
    <s v="070-DGTIC"/>
    <s v="Direccion Gestión de Tecnologías de la Información y Comunicaciones"/>
  </r>
  <r>
    <n v="567"/>
    <x v="2"/>
    <x v="566"/>
    <s v="YUDY ASTRID RIAÑO RIAÑO"/>
    <n v="1012333823"/>
    <d v="2026-01-30T00:00:00"/>
    <m/>
    <d v="2026-09-29T00:00:00"/>
    <d v="2026-09-30T00:00:00"/>
    <n v="67581360"/>
    <m/>
    <n v="0"/>
    <s v="NO"/>
    <n v="0"/>
    <n v="8447670"/>
    <n v="281589"/>
    <n v="502"/>
    <d v="2026-01-11T00:00:00"/>
    <n v="67581360"/>
    <n v="1189"/>
    <d v="2026-01-30T00:00:00"/>
    <n v="67581360"/>
    <n v="281589"/>
    <n v="8447670"/>
    <n v="8447670"/>
    <n v="8447670"/>
    <n v="8447670"/>
    <n v="8447670"/>
    <n v="8447670"/>
    <n v="50967609"/>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036-DGTIC"/>
    <s v="036-DGTIC"/>
    <s v="Direccion Gestión de Tecnologías de la Información y Comunicaciones"/>
  </r>
  <r>
    <n v="568"/>
    <x v="2"/>
    <x v="567"/>
    <s v="MARGIE CATALINA SARMIENTO SIERRA"/>
    <n v="1030577140"/>
    <d v="2026-02-02T00:00:00"/>
    <m/>
    <d v="2026-10-01T00:00:00"/>
    <d v="2026-10-02T00:00:00"/>
    <n v="67581360"/>
    <m/>
    <n v="0"/>
    <s v="NO"/>
    <n v="0"/>
    <n v="8447670"/>
    <n v="281589"/>
    <n v="594"/>
    <d v="2026-01-11T00:00:00"/>
    <n v="67581360"/>
    <n v="1195"/>
    <d v="2026-01-30T00:00:00"/>
    <n v="67581360"/>
    <n v="0"/>
    <n v="8166081"/>
    <n v="8447670"/>
    <n v="8447670"/>
    <n v="8447670"/>
    <n v="8447670"/>
    <n v="8447670"/>
    <n v="50404431"/>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058-DGTIC"/>
    <s v="058-DGTIC"/>
    <s v="Direccion Gestión de Tecnologías de la Información y Comunicaciones"/>
  </r>
  <r>
    <n v="569"/>
    <x v="2"/>
    <x v="568"/>
    <s v="MILENA FARFAN PINZON"/>
    <n v="1075662488"/>
    <d v="2026-01-30T00:00:00"/>
    <m/>
    <d v="2026-09-29T00:00:00"/>
    <d v="2026-09-30T00:00:00"/>
    <n v="67581360"/>
    <m/>
    <n v="0"/>
    <s v="NO"/>
    <n v="0"/>
    <n v="8447670"/>
    <n v="281589"/>
    <n v="550"/>
    <d v="2026-01-11T00:00:00"/>
    <n v="67581360"/>
    <n v="1178"/>
    <d v="2026-01-30T00:00:00"/>
    <n v="67581360"/>
    <n v="281589"/>
    <n v="8447670"/>
    <n v="8447670"/>
    <n v="8447670"/>
    <n v="8447670"/>
    <n v="8447670"/>
    <n v="8447670"/>
    <n v="50967609"/>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059-DGTIC"/>
    <s v="059-DGTIC"/>
    <s v="Direccion Gestión de Tecnologías de la Información y Comunicaciones"/>
  </r>
  <r>
    <n v="570"/>
    <x v="2"/>
    <x v="569"/>
    <s v="DIANA PATRICIA HOYOS ABAUNZA"/>
    <n v="37671532"/>
    <d v="2026-02-02T00:00:00"/>
    <m/>
    <d v="2026-10-01T00:00:00"/>
    <d v="2026-10-02T00:00:00"/>
    <n v="67581360"/>
    <m/>
    <n v="0"/>
    <s v="NO"/>
    <n v="0"/>
    <n v="8447670"/>
    <n v="281589"/>
    <n v="584"/>
    <d v="2026-01-11T00:00:00"/>
    <n v="101372040"/>
    <n v="1186"/>
    <d v="2026-01-30T00:00:00"/>
    <n v="67581360"/>
    <n v="0"/>
    <n v="8166081"/>
    <n v="8447670"/>
    <n v="8447670"/>
    <n v="8447670"/>
    <n v="8447670"/>
    <n v="8447670"/>
    <n v="50404431"/>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074-DGTIC"/>
    <s v="074-DGTIC"/>
    <s v="Direccion Gestión de Tecnologías de la Información y Comunicaciones"/>
  </r>
  <r>
    <n v="571"/>
    <x v="2"/>
    <x v="570"/>
    <s v="DIEGO ALDEMAR MEDINA RAMIREZ"/>
    <n v="80154330"/>
    <d v="2026-02-02T00:00:00"/>
    <m/>
    <d v="2026-10-01T00:00:00"/>
    <d v="2026-10-02T00:00:00"/>
    <n v="67581360"/>
    <m/>
    <n v="0"/>
    <s v="NO"/>
    <n v="0"/>
    <n v="8447670"/>
    <n v="281589"/>
    <n v="540"/>
    <d v="2026-01-11T00:00:00"/>
    <n v="101372040"/>
    <n v="1184"/>
    <d v="2026-01-30T00:00:00"/>
    <n v="67581360"/>
    <n v="0"/>
    <n v="8166081"/>
    <n v="8447670"/>
    <n v="8447670"/>
    <n v="8447670"/>
    <n v="8447670"/>
    <n v="8447670"/>
    <n v="50404431"/>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116-DGTIC"/>
    <s v="116-DGTIC"/>
    <s v="Direccion Gestión de Tecnologías de la Información y Comunicaciones"/>
  </r>
  <r>
    <n v="572"/>
    <x v="2"/>
    <x v="571"/>
    <s v="ERICA SOFIA CELY GRANADOS"/>
    <n v="47440081"/>
    <d v="2026-02-02T00:00:00"/>
    <m/>
    <d v="2026-10-01T00:00:00"/>
    <d v="2026-10-02T00:00:00"/>
    <n v="67581360"/>
    <m/>
    <n v="0"/>
    <s v="NO"/>
    <n v="0"/>
    <n v="8447670"/>
    <n v="281589"/>
    <n v="523"/>
    <d v="2026-01-11T00:00:00"/>
    <n v="101372040"/>
    <n v="1183"/>
    <d v="2026-01-30T00:00:00"/>
    <n v="67581360"/>
    <n v="0"/>
    <n v="8166081"/>
    <n v="8447670"/>
    <n v="8447670"/>
    <n v="8447670"/>
    <n v="8447670"/>
    <n v="8447670"/>
    <n v="50404431"/>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136-DGTIC"/>
    <s v="136-DGTIC"/>
    <s v="Direccion Gestión de Tecnologías de la Información y Comunicaciones"/>
  </r>
  <r>
    <n v="573"/>
    <x v="2"/>
    <x v="572"/>
    <s v="NESTOR IVAN MORALES CALIXTO"/>
    <n v="1015447945"/>
    <d v="2026-02-02T00:00:00"/>
    <m/>
    <d v="2026-10-01T00:00:00"/>
    <d v="2026-10-02T00:00:00"/>
    <n v="48350608"/>
    <m/>
    <n v="0"/>
    <s v="NO"/>
    <n v="0"/>
    <n v="6043826"/>
    <n v="201460.86666666667"/>
    <n v="582"/>
    <d v="2026-01-11T00:00:00"/>
    <n v="72525924"/>
    <n v="1191"/>
    <d v="2026-01-30T00:00:00"/>
    <n v="48350608"/>
    <n v="0"/>
    <n v="5842365.1299999999"/>
    <n v="6043826"/>
    <n v="6043826"/>
    <n v="6043826"/>
    <n v="6043826"/>
    <n v="6043826"/>
    <n v="36061495.129999995"/>
    <m/>
    <d v="2026-12-31T00:00:00"/>
    <m/>
    <m/>
    <m/>
    <m/>
    <m/>
    <s v="A-02-02-02-008-003-01"/>
    <s v="Prestar servicios profesionales para apoyar las actividades de desarrollo e implementación de sistemas de información requeridos para fortalecer los procesos operativos de la Entidad  ID-064-DGTIC"/>
    <s v="064-DGTIC"/>
    <s v="Direccion Gestión de Tecnologías de la Información y Comunicaciones"/>
  </r>
  <r>
    <n v="574"/>
    <x v="2"/>
    <x v="573"/>
    <s v="KAREN NICOL LARA MOLINA"/>
    <n v="1069764458"/>
    <d v="2026-02-02T00:00:00"/>
    <m/>
    <d v="2026-10-01T00:00:00"/>
    <d v="2026-10-02T00:00:00"/>
    <n v="48350608"/>
    <m/>
    <n v="0"/>
    <s v="NO"/>
    <n v="0"/>
    <n v="6043826"/>
    <n v="201460.86666666667"/>
    <n v="583"/>
    <d v="2026-01-11T00:00:00"/>
    <n v="72525924"/>
    <n v="1182"/>
    <d v="2026-01-30T00:00:00"/>
    <n v="48350608"/>
    <n v="0"/>
    <n v="5842365.1333333338"/>
    <n v="6043826"/>
    <n v="6043826"/>
    <n v="6043826"/>
    <n v="6043826"/>
    <n v="6043826"/>
    <n v="36061495.133333333"/>
    <m/>
    <d v="2026-12-31T00:00:00"/>
    <m/>
    <m/>
    <m/>
    <m/>
    <m/>
    <s v="A-02-02-02-008-003-01"/>
    <s v="Prestar servicios profesionales para apoyar las actividades de desarrollo e implementación de sistemas de información requeridos para fortalecer los procesos operativos de la Entidad  ID-069-DGTIC"/>
    <s v="069-DGTIC"/>
    <s v="Direccion Gestión de Tecnologías de la Información y Comunicaciones"/>
  </r>
  <r>
    <n v="575"/>
    <x v="2"/>
    <x v="574"/>
    <s v="SANTIAGO ROMERO LOZANO"/>
    <n v="1000181091"/>
    <d v="2026-02-02T00:00:00"/>
    <m/>
    <d v="2026-10-01T00:00:00"/>
    <d v="2026-10-02T00:00:00"/>
    <n v="48350608"/>
    <m/>
    <n v="0"/>
    <s v="NO"/>
    <n v="0"/>
    <n v="6043826"/>
    <n v="201460.86666666667"/>
    <n v="554"/>
    <d v="2026-01-11T00:00:00"/>
    <n v="72525924"/>
    <n v="1212"/>
    <d v="2026-01-30T00:00:00"/>
    <n v="48350608"/>
    <n v="0"/>
    <n v="5842365.1299999999"/>
    <n v="6043826"/>
    <n v="6043826"/>
    <n v="6043826"/>
    <n v="6043826"/>
    <n v="6043826"/>
    <n v="36061495.129999995"/>
    <m/>
    <d v="2026-12-31T00:00:00"/>
    <m/>
    <m/>
    <m/>
    <m/>
    <m/>
    <s v="A-02-02-02-008-003-01"/>
    <s v="Prestar servicios profesionales para apoyar las actividades de desarrollo e implementación de sistemas de información requeridos para fortalecer los procesos operativos de la Entidad  ID-078-DGTIC"/>
    <s v="078-DGTIC"/>
    <s v="Direccion Gestión de Tecnologías de la Información y Comunicaciones"/>
  </r>
  <r>
    <n v="576"/>
    <x v="2"/>
    <x v="575"/>
    <s v="OMAR DAVID CORREA VILLAMIZAR"/>
    <n v="1007674001"/>
    <d v="2026-02-02T00:00:00"/>
    <m/>
    <d v="2026-10-01T00:00:00"/>
    <d v="2026-10-02T00:00:00"/>
    <n v="48350608"/>
    <m/>
    <n v="0"/>
    <s v="NO"/>
    <n v="0"/>
    <n v="6043826"/>
    <n v="201460.86666666667"/>
    <n v="521"/>
    <d v="2026-01-11T00:00:00"/>
    <n v="72525924"/>
    <n v="1225"/>
    <d v="2026-01-30T00:00:00"/>
    <n v="48350608"/>
    <n v="0"/>
    <n v="5842365.1333333338"/>
    <n v="6043826"/>
    <n v="6043826"/>
    <n v="6043826"/>
    <n v="6043826"/>
    <n v="6043826"/>
    <n v="36061495.133333333"/>
    <m/>
    <d v="2026-12-31T00:00:00"/>
    <m/>
    <m/>
    <m/>
    <m/>
    <m/>
    <s v="A-02-02-02-008-003-01"/>
    <s v="Prestar servicios profesionales para apoyar las actividades de desarrollo e implementación de sistemas de información requeridos para fortalecer los procesos operativos de la Entidad  ID-083-DGTIC"/>
    <s v="083-DGTIC"/>
    <s v="Direccion Gestión de Tecnologías de la Información y Comunicaciones"/>
  </r>
  <r>
    <n v="577"/>
    <x v="2"/>
    <x v="576"/>
    <s v="ALEXANDRA VALBUENA FLOREZ"/>
    <n v="52691820"/>
    <d v="2026-01-30T00:00:00"/>
    <m/>
    <d v="2026-09-29T00:00:00"/>
    <d v="2026-09-30T00:00:00"/>
    <n v="48350608"/>
    <m/>
    <n v="0"/>
    <s v="NO"/>
    <n v="0"/>
    <n v="6043826"/>
    <n v="201460.86666666667"/>
    <n v="515"/>
    <d v="2026-01-11T00:00:00"/>
    <n v="72525912"/>
    <n v="1203"/>
    <d v="2026-01-30T00:00:00"/>
    <n v="48350608"/>
    <n v="201460.87"/>
    <n v="6043826"/>
    <n v="6043826"/>
    <n v="6043826"/>
    <n v="6043826"/>
    <n v="6043826"/>
    <n v="6043826"/>
    <n v="36464416.870000005"/>
    <m/>
    <d v="2026-12-31T00:00:00"/>
    <m/>
    <m/>
    <m/>
    <m/>
    <m/>
    <s v="A-02-02-02-008-003-01"/>
    <s v="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17-DGTIC"/>
    <s v="117-DGTIC"/>
    <s v="Direccion Gestión de Tecnologías de la Información y Comunicaciones"/>
  </r>
  <r>
    <n v="578"/>
    <x v="2"/>
    <x v="577"/>
    <s v="ANDREA ROBAYO SUAREZ"/>
    <n v="1020728875"/>
    <d v="2026-01-30T00:00:00"/>
    <m/>
    <d v="2026-09-29T00:00:00"/>
    <d v="2026-09-30T00:00:00"/>
    <n v="48350608"/>
    <m/>
    <n v="0"/>
    <s v="NO"/>
    <n v="0"/>
    <n v="6043826"/>
    <n v="201460.86666666667"/>
    <n v="486"/>
    <d v="2026-01-11T00:00:00"/>
    <n v="72525912"/>
    <n v="1188"/>
    <d v="2026-01-30T00:00:00"/>
    <n v="48350608"/>
    <n v="201460.86666666667"/>
    <n v="6043826"/>
    <n v="6043826"/>
    <n v="6043826"/>
    <n v="6043826"/>
    <n v="6043826"/>
    <n v="6043826"/>
    <n v="30420590.866666667"/>
    <n v="6043826"/>
    <d v="2026-12-31T00:00:00"/>
    <m/>
    <m/>
    <m/>
    <m/>
    <m/>
    <s v="A-02-02-02-008-003-01"/>
    <s v="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18-DGTIC"/>
    <s v="118-DGTIC"/>
    <s v="Direccion Gestión de Tecnologías de la Información y Comunicaciones"/>
  </r>
  <r>
    <n v="579"/>
    <x v="2"/>
    <x v="578"/>
    <s v="BLEYDY BOCANEGRA TIQUE"/>
    <n v="1014190727"/>
    <d v="2026-01-30T00:00:00"/>
    <m/>
    <d v="2026-09-29T00:00:00"/>
    <d v="2026-09-30T00:00:00"/>
    <n v="48350608"/>
    <m/>
    <n v="0"/>
    <s v="NO"/>
    <n v="0"/>
    <n v="6043826"/>
    <n v="201460.86666666667"/>
    <n v="574"/>
    <d v="2026-01-11T00:00:00"/>
    <n v="72525912"/>
    <n v="1190"/>
    <d v="2026-01-30T00:00:00"/>
    <n v="48350608"/>
    <n v="201460.86666666667"/>
    <n v="6043826"/>
    <n v="6043826"/>
    <n v="6043826"/>
    <n v="6043826"/>
    <n v="6043826"/>
    <n v="6043826"/>
    <n v="36464416.866666667"/>
    <m/>
    <d v="2026-12-31T00:00:00"/>
    <m/>
    <m/>
    <m/>
    <m/>
    <m/>
    <s v="A-02-02-02-008-003-01"/>
    <s v="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07-DGTIC"/>
    <s v="107-DGTIC"/>
    <s v="Direccion Gestión de Tecnologías de la Información y Comunicaciones"/>
  </r>
  <r>
    <n v="580"/>
    <x v="2"/>
    <x v="579"/>
    <s v="LILIA JOHANNA MONTAÑEZ NIETO"/>
    <n v="53160005"/>
    <d v="2026-02-02T00:00:00"/>
    <m/>
    <d v="2026-10-01T00:00:00"/>
    <d v="2026-10-02T00:00:00"/>
    <n v="48350608"/>
    <m/>
    <n v="0"/>
    <s v="NO"/>
    <n v="0"/>
    <n v="6043826"/>
    <n v="201460.86666666667"/>
    <n v="527"/>
    <d v="2026-01-11T00:00:00"/>
    <n v="72525912"/>
    <n v="1196"/>
    <d v="2026-01-30T00:00:00"/>
    <n v="48350608"/>
    <n v="0"/>
    <n v="5842365.1333333338"/>
    <n v="6043823"/>
    <n v="6043829"/>
    <n v="6043826"/>
    <n v="6043826"/>
    <n v="6043826"/>
    <n v="36061495.133333333"/>
    <m/>
    <d v="2026-12-31T00:00:00"/>
    <m/>
    <m/>
    <m/>
    <m/>
    <m/>
    <s v="A-02-02-02-008-003-01"/>
    <s v="Prestar servicios profesionales para el trámite de las respuestas a las peticiones, quejas, reclamos y sugerencias, así como, en la generación de reportes y cruce de bases de datos para los Entes de Control, Entidades del Sector Salud, Entidades Estatales y Privadas y Ciudadanía en general, relacionados con la Base de Datos Únicos de Afiliados.   ID-120-DGTIC"/>
    <s v="120-DGTIC"/>
    <s v="Direccion Gestión de Tecnologías de la Información y Comunicaciones"/>
  </r>
  <r>
    <n v="581"/>
    <x v="2"/>
    <x v="580"/>
    <s v="MONICA DEL PILAR GOMEZ RAMIREZ"/>
    <n v="1015423448"/>
    <d v="2026-02-02T00:00:00"/>
    <m/>
    <d v="2026-10-01T00:00:00"/>
    <d v="2026-10-02T00:00:00"/>
    <n v="50762296"/>
    <m/>
    <n v="0"/>
    <s v="NO"/>
    <n v="0"/>
    <n v="6345287"/>
    <n v="211509.56666666668"/>
    <n v="493"/>
    <d v="2026-01-11T00:00:00"/>
    <n v="76143444"/>
    <n v="1194"/>
    <d v="2026-01-30T00:00:00"/>
    <n v="50762296"/>
    <n v="0"/>
    <n v="6133777.4299999997"/>
    <n v="6345287"/>
    <n v="6345287"/>
    <n v="6345287"/>
    <n v="6345287"/>
    <n v="6345287"/>
    <n v="37860212.43"/>
    <m/>
    <d v="2026-12-31T00:00:00"/>
    <m/>
    <m/>
    <m/>
    <m/>
    <m/>
    <s v="A-02-02-02-008-003-01"/>
    <s v="Prestar servicios profesionales para la actualización de la documentación de los sistemas de información activos y en la creación de la documentación de los desarrollos nuevos que soportan los procesos de la Entidad ID-124-DGTIC"/>
    <s v="124-DGTIC"/>
    <s v="Direccion Gestión de Tecnologías de la Información y Comunicaciones"/>
  </r>
  <r>
    <n v="582"/>
    <x v="2"/>
    <x v="581"/>
    <s v="SABIANA GARCIA CASALINAS"/>
    <n v="52523752"/>
    <d v="2026-02-02T00:00:00"/>
    <m/>
    <d v="2026-10-01T00:00:00"/>
    <d v="2026-10-02T00:00:00"/>
    <n v="60000000"/>
    <m/>
    <n v="0"/>
    <s v="NO"/>
    <n v="0"/>
    <n v="7500000"/>
    <n v="250000"/>
    <n v="508"/>
    <d v="2026-01-11T00:00:00"/>
    <n v="90000000"/>
    <n v="1204"/>
    <d v="2026-01-30T00:00:00"/>
    <n v="60000000"/>
    <n v="0"/>
    <n v="7250000"/>
    <n v="7500000"/>
    <n v="7500000"/>
    <n v="7500000"/>
    <n v="7500000"/>
    <n v="7500000"/>
    <n v="44750000"/>
    <m/>
    <d v="2026-12-31T00:00:00"/>
    <m/>
    <m/>
    <m/>
    <m/>
    <m/>
    <s v="A-02-02-02-008-003-01"/>
    <s v="Prestar servicios profesionales orientados al análisis de requerimientos, la elaboración de casos de prueba y la actualización de la documentación de los sistemas de información activos, así como a la creación de la documentación asociada a nuevos desarrollos, necesarios para el diseño, desarrollo, implementación y puesta en marcha de los sistemas de información que soportan los procesos de la Entidad. ID-147-DGTIC"/>
    <s v="147-DGTIC"/>
    <s v="Direccion Gestión de Tecnologías de la Información y Comunicaciones"/>
  </r>
  <r>
    <n v="583"/>
    <x v="2"/>
    <x v="582"/>
    <s v="DEIVIS ALBERTO POLO CUADRO"/>
    <n v="72256425"/>
    <d v="2026-02-02T00:00:00"/>
    <m/>
    <d v="2026-10-01T00:00:00"/>
    <d v="2026-10-02T00:00:00"/>
    <n v="48350608"/>
    <m/>
    <n v="0"/>
    <s v="NO"/>
    <n v="0"/>
    <n v="6043826"/>
    <n v="201460.86666666667"/>
    <n v="511"/>
    <d v="2026-01-11T00:00:00"/>
    <n v="72525924"/>
    <n v="1270"/>
    <d v="2026-01-30T00:00:00"/>
    <n v="48350608"/>
    <n v="0"/>
    <n v="5842365.1333333338"/>
    <n v="6043826"/>
    <n v="6043826"/>
    <n v="6043826"/>
    <n v="6043826"/>
    <n v="6043826"/>
    <n v="36061495.133333333"/>
    <m/>
    <d v="2026-12-31T00:00:00"/>
    <m/>
    <m/>
    <m/>
    <m/>
    <m/>
    <s v="A-02-02-02-008-003-09"/>
    <s v="Prestar servicios de apoyo a la gestión para el desarrollo de las actividades de soporte y mantenimiento de las Aplicaciones que soportan los procesos de la ADRES ID-031-DGTIC"/>
    <s v="031-DGTIC"/>
    <s v="Direccion Gestión de Tecnologías de la Información y Comunicaciones"/>
  </r>
  <r>
    <n v="584"/>
    <x v="2"/>
    <x v="583"/>
    <s v="SERGIO LUIS ANTONIO GARCIA"/>
    <n v="1019026904"/>
    <d v="2026-01-26T00:00:00"/>
    <m/>
    <d v="2026-09-25T00:00:00"/>
    <d v="2026-09-26T00:00:00"/>
    <n v="48350608"/>
    <m/>
    <n v="0"/>
    <s v="NO"/>
    <n v="0"/>
    <n v="6043826"/>
    <n v="201460.86666666667"/>
    <n v="514"/>
    <d v="2026-01-11T00:00:00"/>
    <n v="72525924"/>
    <n v="585"/>
    <d v="2026-01-25T00:00:00"/>
    <n v="48350608"/>
    <n v="1007304.33"/>
    <n v="6043826"/>
    <n v="6043826"/>
    <n v="6043826"/>
    <n v="6043826"/>
    <n v="6043826"/>
    <n v="6043826"/>
    <n v="37270260.329999998"/>
    <m/>
    <d v="2026-12-31T00:00:00"/>
    <m/>
    <m/>
    <m/>
    <m/>
    <m/>
    <s v="A-02-02-02-008-003-09"/>
    <s v="Prestar servicios de apoyo a la gestión para el desarrollo de las actividades de soporte y mantenimiento de las Aplicaciones que soportan los procesos de la ADRES ID-110-DGTIC"/>
    <s v="110-DGTIC"/>
    <s v="Direccion Gestión de Tecnologías de la Información y Comunicaciones"/>
  </r>
  <r>
    <n v="585"/>
    <x v="2"/>
    <x v="584"/>
    <s v="DANIEL CAMILO ALFEREZ GARCIA"/>
    <n v="1193557847"/>
    <d v="2026-02-02T00:00:00"/>
    <m/>
    <d v="2026-10-01T00:00:00"/>
    <d v="2026-10-02T00:00:00"/>
    <n v="47880000"/>
    <m/>
    <n v="0"/>
    <s v="NO"/>
    <n v="0"/>
    <n v="5985000"/>
    <n v="199500"/>
    <n v="524"/>
    <d v="2026-01-11T00:00:00"/>
    <n v="71820000"/>
    <n v="1193"/>
    <d v="2026-01-30T00:00:00"/>
    <n v="47880000"/>
    <n v="0"/>
    <n v="5785500"/>
    <n v="5985000"/>
    <n v="5985000"/>
    <n v="5985000"/>
    <n v="5985000"/>
    <n v="5985000"/>
    <n v="35710500"/>
    <m/>
    <d v="2026-12-31T00:00:00"/>
    <m/>
    <m/>
    <m/>
    <m/>
    <m/>
    <s v="A-02-02-02-008-003-01"/>
    <s v="Prestar servicios profesionales para apoyar el desarrollo, soporte, operación  y mejora continua de las plataformas web de la Entidad.  ID-032-DGTIC"/>
    <s v="032-DGTIC"/>
    <s v="Direccion Gestión de Tecnologías de la Información y Comunicaciones"/>
  </r>
  <r>
    <n v="586"/>
    <x v="2"/>
    <x v="585"/>
    <s v="JONIER ANDERSON TORO CASTILLO"/>
    <n v="15817656"/>
    <d v="2026-02-02T00:00:00"/>
    <m/>
    <d v="2026-10-01T00:00:00"/>
    <d v="2026-10-02T00:00:00"/>
    <n v="69600000"/>
    <m/>
    <n v="0"/>
    <s v="NO"/>
    <n v="0"/>
    <n v="8700000"/>
    <n v="290000"/>
    <n v="544"/>
    <d v="2026-01-11T00:00:00"/>
    <n v="104400000"/>
    <n v="1221"/>
    <d v="2026-01-30T00:00:00"/>
    <n v="69600000"/>
    <n v="0"/>
    <n v="8410000"/>
    <n v="8700000"/>
    <n v="8700000"/>
    <n v="8700000"/>
    <n v="8700000"/>
    <n v="8700000"/>
    <n v="51910000"/>
    <m/>
    <d v="2026-12-31T00:00:00"/>
    <m/>
    <m/>
    <m/>
    <m/>
    <m/>
    <s v="A-02-02-02-008-003-01"/>
    <s v="Prestar servicios profesionales para apoyar  la definición, configuración y optimización de la arquitectura de infraestructura multinube que soporta las aplicaciones y soluciones tecnológicas de la ADRES, conforme a buenas prácticas y lineamientos técnicos institucionales. ID-056-DGTIC"/>
    <s v="056-DGTIC"/>
    <s v="Direccion Gestión de Tecnologías de la Información y Comunicaciones"/>
  </r>
  <r>
    <n v="587"/>
    <x v="2"/>
    <x v="586"/>
    <s v="ANYELINA LALAGE CACERES REYES"/>
    <n v="32784718"/>
    <d v="2026-02-02T00:00:00"/>
    <m/>
    <d v="2026-10-01T00:00:00"/>
    <d v="2026-10-02T00:00:00"/>
    <n v="95896824"/>
    <m/>
    <n v="0"/>
    <s v="NO"/>
    <n v="0"/>
    <n v="11987103"/>
    <n v="399570.1"/>
    <n v="498"/>
    <d v="2026-01-11T00:00:00"/>
    <n v="95896824"/>
    <n v="1259"/>
    <d v="2026-01-30T00:00:00"/>
    <n v="95896824"/>
    <n v="0"/>
    <n v="11587532.9"/>
    <n v="11987103"/>
    <n v="11987103"/>
    <n v="11987103"/>
    <n v="11987103"/>
    <n v="11987103"/>
    <n v="71523047.900000006"/>
    <m/>
    <d v="2026-12-31T00:00:00"/>
    <m/>
    <m/>
    <m/>
    <m/>
    <m/>
    <s v="A-02-02-02-008-003-01"/>
    <s v="Prestar servicios profesionales especializados para apoyar las actividades de análisis, diseño, documentación, alineación y fortalecimiento de la Arquitectura de Información y datos de la Entidad, orientadas a optimizar los procesos, estructuras y flujos de datos institucionales, asegurando su coherencia con los objetivos misionales de la entidad.  ID-044-DGTIC"/>
    <s v="044-DGTIC"/>
    <s v="Direccion Gestión de Tecnologías de la Información y Comunicaciones"/>
  </r>
  <r>
    <n v="588"/>
    <x v="2"/>
    <x v="587"/>
    <s v="WILMER HUMBERTO MONTERO BENITEZ"/>
    <n v="1018402623"/>
    <d v="2026-02-02T00:00:00"/>
    <m/>
    <d v="2026-10-01T00:00:00"/>
    <d v="2026-10-02T00:00:00"/>
    <n v="95896824"/>
    <m/>
    <n v="0"/>
    <s v="NO"/>
    <n v="0"/>
    <n v="11987103"/>
    <n v="399570.1"/>
    <n v="546"/>
    <d v="2026-01-11T00:00:00"/>
    <n v="143845236"/>
    <n v="1269"/>
    <d v="2026-01-30T00:00:00"/>
    <n v="95896824"/>
    <n v="0"/>
    <n v="11587532.899999999"/>
    <n v="11987103"/>
    <n v="11987103"/>
    <n v="11987103"/>
    <n v="11987103"/>
    <n v="11987103"/>
    <n v="71523047.900000006"/>
    <m/>
    <d v="2026-12-31T00:00:00"/>
    <m/>
    <m/>
    <m/>
    <m/>
    <m/>
    <s v="A-02-02-02-008-003-01"/>
    <s v="Prestar servicios profesionales como Administrador de Bases de Datos (DBA), para apoyar las actividades de configuración, optimización y documentación de los ambientes de bases de datos requeridos para los proyectos y soporte de la operación.  ID-045-DGTIC"/>
    <s v="045-DGTIC"/>
    <s v="Direccion Gestión de Tecnologías de la Información y Comunicaciones"/>
  </r>
  <r>
    <n v="589"/>
    <x v="2"/>
    <x v="588"/>
    <s v="YOVANNY QUITIAN BEDOYA"/>
    <n v="80742341"/>
    <d v="2026-02-02T00:00:00"/>
    <m/>
    <d v="2026-10-01T00:00:00"/>
    <d v="2026-10-02T00:00:00"/>
    <n v="95896824"/>
    <m/>
    <n v="0"/>
    <s v="NO"/>
    <n v="0"/>
    <n v="11987103"/>
    <n v="399570.1"/>
    <n v="563"/>
    <d v="2026-01-11T00:00:00"/>
    <n v="95896824"/>
    <n v="1267"/>
    <d v="2026-01-30T00:00:00"/>
    <n v="95896824"/>
    <n v="0"/>
    <n v="11587532.899999999"/>
    <n v="11987103"/>
    <n v="11987103"/>
    <n v="11987103"/>
    <n v="11987103"/>
    <n v="11987103"/>
    <n v="71523047.900000006"/>
    <m/>
    <d v="2026-12-31T00:00:00"/>
    <m/>
    <m/>
    <m/>
    <m/>
    <m/>
    <s v="A-02-02-02-008-003-01"/>
    <s v="Prestar servicios profesionales especializados para apoyar las actividades de análisis, diseño, documentación, alineación y fortalecimiento de la Arquitectura de Soluciones y Aplicaciones de la Entidad, orientadas a optimizar los procesos, estructuras de sistemas y aplicaciones institucionales, asegurando su coherencia con los objetivos misionales de la entidad  ID-046-DGTIC"/>
    <s v="046-DGTIC"/>
    <s v="Direccion Gestión de Tecnologías de la Información y Comunicaciones"/>
  </r>
  <r>
    <n v="590"/>
    <x v="2"/>
    <x v="589"/>
    <s v="FRANK LEONARDO ORTIZ VELA"/>
    <n v="93374023"/>
    <d v="2026-02-02T00:00:00"/>
    <m/>
    <d v="2026-10-01T00:00:00"/>
    <d v="2026-10-02T00:00:00"/>
    <n v="104000000"/>
    <m/>
    <n v="0"/>
    <s v="NO"/>
    <n v="0"/>
    <n v="13000000"/>
    <n v="433333.33333333331"/>
    <n v="517"/>
    <d v="2026-01-11T00:00:00"/>
    <n v="156000000"/>
    <n v="1260"/>
    <d v="2026-01-30T00:00:00"/>
    <n v="104000000"/>
    <n v="0"/>
    <n v="12566666.666666666"/>
    <n v="13000000"/>
    <n v="13000000"/>
    <n v="13000000"/>
    <n v="13000000"/>
    <n v="13000000"/>
    <n v="77566666.666666657"/>
    <m/>
    <d v="2026-12-31T00:00:00"/>
    <m/>
    <m/>
    <m/>
    <m/>
    <m/>
    <s v="A-02-02-02-008-003-01"/>
    <s v="Prestar servicios profesionales para apoyar las actividades relacionadas con la estrategia de Gobierno y Transformación Digital de la Entidad.  ID-055-DGTIC"/>
    <s v="055-DGTIC"/>
    <s v="Direccion Gestión de Tecnologías de la Información y Comunicaciones"/>
  </r>
  <r>
    <n v="591"/>
    <x v="2"/>
    <x v="590"/>
    <s v="JOHAN ANDREY SANCHEZ MORALES"/>
    <n v="1022935658"/>
    <d v="2026-02-02T00:00:00"/>
    <m/>
    <d v="2026-10-01T00:00:00"/>
    <d v="2026-10-02T00:00:00"/>
    <n v="95896824"/>
    <m/>
    <n v="0"/>
    <s v="NO"/>
    <n v="0"/>
    <n v="11987103"/>
    <n v="399570.1"/>
    <n v="518"/>
    <d v="2026-01-11T00:00:00"/>
    <n v="143845236"/>
    <n v="1261"/>
    <d v="2026-01-30T00:00:00"/>
    <n v="95896824"/>
    <n v="0"/>
    <n v="11587532.899999999"/>
    <n v="11987103"/>
    <n v="11987103"/>
    <n v="11987103"/>
    <n v="11987103"/>
    <n v="11987103"/>
    <n v="71523047.900000006"/>
    <m/>
    <d v="2026-12-31T00:00:00"/>
    <m/>
    <m/>
    <m/>
    <m/>
    <m/>
    <s v="A-02-02-02-008-003-01"/>
    <s v="Prestar servicios profesionales especializados para apoyar las actividades de análisis, diseño, documentación, alineación y fortalecimiento de la Arquitectura de Negocio de la Entidad, orientadas a definir, estructurar y optimizar los procesos, capacidades y modelos operativos institucionales, asegurando su coherencia con los objetivos misionales de la Entidad.  ID-086-DGTIC"/>
    <s v="086-DGTIC"/>
    <s v="Direccion Gestión de Tecnologías de la Información y Comunicaciones"/>
  </r>
  <r>
    <n v="592"/>
    <x v="2"/>
    <x v="591"/>
    <s v="GENNY PAOLA AMBROSIO VILLEGAS"/>
    <n v="1032377372"/>
    <d v="2026-02-02T00:00:00"/>
    <m/>
    <d v="2026-10-01T00:00:00"/>
    <d v="2026-10-02T00:00:00"/>
    <n v="114117220.56"/>
    <m/>
    <n v="11987103"/>
    <s v="SI"/>
    <n v="2277549.5699999998"/>
    <n v="14264652.57"/>
    <n v="475488.41899999999"/>
    <n v="529"/>
    <d v="2026-01-11T00:00:00"/>
    <n v="114117224"/>
    <n v="1237"/>
    <d v="2026-01-30T00:00:00"/>
    <n v="114117220.56"/>
    <n v="0"/>
    <n v="13789164.151000001"/>
    <n v="14264652.57"/>
    <n v="14264652.57"/>
    <n v="14264652.57"/>
    <n v="14264652.57"/>
    <n v="14264652.57"/>
    <n v="85112427.000999987"/>
    <m/>
    <d v="2026-12-31T00:00:00"/>
    <m/>
    <m/>
    <m/>
    <m/>
    <m/>
    <s v="A-02-02-02-008-003-01"/>
    <s v="Prestación de servicios profesionales  para apoyar las actividades de análisis, diseño, implementacion, gobierno  y evolucion de la arquitectura empresarial, incluyendo procesos, informacion, tecnología   y modelos de negocio, para   alinear la estrategia de la Entidad con la infraestructura operacional y tecnológica, promoviendo la eficiencia,   la innovación y la gestión del cambio  ID-130-DGTIC"/>
    <s v="130-DGTIC"/>
    <s v="Direccion Gestión de Tecnologías de la Información y Comunicaciones"/>
  </r>
  <r>
    <n v="593"/>
    <x v="2"/>
    <x v="592"/>
    <s v="JORGE ANTONIO HERNANDEZ SANCHEZ"/>
    <n v="86082120"/>
    <d v="2026-02-02T00:00:00"/>
    <m/>
    <d v="2026-10-01T00:00:00"/>
    <d v="2026-10-02T00:00:00"/>
    <n v="108683061.76000001"/>
    <m/>
    <n v="11416288"/>
    <s v="SI"/>
    <n v="2169094.7200000002"/>
    <n v="13585382.720000001"/>
    <n v="452846.09066666669"/>
    <n v="575"/>
    <d v="2026-01-11T00:00:00"/>
    <n v="163024596"/>
    <n v="1239"/>
    <d v="2026-01-30T00:00:00"/>
    <n v="108683061.76000001"/>
    <n v="0"/>
    <n v="13132536.629333334"/>
    <n v="13585382.720000001"/>
    <n v="13585382.720000001"/>
    <n v="13585382.720000001"/>
    <n v="13585382.720000001"/>
    <n v="13585382.720000001"/>
    <n v="81059450.229333341"/>
    <m/>
    <d v="2026-12-31T00:00:00"/>
    <m/>
    <m/>
    <m/>
    <m/>
    <m/>
    <s v="A-02-02-02-008-003-01"/>
    <s v="Prestar servicios profesionales para apoyar las actividades de análisis, diseño, documentación, alineación y fortalecimiento de la Arquitectura de Soluciones y Aplicaciones de la Entidad, orientadas a optimizar los procesos, estructuras de sistemas y aplicaciones institucionales, asegurando su coherencia con los objetivos misionales de la entidad  ID-131-DGTIC"/>
    <s v="131-DGTIC"/>
    <s v="Direccion Gestión de Tecnologías de la Información y Comunicaciones"/>
  </r>
  <r>
    <n v="594"/>
    <x v="2"/>
    <x v="593"/>
    <s v="LUIS EDUARDO MORENO TRUJILLO"/>
    <n v="91506988"/>
    <d v="2026-02-02T00:00:00"/>
    <m/>
    <d v="2026-10-01T00:00:00"/>
    <d v="2026-10-02T00:00:00"/>
    <n v="95896824"/>
    <m/>
    <n v="0"/>
    <s v="NO"/>
    <n v="0"/>
    <n v="11987103"/>
    <n v="399570.1"/>
    <n v="547"/>
    <d v="2026-01-11T00:00:00"/>
    <n v="95896824"/>
    <n v="1248"/>
    <d v="2026-01-30T00:00:00"/>
    <n v="95896824"/>
    <n v="0"/>
    <n v="11587532.899999999"/>
    <n v="11987103"/>
    <n v="11987103"/>
    <n v="11987103"/>
    <n v="11987103"/>
    <n v="11987103"/>
    <n v="71523047.900000006"/>
    <m/>
    <d v="2026-12-31T00:00:00"/>
    <m/>
    <m/>
    <m/>
    <m/>
    <m/>
    <s v="A-02-02-02-008-003-01"/>
    <s v="Prestar servicios profesionales especializados para apoyar las actividades de análisis, diseño, documentación, alineación y fortalecimiento de la Arquitectura de Información y datos de la Entidad, orientadas a optimizar los procesos, estructuras y flujos de datos institucionales, asegurando su coherencia con los objetivos misionales de la entidad.  ID-134-DGTIC"/>
    <s v="134-DGTIC"/>
    <s v="Direccion Gestión de Tecnologías de la Información y Comunicaciones"/>
  </r>
  <r>
    <n v="595"/>
    <x v="4"/>
    <x v="594"/>
    <s v="TATIANA KATHERINE MORA VASQUEZ"/>
    <n v="1000350882"/>
    <d v="2026-01-22T00:00:00"/>
    <m/>
    <d v="2026-09-21T00:00:00"/>
    <d v="2026-09-22T00:00:00"/>
    <n v="46118600"/>
    <m/>
    <n v="0"/>
    <s v="NO"/>
    <n v="0"/>
    <n v="5764825"/>
    <n v="192160.83333333334"/>
    <n v="648"/>
    <d v="2026-01-11T00:00:00"/>
    <n v="69177900"/>
    <n v="494"/>
    <d v="2026-01-22T00:00:00"/>
    <n v="46118600"/>
    <n v="1729447.5"/>
    <n v="5764825"/>
    <n v="5764825"/>
    <n v="5764825"/>
    <n v="5764825"/>
    <n v="5764825"/>
    <n v="5764825"/>
    <n v="36318397.5"/>
    <m/>
    <d v="2026-12-31T00:00:00"/>
    <m/>
    <m/>
    <m/>
    <m/>
    <m/>
    <s v="A-02-02-02-008-003-01"/>
    <s v="Prestar servicios profesionales a la Dirección General de la Administradora de los Recursos del Sistema General de Seguridad Social en Salud (ADRES), para apoyar la documentación de las actividades ejecutadas en los proyectos misionales y estratégicos de la entidad en cabeza de la Dirección General, incluyendo elaboración, sistematización y actualización de documentos técnicos, conceptuales, operativos y administrativos relacionados con proyecto SIA, y oficina de relacionamiento institucional . ID-132-DG. ADRES-CPS-629-2026"/>
    <s v="132-DGRAL"/>
    <s v="Dirección General"/>
  </r>
  <r>
    <n v="596"/>
    <x v="4"/>
    <x v="595"/>
    <s v="MARTHA LILIANA CIFUENTES TORRES"/>
    <n v="1075658212"/>
    <d v="2026-01-27T00:00:00"/>
    <m/>
    <d v="2026-09-26T00:00:00"/>
    <d v="2026-09-27T00:00:00"/>
    <n v="89040000"/>
    <m/>
    <n v="0"/>
    <s v="NO"/>
    <n v="0"/>
    <n v="11130000"/>
    <n v="371000"/>
    <n v="674"/>
    <d v="2026-01-11T00:00:00"/>
    <n v="133560000"/>
    <n v="1063"/>
    <d v="2026-01-27T00:00:00"/>
    <n v="89040000"/>
    <n v="1484000"/>
    <n v="11130000"/>
    <n v="11130000"/>
    <n v="11130000"/>
    <n v="11130000"/>
    <n v="11130000"/>
    <n v="11130000"/>
    <n v="68264000"/>
    <m/>
    <d v="2026-12-31T00:00:00"/>
    <m/>
    <m/>
    <m/>
    <m/>
    <m/>
    <s v="A-02-02-02-008-003-01"/>
    <s v="Prestar servicios profesionales a la Dirección General de la Administradora de los Recursos del Sistema General de Seguridad Social en Salud – ADRES, para apoyar las actividades de investigación en procesos investigativos, gestión de información científica, elaboración de insumos técnicos y participación en espacios de coordinación y seguimiento. ID-070-DGRAL"/>
    <s v="070-DGRAL"/>
    <s v="Dirección General"/>
  </r>
  <r>
    <n v="597"/>
    <x v="4"/>
    <x v="596"/>
    <s v="MARCELA EUGENIA ALVEAR PORTACIO"/>
    <n v="52487871"/>
    <d v="2026-01-27T00:00:00"/>
    <m/>
    <d v="2026-09-26T00:00:00"/>
    <d v="2026-09-27T00:00:00"/>
    <n v="110880000"/>
    <m/>
    <n v="0"/>
    <s v="NO"/>
    <n v="0"/>
    <n v="13860000"/>
    <n v="462000"/>
    <n v="691"/>
    <d v="2026-01-11T00:00:00"/>
    <n v="166320000"/>
    <n v="1061"/>
    <d v="2026-01-27T00:00:00"/>
    <n v="110880000"/>
    <n v="1848000"/>
    <n v="13860000"/>
    <n v="13860000"/>
    <n v="13860000"/>
    <n v="13860000"/>
    <n v="13860000"/>
    <n v="13860000"/>
    <n v="85008000"/>
    <m/>
    <d v="2026-12-31T00:00:00"/>
    <m/>
    <m/>
    <m/>
    <m/>
    <m/>
    <s v="A-02-02-02-008-003-01"/>
    <s v="Prestar servicios profesionales especializados a la Dirección General de la Administradora de los Recursos del Sistema General de Seguridad Social en Salud – ADRES, en el análisis del comportamiento de las variables del gasto en salud, en el marco de las funciones de la entidad de adelantar las verificaciones para el reconocimiento y pago por los distintos conceptos, que aseguren el buen uso y control de los recursos. ID-071-DGRAL"/>
    <s v="071-DGRAL"/>
    <s v="Dirección General"/>
  </r>
  <r>
    <n v="598"/>
    <x v="4"/>
    <x v="597"/>
    <s v="SANTIAGO JOSE CASTRO FERNANDEZ"/>
    <n v="1020759001"/>
    <d v="2026-01-28T00:00:00"/>
    <m/>
    <d v="2026-09-27T00:00:00"/>
    <d v="2026-09-28T00:00:00"/>
    <n v="89040000"/>
    <m/>
    <n v="0"/>
    <s v="NO"/>
    <n v="0"/>
    <n v="11130000"/>
    <n v="371000"/>
    <n v="619"/>
    <d v="2026-01-11T00:00:00"/>
    <n v="89040000"/>
    <n v="1093"/>
    <d v="2026-01-28T00:00:00"/>
    <n v="89040000"/>
    <n v="1113000"/>
    <n v="11130000"/>
    <n v="11130000"/>
    <n v="11130000"/>
    <n v="11130000"/>
    <n v="11130000"/>
    <n v="11130000"/>
    <n v="67893000"/>
    <m/>
    <d v="2026-12-31T00:00:00"/>
    <m/>
    <m/>
    <m/>
    <m/>
    <m/>
    <s v="A-02-02-02-008-003-01"/>
    <s v="Prestar servicios profesionales a la Dirección General de la Administradora de los Recursos del Sistema General de Seguridad Social en Salud - ADRES, apoyando el aseguramiento de los entregables de innovación y desarrollando productos para cubrir diferentes necesidades que se identifiquen en las actividades misionales de ADRES e incorporando dentro de ello la gestión del cambio. ID-011-DGRAL"/>
    <s v="011-DGRAL"/>
    <s v="Dirección General"/>
  </r>
  <r>
    <n v="599"/>
    <x v="4"/>
    <x v="598"/>
    <s v="JOSE MAURICIO GONZALEZ LIMAS"/>
    <n v="1020762360"/>
    <d v="2026-01-28T00:00:00"/>
    <d v="2026-04-16T00:00:00"/>
    <d v="2026-09-27T00:00:00"/>
    <d v="2026-09-28T00:00:00"/>
    <n v="110880000"/>
    <n v="74844000"/>
    <n v="0"/>
    <s v="NO"/>
    <n v="0"/>
    <n v="13860000"/>
    <n v="462000"/>
    <n v="683"/>
    <d v="2026-01-11T00:00:00"/>
    <n v="166320000"/>
    <n v="6372"/>
    <d v="2026-04-16T00:00:00"/>
    <n v="74844000"/>
    <n v="0"/>
    <n v="0"/>
    <n v="0"/>
    <n v="6930000"/>
    <n v="13860000"/>
    <n v="13860000"/>
    <n v="13860000"/>
    <n v="48510000"/>
    <m/>
    <d v="2026-12-31T00:00:00"/>
    <m/>
    <m/>
    <m/>
    <m/>
    <s v="SI"/>
    <s v="A-02-02-02-008-003-01"/>
    <s v="Prestar servicios profesionales a la Dirección General de la Administradora de los Recursos del Sistema General de Seguridad Social en Salud - ADRES, para brindar acompañamiento en la conceptualización de los productos de innovación, verificación de su funcionalidad y seguimiento de su entrega oportuna. ID-030-DGRAL. CESION DEL CTO ADRES-CPS-633-2026."/>
    <s v="030-DGRAL"/>
    <s v="Dirección General"/>
  </r>
  <r>
    <n v="600"/>
    <x v="4"/>
    <x v="599"/>
    <s v="GINA LORENA VARON RONDON"/>
    <n v="52472334"/>
    <d v="2026-01-28T00:00:00"/>
    <m/>
    <d v="2026-09-27T00:00:00"/>
    <d v="2026-09-28T00:00:00"/>
    <n v="110880000"/>
    <m/>
    <n v="0"/>
    <s v="NO"/>
    <n v="0"/>
    <n v="13860000"/>
    <n v="462000"/>
    <n v="684"/>
    <d v="2026-01-11T00:00:00"/>
    <n v="166320000"/>
    <n v="1082"/>
    <d v="2026-01-28T00:00:00"/>
    <n v="110880000"/>
    <n v="1386000"/>
    <n v="13860000"/>
    <n v="13860000"/>
    <n v="13860000"/>
    <n v="13860000"/>
    <n v="13860000"/>
    <n v="13860000"/>
    <n v="84546000"/>
    <m/>
    <d v="2026-12-31T00:00:00"/>
    <m/>
    <m/>
    <m/>
    <m/>
    <m/>
    <s v="A-02-02-02-008-003-01"/>
    <s v="Prestar servicios profesionales a la Dirección General de la Administradora de los Recursos del Sistema General de Seguridad Social en Salud - ADRES, para apoyar el aseguramiento de la calidad de los entregables de Innovación y Analítica, mediante la aplicación de procesos de cultura y metodologías de innovación. ID-031-DGRAL"/>
    <s v="031-DGRAL"/>
    <s v="Dirección General"/>
  </r>
  <r>
    <n v="601"/>
    <x v="4"/>
    <x v="600"/>
    <s v="JUAN CAMILO BOHORQUEZ PINZON"/>
    <n v="79981297"/>
    <d v="2026-01-28T00:00:00"/>
    <m/>
    <d v="2026-09-27T00:00:00"/>
    <d v="2026-09-28T00:00:00"/>
    <n v="110880000"/>
    <m/>
    <n v="0"/>
    <s v="NO"/>
    <n v="0"/>
    <n v="13860000"/>
    <n v="462000"/>
    <n v="682"/>
    <d v="2026-03-20T00:00:00"/>
    <n v="110880000"/>
    <n v="1075"/>
    <d v="2026-01-28T00:00:00"/>
    <n v="110880000"/>
    <n v="1386000"/>
    <n v="13860000"/>
    <n v="13860000"/>
    <n v="13860000"/>
    <n v="13860000"/>
    <n v="13860000"/>
    <n v="13860000"/>
    <n v="84546000"/>
    <m/>
    <d v="2026-12-31T00:00:00"/>
    <m/>
    <m/>
    <m/>
    <m/>
    <m/>
    <s v="A-02-02-02-008-003-01"/>
    <s v="Prestar servicios profesionales a la Dirección General de la Administradora de los Recursos del Sistema General de Seguridad Social en Salud - ADRES, para brindar acompañamiento en la conceptualización de los productos de innovación, verificación de su funcionalidad y seguimiento de su entrega oportuna. ID-028-DGRAL"/>
    <s v="028-DGRAL"/>
    <s v="Dirección General"/>
  </r>
  <r>
    <n v="602"/>
    <x v="1"/>
    <x v="601"/>
    <s v="DANIEL PEÑA RAMIREZ"/>
    <n v="80151891"/>
    <d v="2026-01-23T00:00:00"/>
    <m/>
    <d v="2026-09-22T00:00:00"/>
    <d v="2026-09-23T00:00:00"/>
    <n v="100311024"/>
    <m/>
    <n v="0"/>
    <s v="NO"/>
    <n v="0"/>
    <n v="12538878"/>
    <n v="417962.6"/>
    <n v="261"/>
    <d v="2026-01-11T00:00:00"/>
    <n v="150466536"/>
    <n v="544"/>
    <d v="2026-01-23T00:00:00"/>
    <n v="100311024"/>
    <n v="3343700.8"/>
    <n v="12538878"/>
    <n v="12538878"/>
    <n v="12538878"/>
    <n v="12538878"/>
    <n v="12538878"/>
    <n v="12538878"/>
    <n v="78576968.799999997"/>
    <m/>
    <d v="2026-12-31T00:00:00"/>
    <m/>
    <m/>
    <m/>
    <m/>
    <m/>
    <s v="A-02-02-02-008-003-01"/>
    <s v="Prestar servicios profesionales especializados a la Dirección de Otras Prestaciones de la ADRES para la mejora de los proceso de auditoría, así como para el desarrollo de los procesos de revisión, verificación y control de las cuentas médicas presentadas por las Entidades, mediante la revisión,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 ID-070-DOP-ADRES-CPS-636-2026"/>
    <s v="070-DOP"/>
    <s v="Dirección  de Otras Prestaciones"/>
  </r>
  <r>
    <n v="603"/>
    <x v="1"/>
    <x v="602"/>
    <s v="MARIA CRISTINA RIAÑO GONZALEZ"/>
    <n v="39690818"/>
    <d v="2026-01-27T00:00:00"/>
    <m/>
    <d v="2026-09-26T00:00:00"/>
    <d v="2026-09-27T00:00:00"/>
    <n v="88000000"/>
    <m/>
    <n v="0"/>
    <s v="NO"/>
    <n v="0"/>
    <n v="11000000"/>
    <n v="366666.66666666669"/>
    <n v="349"/>
    <d v="2026-01-11T00:00:00"/>
    <n v="151200000"/>
    <n v="1035"/>
    <d v="2026-01-27T00:00:00"/>
    <n v="88000000"/>
    <n v="1466666.6666666667"/>
    <n v="11000000"/>
    <n v="11000000"/>
    <n v="11000000"/>
    <n v="11000000"/>
    <n v="11000000"/>
    <n v="11000000"/>
    <n v="67466666.666666657"/>
    <m/>
    <d v="2026-12-31T00:00:00"/>
    <m/>
    <m/>
    <m/>
    <m/>
    <m/>
    <s v="A-02-02-02-008-003-01"/>
    <s v="Prestar servicios profesionales especializados para fortalecer los procesos de maduración de la prueba de concepto, automatización de procesos y entrenamiento de inteligencia artificial en los criterios de auditoría, así como en la gestión integral del Sistema Inteligente de Auditoría de los procesos a cargo  de la Dirección de Otras Prestaciones de la ADRES o quien haga sus veces, de conformidad  con la normatividad vigente. ID-141-DOP"/>
    <s v="141-DOP"/>
    <s v="Dirección  de Otras Prestaciones"/>
  </r>
  <r>
    <n v="604"/>
    <x v="6"/>
    <x v="603"/>
    <s v="ANDRES CAMILO ANZOLA PACHECO"/>
    <n v="1073710211"/>
    <d v="2026-01-26T00:00:00"/>
    <m/>
    <d v="2026-09-25T00:00:00"/>
    <d v="2026-09-26T00:00:00"/>
    <n v="46747440"/>
    <m/>
    <n v="0"/>
    <s v="NO"/>
    <n v="0"/>
    <n v="5843430"/>
    <n v="194781"/>
    <n v="164"/>
    <d v="2026-01-11T00:00:00"/>
    <n v="46747440"/>
    <n v="652"/>
    <d v="2026-01-26T00:00:00"/>
    <n v="46747440"/>
    <n v="973905"/>
    <n v="5843430"/>
    <n v="5843430"/>
    <n v="5843430"/>
    <n v="5843430"/>
    <n v="5843430"/>
    <n v="5843430"/>
    <n v="36034485"/>
    <m/>
    <d v="2026-12-31T00:00:00"/>
    <m/>
    <m/>
    <m/>
    <m/>
    <m/>
    <s v="A-02-02-02-008-003-09"/>
    <s v="Prestar servicios de apoyo a la gestión a la Dirección de Gestión de Recursos Financieros de Salud en la identificación y seguimiento de los ingresos registrados en las cuentas de recaudo de los recursos del Sistema General de Seguridad Social en Salud administrados por la ADRES, así como efectuar la consolidación de información que conlleve al análisis del comportamiento de los recursos del sistema. ID-016-DGRFS"/>
    <s v="016-DGRFS"/>
    <s v="Dirección Gestión de los Recursos Financieros de la Salud"/>
  </r>
  <r>
    <n v="605"/>
    <x v="1"/>
    <x v="604"/>
    <s v="DIANA JAZMIN SALVO LOPEZ"/>
    <n v="53015693"/>
    <d v="2026-01-24T00:00:00"/>
    <m/>
    <d v="2026-09-23T00:00:00"/>
    <d v="2026-09-24T00:00:00"/>
    <n v="64000000"/>
    <m/>
    <n v="0"/>
    <s v="NO"/>
    <n v="0"/>
    <n v="8000000"/>
    <n v="266666.66666666669"/>
    <n v="294"/>
    <d v="2026-01-11T00:00:00"/>
    <n v="64000000"/>
    <n v="564"/>
    <d v="2026-01-24T00:00:00"/>
    <n v="64000000"/>
    <n v="1866666.6666666667"/>
    <n v="8000000"/>
    <n v="8000000"/>
    <n v="8000000"/>
    <n v="8000000"/>
    <n v="8000000"/>
    <n v="8000000"/>
    <n v="49866666.6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27-DOP. ADRES-CPS-640-2026"/>
    <s v="027-DOP"/>
    <s v="Dirección  de Otras Prestaciones"/>
  </r>
  <r>
    <n v="606"/>
    <x v="1"/>
    <x v="605"/>
    <s v="JENNY CAROLINA JIMENEZ MARTINEZ"/>
    <n v="52848360"/>
    <d v="2026-01-24T00:00:00"/>
    <m/>
    <d v="2026-09-23T00:00:00"/>
    <d v="2026-09-24T00:00:00"/>
    <n v="64000000"/>
    <m/>
    <n v="0"/>
    <s v="NO"/>
    <n v="0"/>
    <n v="8000000"/>
    <n v="266666.66666666669"/>
    <n v="470"/>
    <d v="2026-01-11T00:00:00"/>
    <n v="64000000"/>
    <n v="563"/>
    <d v="2026-01-24T00:00:00"/>
    <n v="64000000"/>
    <n v="1866666.67"/>
    <n v="8000000"/>
    <n v="8000000"/>
    <n v="8000000"/>
    <n v="8000000"/>
    <n v="8000000"/>
    <n v="8000000"/>
    <n v="49866666.670000002"/>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0-DOP. ADRES-CPS-641-2026"/>
    <s v="030-DOP"/>
    <s v="Dirección  de Otras Prestaciones"/>
  </r>
  <r>
    <n v="607"/>
    <x v="1"/>
    <x v="606"/>
    <s v="ANGIE LORENA ABRIL MOSQUERA"/>
    <n v="1014199819"/>
    <d v="2026-01-24T00:00:00"/>
    <m/>
    <d v="2026-09-23T00:00:00"/>
    <d v="2026-09-24T00:00:00"/>
    <n v="64000000"/>
    <m/>
    <n v="0"/>
    <s v="NO"/>
    <n v="0"/>
    <n v="8000000"/>
    <n v="266666.66666666669"/>
    <n v="276"/>
    <d v="2026-01-11T00:00:00"/>
    <n v="64000000"/>
    <n v="562"/>
    <d v="2026-01-24T00:00:00"/>
    <n v="64000000"/>
    <n v="1866666.67"/>
    <n v="8000000"/>
    <n v="8000000"/>
    <n v="8000000"/>
    <n v="8000000"/>
    <n v="8000000"/>
    <n v="8000000"/>
    <n v="49866666.670000002"/>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1-DOP. ADRES-CPS-642-2026"/>
    <s v="031-DOP"/>
    <s v="Dirección  de Otras Prestaciones"/>
  </r>
  <r>
    <n v="608"/>
    <x v="1"/>
    <x v="607"/>
    <s v="WILLIAM MARROQUIN MANCERA"/>
    <n v="79501966"/>
    <d v="2026-01-26T00:00:00"/>
    <m/>
    <d v="2026-09-25T00:00:00"/>
    <d v="2026-09-26T00:00:00"/>
    <n v="64000000"/>
    <m/>
    <n v="0"/>
    <s v="NO"/>
    <n v="0"/>
    <n v="8000000"/>
    <n v="266666.66666666669"/>
    <n v="314"/>
    <d v="2026-01-11T00:00:00"/>
    <n v="64000000"/>
    <n v="627"/>
    <d v="2026-01-26T00:00:00"/>
    <n v="64000000"/>
    <n v="1333333.3333333335"/>
    <n v="8000000"/>
    <n v="8000000"/>
    <n v="8000000"/>
    <n v="8000000"/>
    <n v="8000000"/>
    <n v="8000000"/>
    <n v="49333333.333333336"/>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3-DOP. ADRES-CPS-643-2026"/>
    <s v="033-DOP"/>
    <s v="Dirección  de Otras Prestaciones"/>
  </r>
  <r>
    <n v="609"/>
    <x v="1"/>
    <x v="608"/>
    <s v="NEIFY AILET MORA FORIGUA"/>
    <n v="52205254"/>
    <d v="2026-01-23T00:00:00"/>
    <m/>
    <d v="2026-09-22T00:00:00"/>
    <d v="2026-09-23T00:00:00"/>
    <n v="64000000"/>
    <m/>
    <n v="0"/>
    <s v="NO"/>
    <n v="0"/>
    <n v="8000000"/>
    <n v="266666.66666666669"/>
    <n v="277"/>
    <d v="2026-01-11T00:00:00"/>
    <n v="64000000"/>
    <n v="550"/>
    <d v="2026-01-23T00:00:00"/>
    <n v="64000000"/>
    <n v="2133333.3333333335"/>
    <n v="8000000"/>
    <n v="8000000"/>
    <n v="8000000"/>
    <n v="8000000"/>
    <n v="8000000"/>
    <n v="8000000"/>
    <n v="50133333.333333336"/>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4-DOP. ADRES-CPS-644-2026"/>
    <s v="034-DOP"/>
    <s v="Dirección  de Otras Prestaciones"/>
  </r>
  <r>
    <n v="610"/>
    <x v="1"/>
    <x v="609"/>
    <s v="CARLOS ALBERTO PUENTES MAHECHA"/>
    <n v="1026580001"/>
    <d v="2026-01-24T00:00:00"/>
    <m/>
    <d v="2026-09-23T00:00:00"/>
    <d v="2026-09-24T00:00:00"/>
    <n v="64000000"/>
    <m/>
    <n v="0"/>
    <s v="NO"/>
    <n v="0"/>
    <n v="8000000"/>
    <n v="266666.66666666669"/>
    <n v="239"/>
    <d v="2026-01-11T00:00:00"/>
    <n v="64000000"/>
    <n v="565"/>
    <d v="2026-01-24T00:00:00"/>
    <n v="64000000"/>
    <n v="1866666.6666666667"/>
    <n v="8000000"/>
    <n v="8000000"/>
    <n v="8000000"/>
    <n v="8000000"/>
    <n v="8000000"/>
    <n v="8000000"/>
    <n v="49866666.6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6-DOP. ADRES-CPS-645-2026"/>
    <s v="036-DOP"/>
    <s v="Dirección  de Otras Prestaciones"/>
  </r>
  <r>
    <n v="611"/>
    <x v="1"/>
    <x v="610"/>
    <s v="YOMARA VARGAS"/>
    <n v="52862015"/>
    <d v="2026-01-24T00:00:00"/>
    <m/>
    <d v="2026-09-23T00:00:00"/>
    <d v="2026-09-24T00:00:00"/>
    <n v="64000000"/>
    <m/>
    <n v="0"/>
    <s v="NO"/>
    <n v="0"/>
    <n v="8000000"/>
    <n v="266666.66666666669"/>
    <n v="436"/>
    <d v="2026-01-11T00:00:00"/>
    <n v="64000000"/>
    <n v="568"/>
    <d v="2026-01-24T00:00:00"/>
    <n v="64000000"/>
    <n v="1866666.6666666667"/>
    <n v="8000000"/>
    <n v="8000000"/>
    <n v="8000000"/>
    <n v="8000000"/>
    <n v="8000000"/>
    <n v="8000000"/>
    <n v="49866666.6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8-DOP. ADRES-CPS-646-2026"/>
    <s v="038-DOP"/>
    <s v="Dirección  de Otras Prestaciones"/>
  </r>
  <r>
    <n v="612"/>
    <x v="1"/>
    <x v="611"/>
    <s v="MARY LUZ SIERRA VILLALBA"/>
    <n v="52880242"/>
    <d v="2026-01-25T00:00:00"/>
    <m/>
    <d v="2026-09-24T00:00:00"/>
    <d v="2026-09-25T00:00:00"/>
    <n v="64000000"/>
    <m/>
    <n v="0"/>
    <s v="NO"/>
    <n v="0"/>
    <n v="8000000"/>
    <n v="266666.66666666669"/>
    <n v="278"/>
    <d v="2026-01-11T00:00:00"/>
    <n v="64000000"/>
    <n v="551"/>
    <d v="2026-01-23T00:00:00"/>
    <n v="64000000"/>
    <n v="1600000"/>
    <n v="8000000"/>
    <n v="8000000"/>
    <n v="8000000"/>
    <n v="8000000"/>
    <n v="8000000"/>
    <n v="8000000"/>
    <n v="49600000"/>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39-DOP. ADRES-CPS-647-2026"/>
    <s v="039-DOP"/>
    <s v="Dirección  de Otras Prestaciones"/>
  </r>
  <r>
    <n v="613"/>
    <x v="1"/>
    <x v="612"/>
    <s v="LILIBETH DEL SOCORRO MARTINEZ NASSAR"/>
    <n v="32791966"/>
    <d v="2026-01-25T00:00:00"/>
    <m/>
    <d v="2026-09-24T00:00:00"/>
    <d v="2026-09-25T00:00:00"/>
    <n v="64000000"/>
    <m/>
    <n v="0"/>
    <s v="NO"/>
    <n v="0"/>
    <n v="8000000"/>
    <n v="266666.66666666669"/>
    <n v="410"/>
    <d v="2026-01-11T00:00:00"/>
    <n v="64000000"/>
    <n v="566"/>
    <d v="2026-01-24T00:00:00"/>
    <n v="64000000"/>
    <n v="1600000"/>
    <n v="8000000"/>
    <n v="8000000"/>
    <n v="8000000"/>
    <n v="8000000"/>
    <n v="8000000"/>
    <n v="8000000"/>
    <n v="49600000"/>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0-DOP. ADRES-CPS-648-2026"/>
    <s v="040-DOP"/>
    <s v="Dirección  de Otras Prestaciones"/>
  </r>
  <r>
    <n v="614"/>
    <x v="1"/>
    <x v="613"/>
    <s v="YOLIMA CONSTANZA PINILLA NUÑEZ"/>
    <n v="53103132"/>
    <d v="2026-01-25T00:00:00"/>
    <m/>
    <d v="2026-09-24T00:00:00"/>
    <d v="2026-09-25T00:00:00"/>
    <n v="64000000"/>
    <m/>
    <n v="0"/>
    <s v="NO"/>
    <n v="0"/>
    <n v="8000000"/>
    <n v="266666.66666666669"/>
    <n v="472"/>
    <d v="2026-01-11T00:00:00"/>
    <n v="64000000"/>
    <n v="569"/>
    <d v="2026-01-24T00:00:00"/>
    <n v="64000000"/>
    <n v="1600000"/>
    <n v="8000000"/>
    <n v="8000000"/>
    <n v="8000000"/>
    <n v="8000000"/>
    <n v="8000000"/>
    <n v="8000000"/>
    <n v="49600000"/>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2-DOP. ADRES-CPS-649-2026"/>
    <s v="042-DOP"/>
    <s v="Dirección  de Otras Prestaciones"/>
  </r>
  <r>
    <n v="615"/>
    <x v="1"/>
    <x v="614"/>
    <s v="AMARFY LUCIA STHEFANY ROSERO GUERRERO"/>
    <n v="1085245691"/>
    <d v="2026-01-25T00:00:00"/>
    <m/>
    <d v="2026-09-24T00:00:00"/>
    <d v="2026-09-25T00:00:00"/>
    <n v="64000000"/>
    <m/>
    <n v="0"/>
    <s v="NO"/>
    <n v="0"/>
    <n v="8000000"/>
    <n v="266666.66666666669"/>
    <n v="279"/>
    <d v="2026-01-11T00:00:00"/>
    <n v="64000000"/>
    <n v="567"/>
    <d v="2026-01-24T00:00:00"/>
    <n v="64000000"/>
    <n v="1600000"/>
    <n v="8000000"/>
    <n v="8000000"/>
    <n v="8000000"/>
    <n v="8000000"/>
    <n v="8000000"/>
    <n v="8000000"/>
    <n v="49600000"/>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4-DOP. ADRES-CPS-650-2026"/>
    <s v="044-DOP"/>
    <s v="Dirección  de Otras Prestaciones"/>
  </r>
  <r>
    <n v="616"/>
    <x v="1"/>
    <x v="615"/>
    <s v="MARY LUZ RODRIGUEZ DIAZ"/>
    <n v="53139532"/>
    <d v="2026-01-27T00:00:00"/>
    <m/>
    <d v="2026-09-26T00:00:00"/>
    <d v="2026-09-27T00:00:00"/>
    <n v="64000000"/>
    <m/>
    <n v="0"/>
    <s v="NO"/>
    <n v="0"/>
    <n v="8000000"/>
    <n v="266666.66666666669"/>
    <n v="437"/>
    <d v="2026-01-11T00:00:00"/>
    <n v="64000000"/>
    <n v="574"/>
    <d v="2026-01-25T00:00:00"/>
    <n v="64000000"/>
    <n v="1066666.6666666667"/>
    <n v="8000000"/>
    <n v="8000000"/>
    <n v="8000000"/>
    <n v="8000000"/>
    <n v="8000000"/>
    <n v="8000000"/>
    <n v="49066666.6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5-DOP. ADRES-CPS-651-2026"/>
    <s v="045-DOP"/>
    <s v="Dirección  de Otras Prestaciones"/>
  </r>
  <r>
    <n v="617"/>
    <x v="1"/>
    <x v="616"/>
    <s v="PABLO JOSE WILCHES CHAPARRO"/>
    <n v="1030627318"/>
    <d v="2026-01-26T00:00:00"/>
    <m/>
    <d v="2026-09-25T00:00:00"/>
    <d v="2026-09-26T00:00:00"/>
    <n v="64000000"/>
    <m/>
    <n v="0"/>
    <s v="NO"/>
    <n v="0"/>
    <n v="8000000"/>
    <n v="266666.66666666669"/>
    <n v="280"/>
    <d v="2026-01-11T00:00:00"/>
    <n v="64000000"/>
    <n v="615"/>
    <d v="2026-01-25T00:00:00"/>
    <n v="64000000"/>
    <n v="1333333.3333333335"/>
    <n v="8000000"/>
    <n v="8000000"/>
    <n v="8000000"/>
    <n v="8000000"/>
    <n v="8000000"/>
    <n v="8000000"/>
    <n v="49333333.333333336"/>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47-DOP. ADRES-CPS-652-2026"/>
    <s v="047-DOP"/>
    <s v="Dirección  de Otras Prestaciones"/>
  </r>
  <r>
    <n v="618"/>
    <x v="1"/>
    <x v="617"/>
    <s v="CARLOS ANDRES LOPEZ CARMONA"/>
    <n v="1012339299"/>
    <d v="2026-01-25T00:00:00"/>
    <m/>
    <d v="2026-09-24T00:00:00"/>
    <d v="2026-09-25T00:00:00"/>
    <n v="64000000"/>
    <m/>
    <n v="0"/>
    <s v="NO"/>
    <n v="0"/>
    <n v="8000000"/>
    <n v="266666.66666666669"/>
    <n v="242"/>
    <d v="2026-01-11T00:00:00"/>
    <n v="64000000"/>
    <n v="578"/>
    <d v="2026-01-25T00:00:00"/>
    <n v="64000000"/>
    <n v="1600000"/>
    <n v="8000000"/>
    <n v="8000000"/>
    <n v="8000000"/>
    <n v="8000000"/>
    <n v="8000000"/>
    <n v="8000000"/>
    <n v="49600000"/>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58-DOP. ADRES-CPS-653-2026"/>
    <s v="058-DOP"/>
    <s v="Dirección  de Otras Prestaciones"/>
  </r>
  <r>
    <n v="619"/>
    <x v="1"/>
    <x v="618"/>
    <s v="MARIAM LIZET PACHON RIOJA"/>
    <n v="52710678"/>
    <d v="2026-01-27T00:00:00"/>
    <m/>
    <d v="2026-09-26T00:00:00"/>
    <d v="2026-09-27T00:00:00"/>
    <n v="64000000"/>
    <m/>
    <n v="0"/>
    <s v="NO"/>
    <n v="0"/>
    <n v="8000000"/>
    <n v="266666.66666666669"/>
    <n v="387"/>
    <d v="2026-01-11T00:00:00"/>
    <n v="64000000"/>
    <n v="576"/>
    <d v="2026-01-25T00:00:00"/>
    <n v="64000000"/>
    <n v="1066666.6666666667"/>
    <n v="8000000"/>
    <n v="8000000"/>
    <n v="8000000"/>
    <n v="8000000"/>
    <n v="8000000"/>
    <n v="8000000"/>
    <n v="49066666.6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059-DOP. ADRES-CPS-654-2026"/>
    <s v="059-DOP"/>
    <s v="Dirección  de Otras Prestaciones"/>
  </r>
  <r>
    <n v="620"/>
    <x v="6"/>
    <x v="619"/>
    <s v="JONATHAN STIVEN CANDIL MORALES"/>
    <n v="1069728988"/>
    <d v="2026-01-25T00:00:00"/>
    <m/>
    <d v="2026-09-24T00:00:00"/>
    <d v="2026-09-25T00:00:00"/>
    <n v="56053704"/>
    <m/>
    <n v="0"/>
    <s v="NO"/>
    <n v="0"/>
    <n v="7006713"/>
    <n v="233557.1"/>
    <n v="173"/>
    <d v="2026-01-11T00:00:00"/>
    <n v="56053704"/>
    <n v="584"/>
    <d v="2026-01-25T00:00:00"/>
    <n v="56053704"/>
    <n v="1401342.6"/>
    <n v="7006713"/>
    <n v="7006713"/>
    <n v="7006713"/>
    <n v="7006713"/>
    <n v="7006713"/>
    <n v="7006713"/>
    <n v="43441620.600000001"/>
    <m/>
    <d v="2026-12-31T00:00:00"/>
    <m/>
    <m/>
    <m/>
    <m/>
    <m/>
    <s v="A-02-02-02-008-003-01"/>
    <s v="Prestar los servicios profesionales a la Dirección de Gestión de los Recursos Financieros de Salud en las actividades que soportan la contabilidad, las conciliaciones bancarias y los estados financieros de la ADRES. ID-034-DGRFS"/>
    <s v="034-DGRFS"/>
    <s v="Dirección Gestión de los Recursos Financieros de la Salud"/>
  </r>
  <r>
    <n v="621"/>
    <x v="4"/>
    <x v="620"/>
    <s v="DEISY JEANNETTE ARRUBLA SANCHEZ"/>
    <n v="51995431"/>
    <d v="2026-01-23T00:00:00"/>
    <m/>
    <d v="2026-11-22T00:00:00"/>
    <d v="2026-11-23T00:00:00"/>
    <n v="157500000"/>
    <m/>
    <n v="0"/>
    <s v="NO"/>
    <n v="0"/>
    <n v="15750000"/>
    <n v="525000"/>
    <n v="695"/>
    <d v="2026-01-11T00:00:00"/>
    <n v="189000000"/>
    <n v="555"/>
    <d v="2026-01-23T00:00:00"/>
    <n v="157500000"/>
    <n v="4200000"/>
    <n v="15750000"/>
    <n v="15750000"/>
    <n v="15750000"/>
    <n v="15750000"/>
    <n v="15750000"/>
    <n v="15750000"/>
    <n v="98700000"/>
    <m/>
    <d v="2026-12-31T00:00:00"/>
    <m/>
    <m/>
    <m/>
    <m/>
    <m/>
    <s v="A-02-02-02-008-003-01"/>
    <s v="Prestar servicios profesionales especializados a la Dirección General de la Administradora de los Recursos del Sistema General de Seguridad Social en Salud (ADRES) para apoyar la estructuración  e implementación  de las actividades orientadas al desarrollo del Observatorio para la Sostenibilidad del Gasto en  Salud, mediante la elaboración, análisis y conceptualización  de insumos  metodológicos y operativos. ID-120-DGRAL. ADRES-CPS-656-2026"/>
    <s v="120-DGRAL"/>
    <s v="Dirección General"/>
  </r>
  <r>
    <n v="622"/>
    <x v="4"/>
    <x v="621"/>
    <s v="DANIEL HERNAN ROBAYO LLANES"/>
    <n v="1019077374"/>
    <d v="2026-01-23T00:00:00"/>
    <m/>
    <d v="2026-09-22T00:00:00"/>
    <d v="2026-09-23T00:00:00"/>
    <n v="88000000"/>
    <m/>
    <n v="0"/>
    <s v="NO"/>
    <n v="0"/>
    <n v="11000000"/>
    <n v="366666.66666666669"/>
    <n v="717"/>
    <d v="2026-01-11T00:00:00"/>
    <n v="140238000"/>
    <n v="535"/>
    <d v="2026-01-23T00:00:00"/>
    <n v="88000000"/>
    <n v="2933333.3333333335"/>
    <n v="11000000"/>
    <n v="11000000"/>
    <n v="11000000"/>
    <n v="11000000"/>
    <n v="11000000"/>
    <n v="11000000"/>
    <n v="68933333.333333343"/>
    <m/>
    <d v="2026-12-31T00:00:00"/>
    <m/>
    <m/>
    <m/>
    <m/>
    <m/>
    <s v="A-02-02-02-008-003-01"/>
    <s v="Prestar servicios profesionales especializados a la Dirección General de la Administradora de los Recursos del Sistema General de Seguridad Social en Salud (ADRES), para apoyar la planeación, seguimiento y articulación de las actividades estratégicas y operativas de la entidad, mediante la consolidación y análisis de información para la toma de decisiones, el monitoreo de metas e indicadores institucionales, la identificación de riesgos y oportunidades de mejora, y la coordinación de acciones entre las áreas misionales y de apoyo, contribuyendo al cumplimiento de los objetivos estratégicos y al fortalecimiento de la gestión institucional. ID-107-DGRAL. ADRES-CPS-657-2026"/>
    <s v="107-DGRAL"/>
    <s v="Dirección General"/>
  </r>
  <r>
    <n v="623"/>
    <x v="4"/>
    <x v="622"/>
    <s v="LAURA TATIANA CLAVIJO MARTINEZ"/>
    <n v="1013655829"/>
    <d v="2026-02-02T00:00:00"/>
    <m/>
    <d v="2026-10-01T00:00:00"/>
    <d v="2026-10-02T00:00:00"/>
    <n v="50448336"/>
    <m/>
    <n v="0"/>
    <s v="NO"/>
    <n v="0"/>
    <n v="6306042"/>
    <n v="210201.4"/>
    <n v="675"/>
    <d v="2026-01-11T00:00:00"/>
    <n v="50448336"/>
    <n v="1264"/>
    <d v="2026-01-30T00:00:00"/>
    <n v="50448336"/>
    <n v="0"/>
    <n v="6095840.5999999996"/>
    <n v="6306042"/>
    <n v="6306042"/>
    <n v="6306042"/>
    <n v="6306042"/>
    <n v="6306042"/>
    <n v="37626050.600000001"/>
    <m/>
    <d v="2026-12-31T00:00:00"/>
    <m/>
    <m/>
    <m/>
    <m/>
    <m/>
    <s v="A-02-02-02-008-003-01"/>
    <s v="Prestar servicios profesionales  a la Dirección General de la Administradora de los Recursos del Sistema General de Seguridad Social en Salud (ADRES) para apoyar la gestión de requerimientos de los usuarios institucionales, brindando asistencia técnica y acciones operativas de divulgación de lineamientos y respuestas definidas por la Entidad, conforme a las directrices de la Dirección General y demás áreas competentes de la ADRES.   ID-114-DGRAL. ADRES-CPS-658-2026"/>
    <s v="114-DGRAL"/>
    <s v="Dirección General"/>
  </r>
  <r>
    <n v="624"/>
    <x v="5"/>
    <x v="623"/>
    <s v="EDISON TIPACOQUE MARTINEZ"/>
    <n v="2969898"/>
    <d v="2026-01-28T00:00:00"/>
    <m/>
    <d v="2026-09-27T00:00:00"/>
    <d v="2026-09-28T00:00:00"/>
    <n v="89040000"/>
    <m/>
    <n v="0"/>
    <s v="NO"/>
    <n v="0"/>
    <n v="11130000"/>
    <n v="371000"/>
    <n v="211"/>
    <d v="2026-01-11T00:00:00"/>
    <n v="89040000"/>
    <n v="1116"/>
    <d v="2026-01-28T00:00:00"/>
    <n v="89040000"/>
    <n v="1113000"/>
    <n v="11130000"/>
    <n v="11130000"/>
    <n v="11130000"/>
    <n v="11130000"/>
    <n v="11130000"/>
    <n v="11130000"/>
    <n v="67893000"/>
    <m/>
    <d v="2026-12-31T00:00:00"/>
    <m/>
    <m/>
    <m/>
    <m/>
    <m/>
    <s v="A-02-02-02-008-003-01"/>
    <s v="Prestar servicios profesionales a la Oficina Asesora de Planeación y Control de Riesgos para asumir el rol que guia el negocio, en la mesa técnica de arquitectura empresarial desarrollando las actividades necesarias y responsabilidades para desempeñar dicho rol. ID-023-OAP"/>
    <s v="023-OAP"/>
    <s v="Oficina Asesoría de Planeación y Control de Riesgos"/>
  </r>
  <r>
    <n v="625"/>
    <x v="5"/>
    <x v="624"/>
    <s v="RAFAEL ENRIQUE GARCIA CADAVID"/>
    <n v="13720452"/>
    <d v="2026-01-29T00:00:00"/>
    <m/>
    <d v="2026-09-28T00:00:00"/>
    <d v="2026-09-29T00:00:00"/>
    <n v="106848000"/>
    <m/>
    <n v="0"/>
    <s v="NO"/>
    <n v="0"/>
    <n v="13356000"/>
    <n v="445200"/>
    <n v="212"/>
    <d v="2026-01-11T00:00:00"/>
    <n v="106848000"/>
    <n v="1121"/>
    <d v="2026-01-29T00:00:00"/>
    <n v="106848000"/>
    <n v="890400"/>
    <n v="13356000"/>
    <n v="13356000"/>
    <n v="13356000"/>
    <n v="13356000"/>
    <n v="13356000"/>
    <n v="13356000"/>
    <n v="81026400"/>
    <m/>
    <d v="2026-12-31T00:00:00"/>
    <m/>
    <m/>
    <m/>
    <m/>
    <m/>
    <s v="A-02-02-02-008-003-01"/>
    <s v="Prestar servicios profesionales a la Oficina Asesora de Planeación y Control de Riesgos para la gestión de la ADRES en las actividades relacionadas a la Planeación Estratégica, en la formulación de estrategias y el seguimiento a los planes de acción institucionales y planes de mejoramiento formulados por los órganos de control y la Oficina de Control Interno. ID-025-OAP"/>
    <s v="025-OAP"/>
    <s v="Oficina Asesoría de Planeación y Control de Riesgos"/>
  </r>
  <r>
    <n v="626"/>
    <x v="2"/>
    <x v="625"/>
    <s v="KELLY JOHANA RAMIREZ VILLALOBOS"/>
    <n v="22667494"/>
    <d v="2026-02-02T00:00:00"/>
    <m/>
    <d v="2026-10-01T00:00:00"/>
    <d v="2026-10-02T00:00:00"/>
    <n v="79649488"/>
    <m/>
    <n v="0"/>
    <s v="NO"/>
    <n v="0"/>
    <n v="9956186"/>
    <n v="331872.86666666664"/>
    <n v="532"/>
    <d v="2026-01-11T00:00:00"/>
    <n v="119474232"/>
    <n v="1143"/>
    <d v="2026-01-29T00:00:00"/>
    <n v="79649488"/>
    <n v="0"/>
    <n v="9624313.1333333328"/>
    <n v="9956186"/>
    <n v="9956186"/>
    <n v="9956186"/>
    <n v="9956186"/>
    <n v="9956186"/>
    <n v="59405243.133333333"/>
    <m/>
    <d v="2026-12-31T00:00:00"/>
    <m/>
    <m/>
    <m/>
    <m/>
    <m/>
    <s v="A-02-02-02-008-003-01"/>
    <s v="Prestar servicios profesionales para apoyar la definición, implementación y supervisión de estrategias de aseguramiento de calidad en los proyectos de la entidad, garantizando la automatización de pruebas y el cumplimiento de estándares.  ID-050-DGTIC"/>
    <s v="050-DGTIC"/>
    <s v="Direccion Gestión de Tecnologías de la Información y Comunicaciones"/>
  </r>
  <r>
    <n v="627"/>
    <x v="8"/>
    <x v="626"/>
    <s v="GEOVANNY TRESPALACIOS FRITZ"/>
    <n v="79881800"/>
    <d v="2026-02-02T00:00:00"/>
    <m/>
    <d v="2026-10-01T00:00:00"/>
    <d v="2026-10-02T00:00:00"/>
    <n v="104000000"/>
    <m/>
    <n v="0"/>
    <s v="NO"/>
    <n v="0"/>
    <n v="13000000"/>
    <n v="433333.33333333331"/>
    <n v="900"/>
    <d v="2026-01-12T00:00:00"/>
    <n v="156000000"/>
    <n v="1115"/>
    <d v="2026-01-28T00:00:00"/>
    <n v="104000000"/>
    <n v="0"/>
    <n v="12566666.67"/>
    <n v="13000000"/>
    <n v="13000000"/>
    <n v="13000000"/>
    <n v="13000000"/>
    <n v="13000000"/>
    <n v="77566666.670000002"/>
    <m/>
    <d v="2026-12-31T00:00:00"/>
    <m/>
    <m/>
    <m/>
    <m/>
    <m/>
    <s v="A-02-02-02-008-003-01"/>
    <s v="Prestar servicios profesionales especializados de apoyo en el cumplimiento de la ejecución y verificación de los procesos y procedimientos relacionados con las funciones de la Dirección de Liquidación y Garantías. ID-001-DLYG"/>
    <s v="001-DLYG"/>
    <s v="Dirección Liquidaciones y Garantías"/>
  </r>
  <r>
    <n v="628"/>
    <x v="8"/>
    <x v="627"/>
    <s v="HECTOR MILLER PATIÑO GARZON"/>
    <n v="80115613"/>
    <d v="2026-02-02T00:00:00"/>
    <d v="2026-05-21T00:00:00"/>
    <d v="2026-10-01T00:00:00"/>
    <d v="2026-10-02T00:00:00"/>
    <n v="71232000"/>
    <n v="38880800"/>
    <n v="0"/>
    <s v="NO"/>
    <n v="0"/>
    <n v="8904000"/>
    <n v="296800"/>
    <n v="899"/>
    <d v="2026-01-12T00:00:00"/>
    <n v="71232000"/>
    <n v="12686"/>
    <d v="2026-05-21T00:00:00"/>
    <n v="38880800"/>
    <n v="0"/>
    <n v="0"/>
    <n v="0"/>
    <n v="0"/>
    <n v="2968000"/>
    <n v="8904000"/>
    <n v="8904000"/>
    <n v="20776000"/>
    <m/>
    <d v="2026-12-31T00:00:00"/>
    <m/>
    <m/>
    <m/>
    <m/>
    <s v="SI"/>
    <s v="A-02-02-02-008-003-01"/>
    <s v="Cesión del Contrato ADRES-CPS-663-2026, cuyo objeto, es: &quot;Prestar servicios profesionales de apoyo de revisión y ejecución de las operaciones de los mecanismos de financiamiento que se adopten para brindar liquidez de los actores de sector salud. ID-029-DLYG&quot;"/>
    <s v="029-DLYG"/>
    <s v="Dirección Liquidaciones y Garantías"/>
  </r>
  <r>
    <n v="629"/>
    <x v="8"/>
    <x v="628"/>
    <s v="CARLOS HUMBERTO GALINDO BALLESTEROS"/>
    <n v="79330024"/>
    <d v="2026-02-02T00:00:00"/>
    <m/>
    <d v="2026-10-01T00:00:00"/>
    <d v="2026-10-02T00:00:00"/>
    <n v="114800000"/>
    <m/>
    <n v="0"/>
    <s v="NO"/>
    <n v="0"/>
    <n v="14350000"/>
    <n v="478333.33333333331"/>
    <n v="905"/>
    <d v="2026-01-12T00:00:00"/>
    <n v="172200000"/>
    <n v="1226"/>
    <d v="2026-01-30T00:00:00"/>
    <n v="114800000"/>
    <n v="0"/>
    <n v="13871666.666666666"/>
    <n v="14350000"/>
    <n v="14350000"/>
    <n v="14350000"/>
    <n v="14350000"/>
    <n v="14350000"/>
    <n v="85621666.666666657"/>
    <m/>
    <d v="2026-12-31T00:00:00"/>
    <m/>
    <m/>
    <m/>
    <m/>
    <m/>
    <s v="A-02-02-02-008-003-01"/>
    <s v="Prestar servicios profesionales especializados para el apoyo y acompañamiento tecnológico en las actividades funcionales que soportan los procesos de la Dirección de Liquidación y Garantías con el fin de identificar y proponer mejoras operativas para su fortalecimiento. ID-008-DLYG"/>
    <s v="008-DLYG"/>
    <s v="Dirección Liquidaciones y Garantías"/>
  </r>
  <r>
    <n v="630"/>
    <x v="8"/>
    <x v="629"/>
    <s v="RAFAEL ANTONIO MACIAS ALVAREZ"/>
    <n v="80154121"/>
    <d v="2026-02-03T00:00:00"/>
    <m/>
    <d v="2026-10-02T00:00:00"/>
    <d v="2026-10-03T00:00:00"/>
    <n v="71232000"/>
    <m/>
    <n v="0"/>
    <s v="NO"/>
    <n v="0"/>
    <n v="8904000"/>
    <n v="296800"/>
    <n v="884"/>
    <d v="2026-01-12T00:00:00"/>
    <n v="71232000"/>
    <n v="1222"/>
    <d v="2026-01-30T00:00:00"/>
    <n v="71232000"/>
    <n v="0"/>
    <n v="8310400"/>
    <n v="8904000"/>
    <n v="8904000"/>
    <n v="8904000"/>
    <n v="8904000"/>
    <n v="8904000"/>
    <n v="52830400"/>
    <m/>
    <d v="2026-12-31T00:00:00"/>
    <m/>
    <m/>
    <m/>
    <m/>
    <m/>
    <s v="A-02-02-02-008-003-01"/>
    <s v="Prestar servicios profesionales de apoyo en la proyección de los análisis financieros y numéricos de los procesos relacionados con las funciones de la Dirección de Liquidación y Garantías. ID-010-DLYG"/>
    <s v="010-DLYG"/>
    <s v="Dirección Liquidaciones y Garantías"/>
  </r>
  <r>
    <n v="631"/>
    <x v="8"/>
    <x v="630"/>
    <s v="ERIKA BIBIANA GOMEZ BEJARANO"/>
    <n v="52695909"/>
    <d v="2026-02-02T00:00:00"/>
    <m/>
    <d v="2026-10-01T00:00:00"/>
    <d v="2026-10-02T00:00:00"/>
    <n v="71232000"/>
    <m/>
    <n v="0"/>
    <s v="NO"/>
    <n v="0"/>
    <n v="8904000"/>
    <n v="296800"/>
    <n v="904"/>
    <d v="2026-01-12T00:00:00"/>
    <n v="71764000"/>
    <n v="1208"/>
    <d v="2026-01-30T00:00:00"/>
    <n v="71764000"/>
    <n v="0"/>
    <n v="8607200"/>
    <n v="8904000"/>
    <n v="8904000"/>
    <n v="8904000"/>
    <n v="8904000"/>
    <n v="8904000"/>
    <n v="53127200"/>
    <m/>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24-DLYG"/>
    <s v="024-DLYG"/>
    <s v="Dirección Liquidaciones y Garantías"/>
  </r>
  <r>
    <n v="632"/>
    <x v="8"/>
    <x v="631"/>
    <s v="YURY TATIANA ANGULO PATIÑO"/>
    <n v="1033773166"/>
    <d v="2026-02-02T00:00:00"/>
    <m/>
    <d v="2026-10-01T00:00:00"/>
    <d v="2026-10-02T00:00:00"/>
    <n v="60000000"/>
    <m/>
    <n v="0"/>
    <s v="NO"/>
    <n v="0"/>
    <n v="7500000"/>
    <n v="250000"/>
    <n v="906"/>
    <d v="2026-01-12T00:00:00"/>
    <n v="60000000"/>
    <n v="1207"/>
    <d v="2026-01-30T00:00:00"/>
    <n v="60000000"/>
    <n v="0"/>
    <n v="7250000"/>
    <n v="7500000"/>
    <n v="7500000"/>
    <n v="7500000"/>
    <n v="7500000"/>
    <n v="7500000"/>
    <n v="44750000"/>
    <m/>
    <d v="2026-12-31T00:00:00"/>
    <m/>
    <m/>
    <m/>
    <m/>
    <m/>
    <s v="A-02-02-02-008-002-01"/>
    <s v="Prestar servicios profesionales especializados de apoyo en la proyección y revisión en los asuntos jurídicos de los procesos de régimen contributivo y subsidiado, de competencia de la Dirección de Liquidaciones y Garantías de la ADRES.  ID-027-DLYG"/>
    <s v="027-DLYG"/>
    <s v="Dirección Liquidaciones y Garantías"/>
  </r>
  <r>
    <n v="633"/>
    <x v="8"/>
    <x v="632"/>
    <s v="ADRIANA MARIA ARCE QUIMBAYO"/>
    <n v="52731238"/>
    <d v="2026-02-02T00:00:00"/>
    <m/>
    <d v="2026-10-01T00:00:00"/>
    <d v="2026-10-02T00:00:00"/>
    <n v="71232000"/>
    <m/>
    <n v="0"/>
    <s v="NO"/>
    <n v="0"/>
    <n v="8904000"/>
    <n v="296800"/>
    <n v="887"/>
    <d v="2026-01-12T00:00:00"/>
    <n v="71232000"/>
    <n v="1217"/>
    <d v="2026-01-30T00:00:00"/>
    <n v="71232000"/>
    <n v="0"/>
    <n v="8607200"/>
    <n v="8904000"/>
    <n v="8904000"/>
    <n v="8904000"/>
    <n v="8904000"/>
    <n v="8904000"/>
    <n v="53127200"/>
    <m/>
    <d v="2026-12-31T00:00:00"/>
    <m/>
    <m/>
    <m/>
    <m/>
    <m/>
    <s v="A-02-02-02-008-003-01"/>
    <s v="Prestar servicios profesionales de apoyo a la ejecución de las operaciones de los mecanismos de financiamiento que se adopten para brindar liquidez de los actores de sector salud. ID-028-DLYG"/>
    <s v="028-DLYG"/>
    <s v="Dirección Liquidaciones y Garantías"/>
  </r>
  <r>
    <n v="634"/>
    <x v="8"/>
    <x v="633"/>
    <s v="BIBIANA STELLA PEREZ GAONA"/>
    <n v="52885743"/>
    <d v="2026-02-02T00:00:00"/>
    <m/>
    <d v="2026-10-01T00:00:00"/>
    <d v="2026-10-02T00:00:00"/>
    <n v="100800000"/>
    <m/>
    <n v="0"/>
    <s v="NO"/>
    <n v="0"/>
    <n v="12600000"/>
    <n v="420000"/>
    <n v="889"/>
    <d v="2026-01-12T00:00:00"/>
    <n v="100800000"/>
    <n v="1201"/>
    <d v="2026-01-30T00:00:00"/>
    <n v="100800000"/>
    <n v="0"/>
    <n v="12180000"/>
    <n v="12600000"/>
    <n v="12600000"/>
    <n v="12600000"/>
    <n v="12600000"/>
    <n v="12600000"/>
    <n v="75180000"/>
    <m/>
    <d v="2026-12-31T00:00:00"/>
    <m/>
    <m/>
    <m/>
    <m/>
    <m/>
    <s v="A-02-02-02-008-003-01"/>
    <s v="Prestar servicios profesionales especializados de apoyo y acompañamiento en el seguimiento contable y financiero, de las operaciones de los mecanismos de financiamiento que se adopten para brindar liquidez de los actores de sector salud. ID-031-DLYG"/>
    <s v="031-DLYG"/>
    <s v="Dirección Liquidaciones y Garantías"/>
  </r>
  <r>
    <n v="635"/>
    <x v="2"/>
    <x v="634"/>
    <s v="CLAUDIA PATRICIA VALCARCEL"/>
    <n v="52224829"/>
    <d v="2026-01-27T00:00:00"/>
    <m/>
    <d v="2026-09-26T00:00:00"/>
    <d v="2026-09-27T00:00:00"/>
    <n v="105010232"/>
    <m/>
    <n v="0"/>
    <s v="NO"/>
    <n v="0"/>
    <n v="13126279"/>
    <n v="437542.63333333336"/>
    <n v="581"/>
    <d v="2026-01-11T00:00:00"/>
    <n v="105010232"/>
    <n v="1047"/>
    <d v="2026-01-27T00:00:00"/>
    <n v="105010232"/>
    <n v="1750170.5333333334"/>
    <n v="13126279"/>
    <n v="13126279"/>
    <n v="13126279"/>
    <n v="13126279"/>
    <n v="13126279"/>
    <n v="13126279"/>
    <n v="80507844.533333331"/>
    <m/>
    <d v="2026-12-31T00:00:00"/>
    <m/>
    <m/>
    <m/>
    <m/>
    <m/>
    <s v="A-02-02-02-008-003-01"/>
    <s v="Prestar servicios profesionales especializados para apoyar las actividades necesarias en la gestión de proyectos de Tecnologías de la Información y las Comunicaciones  ID-054-DGTIC"/>
    <s v="054-DGTIC"/>
    <s v="Direccion Gestión de Tecnologías de la Información y Comunicaciones"/>
  </r>
  <r>
    <n v="636"/>
    <x v="2"/>
    <x v="635"/>
    <s v="BAYRON LEYZER SINISTERRA HERRERA"/>
    <n v="76330160"/>
    <d v="2026-01-27T00:00:00"/>
    <m/>
    <d v="2026-09-26T00:00:00"/>
    <d v="2026-09-27T00:00:00"/>
    <n v="73792312"/>
    <m/>
    <n v="0"/>
    <s v="NO"/>
    <n v="0"/>
    <n v="9224039"/>
    <n v="307467.96666666667"/>
    <n v="538"/>
    <d v="2026-01-11T00:00:00"/>
    <n v="110688468"/>
    <n v="1048"/>
    <d v="2026-01-27T00:00:00"/>
    <n v="73792312"/>
    <n v="1229871.8666666667"/>
    <n v="9224039"/>
    <n v="9224039"/>
    <n v="9224039"/>
    <n v="9224039"/>
    <n v="9224039"/>
    <n v="9224039"/>
    <n v="56574105.866666667"/>
    <m/>
    <d v="2026-12-31T00:00:00"/>
    <m/>
    <m/>
    <m/>
    <m/>
    <m/>
    <s v="A-02-02-02-008-003-01"/>
    <s v="Prestar servicios profesionales de apoyo a la gestión del diseño, automatización y optimización de procesos, garantizando la eficiencia, la calidad y la sostenibilidad de las soluciones implementadas ID-146-DGTIC"/>
    <s v="146-DGTIC"/>
    <s v="Direccion Gestión de Tecnologías de la Información y Comunicaciones"/>
  </r>
  <r>
    <n v="637"/>
    <x v="2"/>
    <x v="636"/>
    <s v="NAGILA ISABEL QUINTERO BARRIENTOS"/>
    <n v="1020719059"/>
    <d v="2026-01-25T00:00:00"/>
    <m/>
    <d v="2026-09-24T00:00:00"/>
    <d v="2026-09-25T00:00:00"/>
    <n v="58145904"/>
    <m/>
    <n v="0"/>
    <s v="NO"/>
    <n v="0"/>
    <n v="7268238"/>
    <n v="242274.6"/>
    <n v="592"/>
    <d v="2026-01-11T00:00:00"/>
    <n v="58145904"/>
    <n v="606"/>
    <d v="2026-01-25T00:00:00"/>
    <n v="58145904"/>
    <n v="1453647.6"/>
    <n v="7268238"/>
    <n v="7268238"/>
    <n v="7268238"/>
    <n v="7268238"/>
    <n v="7268238"/>
    <n v="7268238"/>
    <n v="45063075.600000001"/>
    <m/>
    <d v="2026-12-31T00:00:00"/>
    <m/>
    <m/>
    <m/>
    <m/>
    <m/>
    <s v="A-02-02-02-008-003-01"/>
    <s v="Prestar servicios profesionales para apoyar el análisis, diseño y documentación de flujos de procesos institucionales, mediante la aplicación de metodologías de automatización de procesos, con el fin de identificar oportunidades de optimización y estandarización de los procedimientos de la Entidad ID-041-DGTIC"/>
    <s v="041-DGTIC"/>
    <s v="Direccion Gestión de Tecnologías de la Información y Comunicaciones"/>
  </r>
  <r>
    <n v="638"/>
    <x v="2"/>
    <x v="637"/>
    <s v="JULIETH ANDREA PINILLA BARON"/>
    <n v="40341459"/>
    <d v="2026-01-25T00:00:00"/>
    <m/>
    <d v="2026-09-24T00:00:00"/>
    <d v="2026-09-25T00:00:00"/>
    <n v="58856392"/>
    <m/>
    <n v="0"/>
    <s v="NO"/>
    <n v="0"/>
    <n v="7357049"/>
    <n v="245234.96666666667"/>
    <n v="941"/>
    <d v="2026-01-20T00:00:00"/>
    <n v="88284588"/>
    <n v="586"/>
    <d v="2026-01-25T00:00:00"/>
    <n v="58856392"/>
    <n v="1471409.8"/>
    <n v="7357049"/>
    <n v="7357049"/>
    <n v="7357049"/>
    <n v="7357049"/>
    <n v="7357049"/>
    <n v="7357049"/>
    <n v="45613703.799999997"/>
    <m/>
    <d v="2026-12-31T00:00:00"/>
    <m/>
    <m/>
    <m/>
    <m/>
    <m/>
    <s v="A-02-02-02-008-003-01"/>
    <s v="Prestar servicios profesionales especializados en ingeniería de requisitos y aseguramiento de la calidad de software (QA), garantizando la validación funcional y técnica durante el ciclo de vida de desarrollo de los sistemas de información de la Entidad. ID-077-DGTIC"/>
    <s v="077-DGTIC"/>
    <s v="Direccion Gestión de Tecnologías de la Información y Comunicaciones"/>
  </r>
  <r>
    <n v="639"/>
    <x v="1"/>
    <x v="638"/>
    <s v="ANDREA MIREYA SILVA BRICEÑO"/>
    <n v="1019013752"/>
    <d v="2026-01-26T00:00:00"/>
    <m/>
    <d v="2026-09-25T00:00:00"/>
    <d v="2026-09-26T00:00:00"/>
    <n v="77835368"/>
    <m/>
    <n v="0"/>
    <s v="NO"/>
    <n v="0"/>
    <n v="9729421"/>
    <n v="324314.03333333333"/>
    <n v="954"/>
    <d v="2026-01-22T00:00:00"/>
    <n v="116753052"/>
    <n v="639"/>
    <d v="2026-01-26T00:00:00"/>
    <n v="77835368"/>
    <n v="1621570.1666666665"/>
    <n v="9729421"/>
    <n v="9729421"/>
    <n v="9729421"/>
    <n v="9729421"/>
    <n v="9729421"/>
    <n v="9729421"/>
    <n v="59998096.1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en reclamaciones y a aquellas que presten servicios y tecnologías no financiadas con la UPC, incluyendo los asociados a los presupuestos máximos y los recobros efectuados por las entidades recobrantes ante la ADRES, por concepto de la atención a víctimas y usuarios de eventos bajo responsabilidad de la Dirección de Otras Prestaciones, haciendo uso de los conocimientos técnicos y de la aplicación de las normas de habilitación y demás disposiciones vigentes que regulan la prestación de los servicios de salud. ID-069-ADRES-CPS-675-2026"/>
    <s v="069-DOP"/>
    <s v="Dirección  de Otras Prestaciones"/>
  </r>
  <r>
    <n v="640"/>
    <x v="1"/>
    <x v="639"/>
    <s v="YEIMI CAROLINA FLORIAN DIAZ"/>
    <n v="52517257"/>
    <d v="2026-02-02T00:00:00"/>
    <d v="2026-03-04T00:00:00"/>
    <d v="2026-11-03T00:00:00"/>
    <d v="2026-11-04T00:00:00"/>
    <n v="110240000"/>
    <n v="110240000"/>
    <n v="0"/>
    <s v="NO"/>
    <n v="0"/>
    <n v="13780000"/>
    <n v="459333.33333333331"/>
    <n v="953"/>
    <d v="2026-01-22T00:00:00"/>
    <n v="110240000"/>
    <n v="4553"/>
    <d v="2026-03-04T00:00:00"/>
    <n v="110240000"/>
    <n v="0"/>
    <n v="0"/>
    <n v="12402000"/>
    <n v="13780000"/>
    <n v="13780000"/>
    <n v="13780000"/>
    <n v="13780000"/>
    <n v="67522000"/>
    <m/>
    <d v="2026-12-31T00:00:00"/>
    <m/>
    <m/>
    <m/>
    <m/>
    <s v="SI"/>
    <s v="A-02-02-02-008-003-01"/>
    <s v="Cesión del contrato ADRES-CPS-676-2026 cuyo objeto es: Prestar servicios profesionales especializados a la Dirección de Otras Prestaciones de la ADRES en la definición de criterios de auditoría e implementación, seguimiento y evalu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n el procedimiento de reintegro de recursos de salud apropiados o reconocidos sin justa causa. ID-075-DOP-ADRES-CPS-676-2026"/>
    <s v="075-DOP"/>
    <s v="Dirección  de Otras Prestaciones"/>
  </r>
  <r>
    <n v="641"/>
    <x v="4"/>
    <x v="640"/>
    <s v="JONATHAN ANDREY SANCHEZ ALTURO"/>
    <n v="1010188467"/>
    <d v="2026-01-25T00:00:00"/>
    <m/>
    <d v="2026-09-24T00:00:00"/>
    <d v="2026-09-25T00:00:00"/>
    <n v="48350400"/>
    <m/>
    <n v="0"/>
    <s v="NO"/>
    <n v="0"/>
    <n v="6043800"/>
    <n v="201460"/>
    <n v="710"/>
    <d v="2026-01-11T00:00:00"/>
    <n v="48350400"/>
    <n v="588"/>
    <d v="2026-01-25T00:00:00"/>
    <n v="48350400"/>
    <n v="1208760"/>
    <n v="6043800"/>
    <n v="6043800"/>
    <n v="6043800"/>
    <n v="6043800"/>
    <n v="6043800"/>
    <n v="6043800"/>
    <n v="37471560"/>
    <m/>
    <d v="2026-12-31T00:00:00"/>
    <m/>
    <m/>
    <m/>
    <m/>
    <m/>
    <s v="A-02-02-02-008-003-01"/>
    <s v="Prestar servicios profesionales a la Dirección General de la Administradora de los Recursos del Sistema General de Seguridad Social en Salud - ADRES, en la ejecución técnica y el acompañamiento operativo a los procesos de migración y cargue de información a la nube, así como en la implementación de las metodologías DataOps y MLOps para proyectos estratégicos. ID-045-DGRAL. ADRES-CPS-677-2026"/>
    <s v="045-DGRAL"/>
    <s v="Dirección General"/>
  </r>
  <r>
    <n v="642"/>
    <x v="3"/>
    <x v="641"/>
    <s v="SILVIA JULIANA PINZON RODRIGUEZ"/>
    <n v="1098749448"/>
    <d v="2026-01-27T00:00:00"/>
    <m/>
    <d v="2026-09-26T00:00:00"/>
    <d v="2026-09-27T00:00:00"/>
    <n v="108000000"/>
    <m/>
    <n v="0"/>
    <s v="NO"/>
    <n v="0"/>
    <n v="13500000"/>
    <n v="450000"/>
    <n v="756"/>
    <d v="2026-01-11T00:00:00"/>
    <n v="131756376"/>
    <n v="1046"/>
    <d v="2026-01-27T00:00:00"/>
    <n v="108000000"/>
    <n v="1800000"/>
    <n v="13500000"/>
    <n v="13500000"/>
    <n v="13500000"/>
    <n v="13500000"/>
    <n v="13500000"/>
    <n v="13500000"/>
    <n v="69300000"/>
    <n v="13500000"/>
    <d v="2026-12-31T00:00:00"/>
    <m/>
    <m/>
    <m/>
    <m/>
    <m/>
    <s v="A-02-02-02-008-002-01"/>
    <s v="Prestar servicios profesionales especializados, realizando el seguimiento y apoyo a las gestiones relacionadas con el control político y agenda legislativa como enlace en el Congreso de la República, en el marco de las funciones de la Administradora de los Recursos del Sistema General de Seguridad Social en Salud – ADRES. ID-057-OAJ -ADRES-CPS-678-2026."/>
    <s v="057-OAJ"/>
    <s v="Oficina Asesora Jurídica"/>
  </r>
  <r>
    <n v="643"/>
    <x v="4"/>
    <x v="642"/>
    <s v="VLADIMIR FABIAN RIVAS CORTES"/>
    <n v="1075223944"/>
    <d v="2026-01-30T00:00:00"/>
    <m/>
    <d v="2026-09-29T00:00:00"/>
    <d v="2026-09-30T00:00:00"/>
    <n v="95894400"/>
    <m/>
    <n v="0"/>
    <s v="NO"/>
    <n v="0"/>
    <n v="11986800"/>
    <n v="399560"/>
    <n v="686"/>
    <d v="2026-01-11T00:00:00"/>
    <n v="95894400"/>
    <n v="1091"/>
    <d v="2026-01-28T00:00:00"/>
    <n v="95894400"/>
    <n v="399560"/>
    <n v="11986800"/>
    <n v="11986800"/>
    <n v="11986800"/>
    <n v="11986800"/>
    <n v="11986800"/>
    <n v="11986800"/>
    <n v="72320360"/>
    <m/>
    <d v="2026-12-31T00:00:00"/>
    <m/>
    <m/>
    <m/>
    <m/>
    <m/>
    <s v="A-02-02-02-008-003-01"/>
    <s v="Prestar servicios profesionales a la Dirección General de la Administradora de los Recursos del Sistema General de Seguridad Social en Salud - ADRES, enfocados en el apoyo a los procesos de cargue de información a la nube asegurando su disponibilidad. ID-046-DGRAL. ADRES-CPS-679-2026"/>
    <s v="046-DGRAL"/>
    <s v="Dirección General"/>
  </r>
  <r>
    <n v="644"/>
    <x v="4"/>
    <x v="643"/>
    <s v="GUSTAVO ALFONSO GARCIA GOMEZ"/>
    <n v="1010192645"/>
    <d v="2026-01-25T00:00:00"/>
    <m/>
    <d v="2026-09-24T00:00:00"/>
    <d v="2026-09-25T00:00:00"/>
    <n v="89040000"/>
    <m/>
    <n v="0"/>
    <s v="NO"/>
    <n v="0"/>
    <n v="11130000"/>
    <n v="371000"/>
    <n v="605"/>
    <d v="2026-01-11T00:00:00"/>
    <n v="133560000"/>
    <n v="589"/>
    <d v="2026-01-25T00:00:00"/>
    <n v="89040000"/>
    <n v="2226000"/>
    <n v="11130000"/>
    <n v="11130000"/>
    <n v="11130000"/>
    <n v="11130000"/>
    <n v="11130000"/>
    <n v="11130000"/>
    <n v="69006000"/>
    <m/>
    <d v="2026-12-31T00:00:00"/>
    <m/>
    <m/>
    <m/>
    <m/>
    <m/>
    <s v="A-02-02-02-008-003-01"/>
    <s v="Prestar servicios profesionales a la Dirección General de la Administradora de los Recursos del Sistema General de Seguridad Social en Salud - ADRES, en la aplicación de técnicas estadísticas, de ciencia de datos y de aprendizaje automático para estimar modelos descriptivos, predictivos y prescriptivos y que orienten en la selección de los mismos optimizando el uso de recursos computacionales y la precisión de los cálculos. ID-043-DGRAL. ADRES-CPS-680-2026"/>
    <s v="043-DGRAL"/>
    <s v="Dirección General"/>
  </r>
  <r>
    <n v="645"/>
    <x v="4"/>
    <x v="644"/>
    <s v="LAURA GISELLE CEDIEL GALINDO"/>
    <n v="1015994908"/>
    <d v="2026-02-02T00:00:00"/>
    <m/>
    <d v="2026-10-01T00:00:00"/>
    <d v="2026-10-02T00:00:00"/>
    <n v="88149600"/>
    <m/>
    <n v="0"/>
    <s v="NO"/>
    <n v="0"/>
    <n v="11018700"/>
    <n v="367290"/>
    <n v="694"/>
    <d v="2026-01-11T00:00:00"/>
    <n v="132224400"/>
    <n v="580"/>
    <d v="2026-01-25T00:00:00"/>
    <n v="88149600"/>
    <n v="0"/>
    <n v="10651410"/>
    <n v="11018700"/>
    <n v="11018700"/>
    <n v="11018700"/>
    <n v="11018700"/>
    <n v="11018700"/>
    <n v="21670110"/>
    <n v="44074800"/>
    <d v="2026-12-31T00:00:00"/>
    <m/>
    <m/>
    <m/>
    <m/>
    <m/>
    <s v="A-02-02-02-008-003-01"/>
    <s v="Prestar servicios profesionales a la Dirección General de la Administradora de los Recursos del Sistema General de Seguridad Social en Salud (ADRES)  para apoyar la formulación, seguimiento y  monitoreo de procesos, planes, programas y proyectos que contribuyan al mejoramiento continuo del desempeño institucional, asegurando el cumplimiento de los objetivos estratégicos y operativos de la entidad. ID-117-DGRAL. ADRES-CPS-681-2026"/>
    <s v="117-DGRAL"/>
    <s v="Dirección General"/>
  </r>
  <r>
    <n v="646"/>
    <x v="2"/>
    <x v="645"/>
    <s v="ESTEFANIA GIRALDO CHICA"/>
    <n v="1053853443"/>
    <d v="2026-02-02T00:00:00"/>
    <m/>
    <d v="2026-10-01T00:00:00"/>
    <d v="2026-10-02T00:00:00"/>
    <n v="67581360"/>
    <m/>
    <n v="0"/>
    <s v="NO"/>
    <n v="0"/>
    <n v="8447670"/>
    <n v="281589"/>
    <n v="597"/>
    <d v="2026-01-11T00:00:00"/>
    <n v="101372040"/>
    <n v="1246"/>
    <d v="2026-01-30T00:00:00"/>
    <n v="67581360"/>
    <n v="0"/>
    <n v="8166081"/>
    <n v="8447670"/>
    <n v="8447670"/>
    <n v="8447670"/>
    <n v="8447670"/>
    <n v="8447670"/>
    <n v="50404431"/>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082-DGTIC"/>
    <s v="082-DGTIC"/>
    <s v="Direccion Gestión de Tecnologías de la Información y Comunicaciones"/>
  </r>
  <r>
    <n v="647"/>
    <x v="4"/>
    <x v="646"/>
    <s v="LARRY JHOSEP SUAREZ PINEDA"/>
    <n v="80049756"/>
    <d v="2026-01-27T00:00:00"/>
    <m/>
    <d v="2026-09-26T00:00:00"/>
    <d v="2026-09-27T00:00:00"/>
    <n v="48350400"/>
    <m/>
    <n v="0"/>
    <s v="NO"/>
    <n v="0"/>
    <n v="6043800"/>
    <n v="201460"/>
    <n v="692"/>
    <d v="2026-01-11T00:00:00"/>
    <n v="101367000"/>
    <n v="1000"/>
    <d v="2026-01-27T00:00:00"/>
    <n v="48350400"/>
    <n v="805840"/>
    <n v="6043800"/>
    <n v="6043800"/>
    <n v="6043800"/>
    <n v="6043800"/>
    <n v="6043800"/>
    <n v="6043800"/>
    <n v="37068640"/>
    <m/>
    <d v="2026-12-31T00:00:00"/>
    <m/>
    <m/>
    <m/>
    <m/>
    <m/>
    <s v="A-02-02-02-008-003-01"/>
    <s v="Prestar servicios profesionales a la Dirección General de la Administradora de los Recursos del Sistema General de Seguridad Social en Salud – ADRES, apoyando la administración de servicios en entornos locales y en la nube, y procesos DataOps y MLOps para proyectos estratégicos. ID-089-DGRAL. ADRES-CPS-684-2026"/>
    <s v="089-DGRAL"/>
    <s v="Dirección General"/>
  </r>
  <r>
    <n v="648"/>
    <x v="1"/>
    <x v="647"/>
    <s v="STEFHANY DEL SOCORRO BAQUERO SANDOVAL"/>
    <n v="1010175799"/>
    <d v="2026-01-27T00:00:00"/>
    <d v="2026-04-01T00:00:00"/>
    <d v="2026-09-26T00:00:00"/>
    <d v="2026-09-27T00:00:00"/>
    <n v="60407128"/>
    <n v="44298560.530000001"/>
    <n v="0"/>
    <s v="NO"/>
    <n v="0"/>
    <n v="6345286"/>
    <n v="211509.53333333333"/>
    <n v="244"/>
    <d v="2026-01-11T00:00:00"/>
    <n v="60407128"/>
    <n v="6365"/>
    <d v="2026-04-01T00:00:00"/>
    <n v="44298560.530000001"/>
    <n v="0"/>
    <n v="0"/>
    <n v="0"/>
    <n v="6345286"/>
    <n v="6345286"/>
    <n v="6345286"/>
    <n v="6345286"/>
    <n v="25381144"/>
    <m/>
    <d v="2026-12-31T00:00:00"/>
    <m/>
    <m/>
    <m/>
    <m/>
    <s v="SI"/>
    <s v="A-02-02-02-008-003-01"/>
    <s v="Cesión contrato ADRES-CPS-685-2026 - Cuyo objeto es 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25-DOP"/>
    <s v="025-DOP"/>
    <s v="Dirección  de Otras Prestaciones"/>
  </r>
  <r>
    <n v="649"/>
    <x v="4"/>
    <x v="648"/>
    <s v="FABIAN MAURICIO HERNANDEZ CAPERA"/>
    <n v="1022364415"/>
    <d v="2026-01-26T00:00:00"/>
    <m/>
    <d v="2026-09-25T00:00:00"/>
    <d v="2026-09-26T00:00:00"/>
    <n v="48350400"/>
    <m/>
    <n v="0"/>
    <s v="NO"/>
    <n v="0"/>
    <n v="6043800"/>
    <n v="201460"/>
    <n v="711"/>
    <d v="2026-01-11T00:00:00"/>
    <n v="48350400"/>
    <n v="665"/>
    <d v="2026-01-26T00:00:00"/>
    <n v="48350400"/>
    <n v="1007300"/>
    <n v="6043800"/>
    <n v="6043800"/>
    <n v="6043800"/>
    <n v="6043800"/>
    <n v="6043800"/>
    <n v="6043800"/>
    <n v="37270100"/>
    <m/>
    <d v="2026-12-31T00:00:00"/>
    <m/>
    <m/>
    <m/>
    <m/>
    <m/>
    <s v="A-02-02-02-008-003-01"/>
    <s v="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59-DGRAL-ADRES-CPS-686-2026"/>
    <s v="059-DGRAL"/>
    <s v="Dirección General"/>
  </r>
  <r>
    <n v="650"/>
    <x v="4"/>
    <x v="649"/>
    <s v="JOHAN SEBASTIAN MUÑOZ BARRANTES"/>
    <n v="1073522148"/>
    <d v="2026-01-28T00:00:00"/>
    <m/>
    <d v="2026-09-27T00:00:00"/>
    <d v="2026-09-28T00:00:00"/>
    <n v="48350400"/>
    <m/>
    <n v="0"/>
    <s v="NO"/>
    <n v="0"/>
    <n v="6043800"/>
    <n v="201460"/>
    <n v="667"/>
    <d v="2026-01-11T00:00:00"/>
    <n v="72525600"/>
    <n v="1011"/>
    <d v="2026-01-27T00:00:00"/>
    <n v="48350400"/>
    <n v="604380"/>
    <n v="6043800"/>
    <n v="6043800"/>
    <n v="6043800"/>
    <n v="6043800"/>
    <n v="6043800"/>
    <n v="6043800"/>
    <n v="36867180"/>
    <m/>
    <d v="2026-12-31T00:00:00"/>
    <m/>
    <m/>
    <m/>
    <m/>
    <m/>
    <s v="A-02-02-02-008-003-01"/>
    <s v="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6-DGRAL-ADRES-CPS-687-2026"/>
    <s v="026-DGRAL"/>
    <s v="Dirección General"/>
  </r>
  <r>
    <n v="651"/>
    <x v="4"/>
    <x v="650"/>
    <s v="CARLOS HUMBERTO ARANGO BAUTISTA"/>
    <n v="7548687"/>
    <d v="2026-01-27T00:00:00"/>
    <m/>
    <d v="2026-09-26T00:00:00"/>
    <d v="2026-09-27T00:00:00"/>
    <n v="110880000"/>
    <m/>
    <n v="11647059"/>
    <s v="SI"/>
    <n v="2212941"/>
    <n v="13860000"/>
    <n v="462000"/>
    <n v="624"/>
    <d v="2026-01-11T00:00:00"/>
    <n v="110880000"/>
    <n v="1004"/>
    <d v="2026-01-27T00:00:00"/>
    <n v="110880000"/>
    <n v="1848000"/>
    <n v="13860000"/>
    <n v="13860000"/>
    <n v="13860000"/>
    <n v="13860000"/>
    <n v="13860000"/>
    <n v="13860000"/>
    <n v="85008000"/>
    <m/>
    <d v="2026-12-31T00:00:00"/>
    <m/>
    <m/>
    <m/>
    <m/>
    <m/>
    <s v="A-02-02-02-008-003-01"/>
    <s v="Prestar servicios profesionales a la Dirección General de la ADRES para el análisis clínico, técnico y económico en apoyo a los procesos de auditoría de servicios y tecnologías, el suministro de insumos técnicos para el análisis del gasto e implementar y dar soporte a herramientas de auditoría inteligente, fortaleciendo la transparencia y eficiencia en la gestión de los recursos. ID-076-DGRAL-ADRES-CPS-689-2026"/>
    <s v="076-DGRAL"/>
    <s v="Dirección General"/>
  </r>
  <r>
    <n v="652"/>
    <x v="4"/>
    <x v="651"/>
    <s v="DAVID CASTRO GONZALEZ"/>
    <n v="1030614000"/>
    <d v="2026-01-26T00:00:00"/>
    <m/>
    <d v="2026-09-25T00:00:00"/>
    <d v="2026-09-26T00:00:00"/>
    <n v="92442000"/>
    <m/>
    <n v="0"/>
    <s v="NO"/>
    <n v="0"/>
    <n v="11555250"/>
    <n v="385175"/>
    <n v="690"/>
    <d v="2026-01-11T00:00:00"/>
    <n v="92442000"/>
    <n v="640"/>
    <d v="2026-01-26T00:00:00"/>
    <n v="92442000"/>
    <n v="1925875"/>
    <n v="11555250"/>
    <n v="11555250"/>
    <n v="11555250"/>
    <n v="11555250"/>
    <n v="11555250"/>
    <n v="11555250"/>
    <n v="71257375"/>
    <m/>
    <d v="2026-12-31T00:00:00"/>
    <m/>
    <m/>
    <m/>
    <m/>
    <m/>
    <s v="A-02-02-02-008-003-01"/>
    <s v="Prestar servicios profesionales a la Dirección General de la Administradora de los Recursos del Sistema General de Seguridad Social en Salud - ADRES, para apoyar las actividades de desarrollo y puesta en funcionamiento de soluciones tecnológicas que se requieran para la operación y fortalecimiento de los procesos de la Entidad. ID-060-DGRAL-ADRES-CPS-690-2026"/>
    <s v="060-DGRAL"/>
    <s v="Dirección General"/>
  </r>
  <r>
    <n v="653"/>
    <x v="2"/>
    <x v="652"/>
    <s v="MARIA ANGELICA FONSECA RAMIREZ"/>
    <n v="53164765"/>
    <d v="2026-02-11T00:00:00"/>
    <m/>
    <d v="2026-10-10T00:00:00"/>
    <d v="2026-10-11T00:00:00"/>
    <n v="95896824"/>
    <m/>
    <n v="0"/>
    <s v="NO"/>
    <n v="0"/>
    <n v="11987103"/>
    <n v="399570.1"/>
    <n v="535"/>
    <d v="2026-01-11T00:00:00"/>
    <n v="165016080"/>
    <n v="1084"/>
    <d v="2026-01-28T00:00:00"/>
    <n v="95896824"/>
    <n v="0"/>
    <n v="7991402"/>
    <n v="11987103"/>
    <n v="11987103"/>
    <n v="11987103"/>
    <n v="11987103"/>
    <n v="11987103"/>
    <n v="67926917"/>
    <m/>
    <d v="2026-12-31T00:00:00"/>
    <m/>
    <m/>
    <m/>
    <m/>
    <m/>
    <s v="A-02-02-02-008-003-01"/>
    <s v="Prestar servicios profesionales para apoyar la adopción y mejora de metodologías ágiles en la entidad, promoviendo prácticas colaborativas y alineadas con los objetivos estratégicos de la ADRES.  ID-075-DGTIC"/>
    <s v="075-DGTIC"/>
    <s v="Direccion Gestión de Tecnologías de la Información y Comunicaciones"/>
  </r>
  <r>
    <n v="654"/>
    <x v="7"/>
    <x v="653"/>
    <s v="BRYAN JAVIER DUARTE VILLAMIL "/>
    <n v="1015440725"/>
    <d v="2026-02-02T00:00:00"/>
    <m/>
    <d v="2026-10-01T00:00:00"/>
    <d v="2026-10-02T00:00:00"/>
    <n v="77458184"/>
    <m/>
    <n v="0"/>
    <s v="NO"/>
    <n v="0"/>
    <n v="9682273"/>
    <n v="322742.43333333335"/>
    <n v="150"/>
    <d v="2026-01-11T00:00:00"/>
    <n v="77458184"/>
    <n v="1240"/>
    <d v="2026-01-30T00:00:00"/>
    <n v="77458184"/>
    <n v="0"/>
    <n v="9359530.5666666664"/>
    <n v="9682273"/>
    <n v="9682273"/>
    <n v="9682273"/>
    <n v="9682273"/>
    <n v="9682273"/>
    <n v="57770895.566666663"/>
    <m/>
    <d v="2026-12-31T00:00:00"/>
    <m/>
    <m/>
    <m/>
    <m/>
    <m/>
    <s v="A-02-02-02-008-003-01"/>
    <s v="Prestar los servicios profesionales a la oficina de Control Interno para apoyar las actividades del plan de auditoría interna 2026 y realizar las evaluaciones que se aplicaran a los procesos jurídicos y de gestión en el marco del Sistema de Control Interno de la Entidad y presentar los informes que le sean requeridos. ID-002-OCI"/>
    <s v="002-OCI"/>
    <s v="Oficina De Control Interno"/>
  </r>
  <r>
    <n v="655"/>
    <x v="7"/>
    <x v="654"/>
    <s v="ANDRES RICARDO BARRETO RAMIREZ"/>
    <n v="1013592214"/>
    <d v="2026-02-02T00:00:00"/>
    <m/>
    <d v="2026-10-01T00:00:00"/>
    <d v="2026-10-02T00:00:00"/>
    <n v="68746240"/>
    <m/>
    <n v="0"/>
    <s v="NO"/>
    <n v="0"/>
    <n v="8593280"/>
    <n v="286442.66666666669"/>
    <n v="145"/>
    <d v="2026-01-11T00:00:00"/>
    <n v="68746240"/>
    <n v="1245"/>
    <d v="2026-01-30T00:00:00"/>
    <n v="68746240"/>
    <n v="0"/>
    <n v="8306837.333333334"/>
    <n v="8593280"/>
    <n v="8593280"/>
    <n v="8593280"/>
    <n v="8593280"/>
    <n v="8593280"/>
    <n v="42679957.333333336"/>
    <n v="8593280"/>
    <d v="2026-12-31T00:00:00"/>
    <m/>
    <m/>
    <m/>
    <m/>
    <m/>
    <s v="A-02-02-02-008-003-01"/>
    <s v="Prestar los servicios profesionales a la oficina de control interno, para apoyar las actividades técnica, administrativa y financiera del plan de auditoría interna 2026 y realizar la evaluación, seguimiento y auditoria a los componentes del sistema de control interno y a los subsistemas de gestión implementados y la estructuración de los informes en temas financieros requeridos. ID-006-OCI"/>
    <s v="006-OCI"/>
    <s v="Oficina De Control Interno"/>
  </r>
  <r>
    <n v="656"/>
    <x v="7"/>
    <x v="655"/>
    <s v="JOSE LEONARDO CARRILLO CORTES"/>
    <n v="80195490"/>
    <d v="2026-02-02T00:00:00"/>
    <m/>
    <d v="2026-10-01T00:00:00"/>
    <d v="2026-10-02T00:00:00"/>
    <n v="77458184"/>
    <m/>
    <n v="0"/>
    <s v="NO"/>
    <n v="0"/>
    <n v="9682273"/>
    <n v="322742.43333333335"/>
    <n v="149"/>
    <d v="2026-01-11T00:00:00"/>
    <n v="116187276"/>
    <n v="1249"/>
    <d v="2026-01-30T00:00:00"/>
    <n v="77458184"/>
    <n v="0"/>
    <n v="9359530.5666666664"/>
    <n v="9682273"/>
    <n v="9682273"/>
    <n v="9682273"/>
    <n v="9682273"/>
    <n v="9682273"/>
    <n v="57770895.566666663"/>
    <m/>
    <d v="2026-12-31T00:00:00"/>
    <m/>
    <m/>
    <m/>
    <m/>
    <m/>
    <s v="A-02-02-02-008-003-01"/>
    <s v="Prestar los servicios profesionales a la Oficina de Control Interno, para apoyar las actividades del plan de auditoría interna 2026 y realizar las evaluaciones, seguimiento y auditoria a los componentes del Sistema de Control Interno relacionados con los temas de servicios de tecnología asociados a los aplicativos que soportan los procesos de la entidad y presentar los informes que le sean requeridos. ID-008-OCI"/>
    <s v="008-OCI"/>
    <s v="Oficina De Control Interno"/>
  </r>
  <r>
    <n v="657"/>
    <x v="2"/>
    <x v="656"/>
    <s v="JONATHAN CAMILO RIOS SILVA"/>
    <n v="1122145911"/>
    <d v="2026-02-02T00:00:00"/>
    <m/>
    <d v="2026-10-01T00:00:00"/>
    <d v="2026-10-02T00:00:00"/>
    <n v="48350608"/>
    <m/>
    <n v="0"/>
    <s v="NO"/>
    <n v="0"/>
    <n v="6043826"/>
    <n v="201460.86666666667"/>
    <n v="580"/>
    <d v="2026-01-11T00:00:00"/>
    <n v="72525924"/>
    <n v="1265"/>
    <d v="2026-01-30T00:00:00"/>
    <n v="48350608"/>
    <n v="0"/>
    <n v="5842365.1333333338"/>
    <n v="6043826"/>
    <n v="6043826"/>
    <n v="6043826"/>
    <n v="6043826"/>
    <n v="6043826"/>
    <n v="36061495.133333333"/>
    <m/>
    <d v="2026-12-31T00:00:00"/>
    <m/>
    <m/>
    <m/>
    <m/>
    <m/>
    <s v="A-02-02-02-008-003-01"/>
    <s v="Prestar servicios profesionales para apoyar las actividades de desarrollo e implementación de sistemas de información requeridos para fortalecer los procesos operativos de la Entidad  ID-052-DGTIC"/>
    <s v="052-DGTIC"/>
    <s v="Direccion Gestión de Tecnologías de la Información y Comunicaciones"/>
  </r>
  <r>
    <n v="658"/>
    <x v="1"/>
    <x v="657"/>
    <s v="LUIS ROLANDO PARRA OLARTE"/>
    <n v="79170477"/>
    <d v="2026-01-30T00:00:00"/>
    <m/>
    <d v="2026-09-29T00:00:00"/>
    <d v="2026-09-30T00:00:00"/>
    <n v="50762296"/>
    <m/>
    <n v="0"/>
    <s v="NO"/>
    <n v="0"/>
    <n v="6345287"/>
    <n v="211509.56666666668"/>
    <n v="455"/>
    <d v="2026-01-11T00:00:00"/>
    <n v="76143444"/>
    <n v="1087"/>
    <d v="2026-01-28T00:00:00"/>
    <n v="50762296"/>
    <n v="211509.56666666668"/>
    <n v="6345287"/>
    <n v="6345287"/>
    <n v="6345287"/>
    <n v="6345287"/>
    <n v="6345287"/>
    <n v="6345287"/>
    <n v="38283231.566666663"/>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ID-100-DOP"/>
    <s v="100-DOP"/>
    <s v="Dirección  de Otras Prestaciones"/>
  </r>
  <r>
    <n v="659"/>
    <x v="8"/>
    <x v="658"/>
    <s v="YULY LILIANA RODRIGUEZ SEPULVEDA"/>
    <n v="53071010"/>
    <d v="2026-01-29T00:00:00"/>
    <m/>
    <d v="2026-09-28T00:00:00"/>
    <d v="2026-09-29T00:00:00"/>
    <n v="96000000"/>
    <m/>
    <n v="0"/>
    <s v="NO"/>
    <n v="0"/>
    <n v="12000000"/>
    <n v="400000"/>
    <n v="873"/>
    <d v="2026-01-12T00:00:00"/>
    <n v="144000000"/>
    <n v="638"/>
    <d v="2026-01-26T00:00:00"/>
    <n v="96000000"/>
    <n v="800000"/>
    <n v="12000000"/>
    <n v="12000000"/>
    <n v="12000000"/>
    <n v="12000000"/>
    <n v="12000000"/>
    <n v="12000000"/>
    <n v="72800000"/>
    <m/>
    <d v="2026-12-31T00:00:00"/>
    <m/>
    <m/>
    <m/>
    <m/>
    <m/>
    <s v="A-02-02-02-008-003-01"/>
    <s v="Prestar servicios profesionales especializados de apoyo y acompañamiento en la proyección y revisión de los análisis financieros y numéricos de los procesos relacionados con las funciones de la Dirección de Liquidación y Garantías. ID-006-DLYG"/>
    <s v="006-DLYG"/>
    <s v="Dirección Liquidaciones y Garantías"/>
  </r>
  <r>
    <n v="660"/>
    <x v="1"/>
    <x v="659"/>
    <s v="ROSA ELENA GONZALEZ ORJUELA"/>
    <n v="52985240"/>
    <d v="2026-01-27T00:00:00"/>
    <m/>
    <d v="2026-09-26T00:00:00"/>
    <d v="2026-09-27T00:00:00"/>
    <n v="50762296"/>
    <m/>
    <n v="0"/>
    <s v="NO"/>
    <n v="0"/>
    <n v="6345287"/>
    <n v="211509.56666666668"/>
    <n v="263"/>
    <d v="2026-01-11T00:00:00"/>
    <n v="50762296"/>
    <n v="653"/>
    <d v="2026-01-26T00:00:00"/>
    <n v="50762296"/>
    <n v="846038.26666666672"/>
    <n v="6345287"/>
    <n v="6345287"/>
    <n v="6345287"/>
    <n v="6345287"/>
    <n v="6345287"/>
    <n v="6345287"/>
    <n v="38917760.266666666"/>
    <m/>
    <d v="2026-12-31T00:00:00"/>
    <m/>
    <m/>
    <m/>
    <m/>
    <m/>
    <s v="A-02-02-02-008-003-01"/>
    <s v="Prestar servicios profesionales a la Dirección de Otras Prestaciones de la ADRES en las actividades relacionadas con el trámite y respuesta de los requerimientos y solicitudes adelantados por las personas naturales, jurídicas, entidades públicas o privadas, despachos judiciales y entes de control que versen sobre el procedimiento de verificación, reconocimiento y pago de recobros y reclamaciones.ID-084-DOP. ADRES-CPS-712-2026"/>
    <s v="084-DOP"/>
    <s v="Dirección  de Otras Prestaciones"/>
  </r>
  <r>
    <n v="661"/>
    <x v="1"/>
    <x v="660"/>
    <s v="DARIO ALEXANDER RODRIGUEZ RODRIGUEZ"/>
    <n v="79744927"/>
    <d v="2026-01-26T00:00:00"/>
    <m/>
    <d v="2026-09-25T00:00:00"/>
    <d v="2026-09-26T00:00:00"/>
    <n v="96000000"/>
    <m/>
    <n v="0"/>
    <s v="NO"/>
    <n v="0"/>
    <n v="12000000"/>
    <n v="400000"/>
    <n v="474"/>
    <d v="2026-01-11T00:00:00"/>
    <n v="96000000"/>
    <n v="620"/>
    <d v="2026-01-25T00:00:00"/>
    <n v="96000000"/>
    <n v="2000000"/>
    <n v="12000000"/>
    <n v="12000000"/>
    <n v="12000000"/>
    <n v="12000000"/>
    <n v="12000000"/>
    <n v="12000000"/>
    <n v="74000000"/>
    <m/>
    <d v="2026-12-31T00:00:00"/>
    <m/>
    <m/>
    <m/>
    <m/>
    <m/>
    <s v="A-02-02-02-008-003-01"/>
    <s v="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72-DOP. ADRES-CPS-713-2026"/>
    <s v="072-DOP"/>
    <s v="Dirección  de Otras Prestaciones"/>
  </r>
  <r>
    <n v="662"/>
    <x v="1"/>
    <x v="661"/>
    <s v="GABRIEL ESTEBAN CHAMORRO MELO"/>
    <n v="1085267826"/>
    <d v="2026-01-26T00:00:00"/>
    <m/>
    <d v="2026-09-25T00:00:00"/>
    <d v="2026-09-26T00:00:00"/>
    <n v="50762296"/>
    <m/>
    <n v="0"/>
    <s v="NO"/>
    <n v="0"/>
    <n v="6345287"/>
    <n v="211509.56666666668"/>
    <n v="958"/>
    <d v="2026-01-23T00:00:00"/>
    <n v="76143444"/>
    <n v="632"/>
    <d v="2026-01-26T00:00:00"/>
    <n v="50762296"/>
    <n v="1057547.8333333335"/>
    <n v="6345287"/>
    <n v="6345287"/>
    <n v="6345287"/>
    <n v="6345287"/>
    <n v="6345287"/>
    <n v="6345287"/>
    <n v="39129269.833333336"/>
    <m/>
    <d v="2026-12-31T00:00:00"/>
    <m/>
    <m/>
    <m/>
    <m/>
    <m/>
    <s v="A-02-02-02-008-003-01"/>
    <s v="Prestar servicios profesionales a la Dirección de Otras Prestaciones de la ADRES en la revisión, verificación y control de las cuentas que presenten ante la Entidad las entidades recobrantes, los prestadores de servicios de salud y las personas naturales por concepto de servicios y tecnologías en salud no financiadas con la UPC o con presupuestos máximos y/o servicios complementarios, reclamaciones de servicios médicos, indemnizaciones y gastos derivados de accidentes de tránsito ocasionados por vehículos sin identificar o sin SOAT o con póliza SOAT a tarifa diferencial por riesgo, eventos catastróficos de origen natural, eventos terroristas y demás eventos aprobados por el Ministerio de Salud y Protección Social, así como el proceso de reintegro de recursos apropiados o reconocidos sin justa causa. ID-066-DOP-ADRES-CPS-714-2026"/>
    <s v="066-DOP"/>
    <s v="Dirección  de Otras Prestaciones"/>
  </r>
  <r>
    <n v="663"/>
    <x v="1"/>
    <x v="662"/>
    <s v="ELIZABETH SERRANO LEYTON"/>
    <n v="52200582"/>
    <d v="2026-01-26T00:00:00"/>
    <m/>
    <d v="2026-09-25T00:00:00"/>
    <d v="2026-09-26T00:00:00"/>
    <n v="73792312"/>
    <m/>
    <n v="0"/>
    <s v="NO"/>
    <n v="0"/>
    <n v="9224039"/>
    <n v="307467.96666666667"/>
    <n v="411"/>
    <d v="2026-01-11T00:00:00"/>
    <n v="73792312"/>
    <n v="601"/>
    <d v="2026-01-25T00:00:00"/>
    <n v="73792312"/>
    <n v="1537339.8333333335"/>
    <n v="9224039"/>
    <n v="9224039"/>
    <n v="9224039"/>
    <n v="9224039"/>
    <n v="9224039"/>
    <n v="9224039"/>
    <n v="56881573.833333336"/>
    <m/>
    <d v="2026-12-31T00:00:00"/>
    <m/>
    <m/>
    <m/>
    <m/>
    <m/>
    <s v="A-02-02-02-008-003-01"/>
    <s v="Prestar servicios profesionales especializados a la Dirección de Otras Prestaciones de la ADRES en las labores de seguimiento y  control, desde el componente técnico y operativo para la valoración de los procesos de liquidación, reconocimiento y pago de servicios y tecnologías en salud no financiadas con la UPC ni presupuestos máximos y/o servicios complementarios y de reclamaciones de servicios médicos, indemnizaciones y gastos derivados de accidentes de tránsito ocasionados por vehículos sin identificar o sin SOAT o con póliza SOAT adquirida a la tarifa diferencial por riesgo, eventos catastróficos de origen natural, eventos terroristas y demás eventos aprobados por el Ministerio de Salud y Protección SocialID-048-DOP. ADRES-CPS-715-2026"/>
    <s v="048-DOP"/>
    <s v="Dirección  de Otras Prestaciones"/>
  </r>
  <r>
    <n v="664"/>
    <x v="2"/>
    <x v="663"/>
    <s v="DANIEL SANTIAGO RODRIGUEZ PINEDA"/>
    <n v="1002735676"/>
    <d v="2026-02-02T00:00:00"/>
    <m/>
    <d v="2026-10-01T00:00:00"/>
    <d v="2026-10-02T00:00:00"/>
    <n v="48350608"/>
    <m/>
    <n v="0"/>
    <s v="NO"/>
    <n v="0"/>
    <n v="6043826"/>
    <n v="201460.86666666667"/>
    <n v="599"/>
    <d v="2026-01-11T00:00:00"/>
    <n v="72525924"/>
    <n v="1247"/>
    <d v="2026-01-30T00:00:00"/>
    <n v="48350608"/>
    <n v="0"/>
    <n v="5842365.2299999995"/>
    <n v="6043826"/>
    <n v="6043826"/>
    <n v="6043826"/>
    <n v="6043826"/>
    <n v="6043826"/>
    <n v="36061495.230000004"/>
    <m/>
    <d v="2026-12-31T00:00:00"/>
    <m/>
    <m/>
    <m/>
    <m/>
    <m/>
    <s v="A-02-02-02-008-003-01"/>
    <s v="Prestar servicios profesionales para apoyar las actividades de desarrollo e implementación de sistemas de información requeridos para fortalecer los procesos operativos de la Entidad  ID-099-DGTIC"/>
    <s v="099-DGTIC"/>
    <s v="Direccion Gestión de Tecnologías de la Información y Comunicaciones"/>
  </r>
  <r>
    <n v="665"/>
    <x v="2"/>
    <x v="664"/>
    <s v="LEIDY ROCIO LAMPREA CUELLAR"/>
    <n v="35264894"/>
    <d v="2026-02-02T00:00:00"/>
    <m/>
    <d v="2026-10-01T00:00:00"/>
    <d v="2026-10-02T00:00:00"/>
    <n v="67581360"/>
    <m/>
    <n v="0"/>
    <s v="NO"/>
    <n v="0"/>
    <n v="8447670"/>
    <n v="281589"/>
    <n v="556"/>
    <d v="2026-01-11T00:00:00"/>
    <n v="101372040"/>
    <n v="1251"/>
    <d v="2026-01-30T00:00:00"/>
    <n v="67581360"/>
    <n v="0"/>
    <n v="8166081"/>
    <n v="8447670"/>
    <n v="8447670"/>
    <n v="8447670"/>
    <n v="8447670"/>
    <n v="8447670"/>
    <n v="50404431"/>
    <m/>
    <d v="2026-12-31T00:00:00"/>
    <m/>
    <m/>
    <m/>
    <m/>
    <m/>
    <s v="A-02-02-02-008-003-01"/>
    <s v="Prestar servicios profesionales orientados al análisis de requerimientos y la elaboración de casos de prueba necesarios para el diseño, desarrollo, implementación y puesta en marcha de los Sistemas de Información de la Entidad  ID-145-DGTIC"/>
    <s v="145-DGTIC"/>
    <s v="Direccion Gestión de Tecnologías de la Información y Comunicaciones"/>
  </r>
  <r>
    <n v="666"/>
    <x v="2"/>
    <x v="665"/>
    <s v="DIEGO FERNANDO DIAGAMA CRUZ"/>
    <n v="91135777"/>
    <d v="2026-02-02T00:00:00"/>
    <m/>
    <d v="2026-10-01T00:00:00"/>
    <d v="2026-10-02T00:00:00"/>
    <n v="50752296"/>
    <m/>
    <n v="0"/>
    <s v="NO"/>
    <n v="0"/>
    <n v="6345287"/>
    <n v="211509.56666666668"/>
    <n v="560"/>
    <d v="2026-01-11T00:00:00"/>
    <n v="76143444"/>
    <n v="1243"/>
    <d v="2026-01-30T00:00:00"/>
    <n v="50752296"/>
    <n v="0"/>
    <n v="6133777.4333333336"/>
    <n v="6345287"/>
    <n v="6345287"/>
    <n v="6345287"/>
    <n v="6345287"/>
    <n v="6345287"/>
    <n v="37860212.433333337"/>
    <m/>
    <d v="2026-12-31T00:00:00"/>
    <m/>
    <m/>
    <m/>
    <m/>
    <m/>
    <s v="A-02-02-02-008-003-01"/>
    <s v="Prestar servicios profesionales para la operación de las Aplicaciones que se encuentran soportando los procesos tecnológicos de la ADRES.   ID-121-DGTIC"/>
    <s v="121-DGTIC"/>
    <s v="Direccion Gestión de Tecnologías de la Información y Comunicaciones"/>
  </r>
  <r>
    <n v="667"/>
    <x v="2"/>
    <x v="666"/>
    <s v="DIANA CECILIA HERNANDEZ NEIRA"/>
    <n v="52369781"/>
    <d v="2026-02-04T00:00:00"/>
    <m/>
    <d v="2026-10-03T00:00:00"/>
    <d v="2026-10-04T00:00:00"/>
    <n v="48350616"/>
    <m/>
    <n v="0"/>
    <s v="NO"/>
    <n v="0"/>
    <n v="6043827"/>
    <n v="201460.9"/>
    <n v="543"/>
    <d v="2026-01-11T00:00:00"/>
    <n v="72525924"/>
    <n v="1241"/>
    <d v="2026-01-30T00:00:00"/>
    <n v="48350616"/>
    <n v="0"/>
    <n v="5439444.2999999998"/>
    <n v="6043827"/>
    <n v="6043827"/>
    <n v="6043827"/>
    <n v="6043827"/>
    <n v="6043827"/>
    <n v="35658579.299999997"/>
    <m/>
    <d v="2026-12-31T00:00:00"/>
    <m/>
    <m/>
    <m/>
    <m/>
    <m/>
    <s v="A-02-02-02-008-003-01"/>
    <s v="Prestar servicios profesionales para apoyar las actividades de configuración y operación de la infraestructura multinube que soportan las aplicaciones y soluciones tecnológicas de la ADRES  ID-141-DGTIC"/>
    <s v="141-DGTIC"/>
    <s v="Direccion Gestión de Tecnologías de la Información y Comunicaciones"/>
  </r>
  <r>
    <n v="668"/>
    <x v="2"/>
    <x v="667"/>
    <s v="EDWIN LEONARDO ROCHA CASTAÑO"/>
    <n v="1012368974"/>
    <d v="2026-02-04T00:00:00"/>
    <d v="2026-03-10T00:00:00"/>
    <d v="2026-10-03T00:00:00"/>
    <d v="2026-10-04T00:00:00"/>
    <n v="48350616"/>
    <n v="41098023.600000001"/>
    <n v="0"/>
    <s v="NO"/>
    <n v="0"/>
    <n v="6043827"/>
    <n v="201460.9"/>
    <n v="494"/>
    <d v="2026-01-11T00:00:00"/>
    <n v="72525924"/>
    <n v="4566"/>
    <d v="2026-03-10T00:00:00"/>
    <n v="41098023.600000001"/>
    <n v="0"/>
    <n v="0"/>
    <n v="4230678.8999999994"/>
    <n v="6043827"/>
    <n v="6043827"/>
    <n v="6043827"/>
    <n v="6043827"/>
    <n v="28405986.899999999"/>
    <m/>
    <d v="2026-12-31T00:00:00"/>
    <m/>
    <m/>
    <m/>
    <m/>
    <s v="SI"/>
    <s v="A-02-02-02-008-003-01"/>
    <s v="Cesión Contrato ADRES-CPS-721-2026, cuyo objeto es: &quot;Prestar servicios profesionales para apoyar las actividades de configuración y operación de la infraestructura multinube que soportan las aplicaciones y soluciones tecnológicas de la ADRES  ID-142-DGTIC&quot;."/>
    <s v="142-DGTIC"/>
    <s v="Direccion Gestión de Tecnologías de la Información y Comunicaciones"/>
  </r>
  <r>
    <n v="669"/>
    <x v="2"/>
    <x v="668"/>
    <s v="DIANA MARCELA BEJARANO BARRETO"/>
    <n v="1024482099"/>
    <d v="2026-02-02T00:00:00"/>
    <m/>
    <d v="2026-10-01T00:00:00"/>
    <d v="2026-10-02T00:00:00"/>
    <n v="95896824"/>
    <m/>
    <n v="0"/>
    <s v="NO"/>
    <n v="0"/>
    <n v="11987103"/>
    <n v="399570.1"/>
    <n v="499"/>
    <d v="2026-01-11T00:00:00"/>
    <n v="95896824"/>
    <n v="1266"/>
    <d v="2026-01-30T00:00:00"/>
    <n v="95896824"/>
    <n v="0"/>
    <n v="11587532.899999999"/>
    <n v="11987103"/>
    <n v="11987103"/>
    <n v="11987103"/>
    <n v="11987103"/>
    <n v="11987103"/>
    <n v="71523047.900000006"/>
    <m/>
    <d v="2026-12-31T00:00:00"/>
    <m/>
    <m/>
    <m/>
    <m/>
    <m/>
    <s v="A-02-02-02-008-003-01"/>
    <s v="Prestar servicios profesionales para apoyar la gestión técnica de las iniciativas y proyectos derivados del Plan de Transformación Digital de la Entidad, acorde a los lineamientos de la Política de Gobierno Digital y la normativa vigente    ID-079-DGTIC"/>
    <s v="079-DGTIC"/>
    <s v="Direccion Gestión de Tecnologías de la Información y Comunicaciones"/>
  </r>
  <r>
    <n v="670"/>
    <x v="2"/>
    <x v="669"/>
    <s v="MARIA FERNANDA CASAS ROJAS"/>
    <n v="1000159791"/>
    <d v="2026-01-30T00:00:00"/>
    <m/>
    <d v="2026-09-29T00:00:00"/>
    <d v="2026-09-30T00:00:00"/>
    <n v="46048000"/>
    <m/>
    <n v="0"/>
    <s v="NO"/>
    <n v="0"/>
    <n v="5756000"/>
    <n v="191866.66666666666"/>
    <n v="940"/>
    <d v="2026-01-20T00:00:00"/>
    <n v="46048000"/>
    <n v="1174"/>
    <d v="2026-01-30T00:00:00"/>
    <n v="46048000"/>
    <n v="191866.66666666666"/>
    <n v="5756000"/>
    <n v="5756000"/>
    <n v="5756000"/>
    <n v="5756000"/>
    <n v="5756000"/>
    <n v="5756000"/>
    <n v="34727866.666666672"/>
    <m/>
    <d v="2026-12-31T00:00:00"/>
    <m/>
    <m/>
    <m/>
    <m/>
    <m/>
    <s v="A-02-02-02-008-003-01"/>
    <s v="Prestar servicios profesionales para el acompañamiento de las actividades de desarrollo e implementación de sistemas de información requeridos para fortalecer los procesos operativos de la Entidad. ID-112-DGTIC"/>
    <s v="112-DGTIC"/>
    <s v="Direccion Gestión de Tecnologías de la Información y Comunicaciones"/>
  </r>
  <r>
    <n v="671"/>
    <x v="4"/>
    <x v="670"/>
    <s v="SHARON VANESSA CARDOZO MARIN"/>
    <n v="1016090270"/>
    <d v="2026-01-28T00:00:00"/>
    <m/>
    <d v="2026-09-27T00:00:00"/>
    <d v="2026-09-28T00:00:00"/>
    <n v="48350400"/>
    <m/>
    <n v="0"/>
    <s v="NO"/>
    <n v="0"/>
    <n v="6043800"/>
    <n v="201460"/>
    <n v="727"/>
    <d v="2026-01-11T00:00:00"/>
    <n v="72525600"/>
    <n v="1074"/>
    <d v="2026-01-28T00:00:00"/>
    <n v="48350400"/>
    <n v="604380"/>
    <n v="6043800"/>
    <n v="6043800"/>
    <n v="6043800"/>
    <n v="6043800"/>
    <n v="6043800"/>
    <n v="6043800"/>
    <n v="36867180"/>
    <m/>
    <d v="2026-12-31T00:00:00"/>
    <m/>
    <m/>
    <m/>
    <m/>
    <m/>
    <s v="A-02-02-02-008-003-01"/>
    <s v="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24-DGRAL-ADRES-CPS-724-2026"/>
    <s v="024-DGRAL"/>
    <s v="Dirección General"/>
  </r>
  <r>
    <n v="672"/>
    <x v="4"/>
    <x v="671"/>
    <s v="NATALIA PATRICIA SALVADOR RODRIGUEZ"/>
    <n v="52882614"/>
    <d v="2026-01-27T00:00:00"/>
    <d v="2026-02-24T00:00:00"/>
    <d v="2026-09-26T00:00:00"/>
    <d v="2026-09-27T00:00:00"/>
    <n v="110880000"/>
    <n v="98406000"/>
    <n v="0"/>
    <s v="NO"/>
    <n v="0"/>
    <n v="13860000"/>
    <n v="462000"/>
    <n v="707"/>
    <d v="2026-01-11T00:00:00"/>
    <n v="110880000"/>
    <n v="2761"/>
    <d v="2026-02-24T00:00:00"/>
    <n v="98406000"/>
    <n v="0"/>
    <n v="3234000"/>
    <n v="13860000"/>
    <n v="13860000"/>
    <n v="13860000"/>
    <n v="13860000"/>
    <n v="13860000"/>
    <n v="72534000"/>
    <m/>
    <d v="2026-12-31T00:00:00"/>
    <m/>
    <m/>
    <m/>
    <m/>
    <s v="SI"/>
    <s v="A-02-02-02-008-003-01"/>
    <s v="Cesión del contrato ADRES-CPS-726-2026 cuyo objeto es &quot;Prestar servicios profesionales a la Dirección General de la Administradora de los Recursos del Sistema General de Seguridad Social en Salud - ADRES, para brindar acompañamiento en la conceptualización de los productos de innovación, verificación de su funcionalidad y seguimiento de su entrega oportuna. ID-027-DGRAL-ADRES-CPS-726-2026&quot;"/>
    <s v="027-DGRAL"/>
    <s v="Dirección General"/>
  </r>
  <r>
    <n v="673"/>
    <x v="4"/>
    <x v="672"/>
    <s v="NATALIA ACOSTA MAHECHA"/>
    <n v="1031163722"/>
    <d v="2026-01-27T00:00:00"/>
    <m/>
    <d v="2026-09-26T00:00:00"/>
    <d v="2026-09-27T00:00:00"/>
    <n v="67578000"/>
    <m/>
    <n v="0"/>
    <s v="NO"/>
    <n v="0"/>
    <n v="8447250"/>
    <n v="281575"/>
    <n v="731"/>
    <d v="2026-01-11T00:00:00"/>
    <n v="101367000"/>
    <n v="1025"/>
    <d v="2026-01-27T00:00:00"/>
    <n v="67578000"/>
    <n v="1126300"/>
    <n v="8447250"/>
    <n v="8447250"/>
    <n v="8447250"/>
    <n v="8447250"/>
    <n v="8447250"/>
    <n v="8447250"/>
    <n v="51809800"/>
    <m/>
    <d v="2026-12-31T00:00:00"/>
    <m/>
    <m/>
    <m/>
    <m/>
    <m/>
    <s v="A-02-02-02-008-003-01"/>
    <s v="Prestar servicios profesionales a la Dirección General de la Administradora de los Recursos del Sistema General de Seguridad Social en Salud – ADRES, para brindar acompañamiento técnico relacionados con la ejecución de pruebas de calidad de software alineados con las políticas de la entidad. ID-061-DGRAL-ADRES-CPS-727-2026"/>
    <s v="061-DGRAL"/>
    <s v="Dirección General"/>
  </r>
  <r>
    <n v="674"/>
    <x v="4"/>
    <x v="673"/>
    <s v="DIEGO HERNAN DAZA COMBITA "/>
    <n v="1014201295"/>
    <d v="2026-01-27T00:00:00"/>
    <m/>
    <d v="2026-09-26T00:00:00"/>
    <d v="2026-09-27T00:00:00"/>
    <n v="110880000"/>
    <m/>
    <n v="0"/>
    <s v="NO"/>
    <n v="0"/>
    <n v="13860000"/>
    <n v="462000"/>
    <n v="603"/>
    <d v="2026-01-11T00:00:00"/>
    <n v="166320000"/>
    <n v="1060"/>
    <d v="2026-01-27T00:00:00"/>
    <n v="110880000"/>
    <n v="1848000"/>
    <n v="13860000"/>
    <n v="13860000"/>
    <n v="13860000"/>
    <n v="13860000"/>
    <n v="13860000"/>
    <n v="13860000"/>
    <n v="85008000"/>
    <m/>
    <d v="2026-12-31T00:00:00"/>
    <m/>
    <m/>
    <m/>
    <m/>
    <m/>
    <s v="A-02-02-02-008-003-01"/>
    <s v="Prestar servicios profesionales especializados para la gestión, desarrollo y puesta en marcha de soluciones tecnológicas en la ADRES, enfocándose en la conceptualización de proyectos de software, la definición de arquitecturas, la optimización de procesos (DevOps) y la aplicación de ingeniería avanzada para alcanzar objetivos estratégicos. ID-029-DGRAL-ADRES-CPS-728-2026"/>
    <s v="029-DGRAL"/>
    <s v="Dirección General"/>
  </r>
  <r>
    <n v="675"/>
    <x v="4"/>
    <x v="674"/>
    <s v="RAFAEL ANTONIO RESTREPO MAFLA"/>
    <n v="16929793"/>
    <d v="2026-01-27T00:00:00"/>
    <m/>
    <d v="2026-09-26T00:00:00"/>
    <d v="2026-09-27T00:00:00"/>
    <n v="67578000"/>
    <m/>
    <n v="0"/>
    <s v="NO"/>
    <n v="0"/>
    <n v="8447250"/>
    <n v="281575"/>
    <n v="634"/>
    <d v="2026-01-11T00:00:00"/>
    <n v="101367000"/>
    <n v="1041"/>
    <d v="2026-01-27T00:00:00"/>
    <n v="67578000"/>
    <n v="1126300"/>
    <n v="8447250"/>
    <n v="8447250"/>
    <n v="8447250"/>
    <n v="8447250"/>
    <n v="8447250"/>
    <n v="8447250"/>
    <n v="51809800"/>
    <m/>
    <d v="2026-12-31T00:00:00"/>
    <m/>
    <m/>
    <m/>
    <m/>
    <m/>
    <s v="A-02-02-02-008-003-01"/>
    <s v="Prestar servicios profesionales a la Dirección General de la Administradora de los Recursos del Sistema General de Seguridad Social en Salud - ADRES, para brindar apoyo en la recolección, elaboración de documentación y validación de requerimientos funcionales y no funcionales de los proyectos, asegurando la coherencia entre las necesidades de los usuarios, los procesos institucionales y la arquitectura tecnológica de la ADRES. ID-094-DGRAL-ADRES-CPS-729-2026"/>
    <s v="094-DGRAL"/>
    <s v="Dirección General"/>
  </r>
  <r>
    <n v="676"/>
    <x v="1"/>
    <x v="675"/>
    <s v="MARIA MONICA MORENO OVALLE"/>
    <n v="1018422782"/>
    <d v="2026-01-29T00:00:00"/>
    <m/>
    <d v="2026-09-28T00:00:00"/>
    <d v="2026-09-29T00:00:00"/>
    <n v="73458000"/>
    <m/>
    <n v="0"/>
    <s v="NO"/>
    <n v="0"/>
    <n v="9182250"/>
    <n v="306075"/>
    <n v="376"/>
    <d v="2026-01-11T00:00:00"/>
    <n v="110187000"/>
    <n v="1153"/>
    <d v="2026-01-29T00:00:00"/>
    <n v="73458000"/>
    <n v="612150"/>
    <n v="9182250"/>
    <n v="9182250"/>
    <n v="9182250"/>
    <n v="9182250"/>
    <n v="9182250"/>
    <n v="9182250"/>
    <n v="55705650"/>
    <m/>
    <d v="2026-12-31T00:00:00"/>
    <m/>
    <m/>
    <m/>
    <m/>
    <m/>
    <s v="A-02-02-02-008-002-01"/>
    <s v="Prestar servicios profesionales juridicos a la Dirección de Otras Prestaciones de la ADRES en la ejecución, seguimiento y revisión de las actividades relacionadas con el procedimiento de determinación del deudor y las que se requieran, derivadas de los reconocimientos efectuados por presupuestos máximos, servicios y tecnologías en salud no financiados con la UPC y prestación de servicios de salud a víctimas de los eventos descritos en el artículo 167 de la Ley 100 de 1993 así como en los trámites necesarios en el proceso de seguimiento, elaboración de los insumos requeridos por la Oficina Asesora Jurídica con ocasión a acciones de tutela, fallos de primera y segunda instancia, incidentes de desacato y demás que se derivan del proceso de revisión y verificación de las prestaciones de servicios de salud a víctimas de eventos de origen natural, de eventos terroristas, de las víctimas de accidentes de tránsito cuando no exista cobertura por parte del SOATID-260-DOP. ADRES-CPS-730-2026"/>
    <s v="260-DOP"/>
    <s v="Dirección  de Otras Prestaciones"/>
  </r>
  <r>
    <n v="677"/>
    <x v="4"/>
    <x v="676"/>
    <s v="VICTOR HUGO RINCON LEON"/>
    <n v="7225214"/>
    <d v="2026-01-27T00:00:00"/>
    <m/>
    <d v="2026-09-26T00:00:00"/>
    <d v="2026-09-27T00:00:00"/>
    <n v="101326304"/>
    <m/>
    <n v="0"/>
    <s v="NO"/>
    <n v="0"/>
    <n v="12665788"/>
    <n v="422192.93333333335"/>
    <n v="716"/>
    <d v="2026-01-11T00:00:00"/>
    <n v="165016080"/>
    <n v="1030"/>
    <d v="2026-01-27T00:00:00"/>
    <n v="101326304"/>
    <n v="1688771.7333333334"/>
    <n v="12665788"/>
    <n v="12665788"/>
    <n v="12665788"/>
    <n v="12665788"/>
    <n v="12665788"/>
    <n v="12665788"/>
    <n v="39686135.733333334"/>
    <n v="37997364"/>
    <d v="2026-12-31T00:00:00"/>
    <m/>
    <m/>
    <m/>
    <m/>
    <m/>
    <s v="A-02-02-02-008-003-01"/>
    <s v="Prestar servicios profesionales a la Dirección General de la Administradora de los Recursos del Sistema General de Seguridad Social en Salud (ADRES) para apoyar en la definición, adopción e implementación de métodos, herramientas y tecnologías que optimicen la gestión, seguimiento y evaluación de las políticas, planes, programas y proyectos, en el marco del direccionamiento estratégico y transformación digital de la entidad. ID-105-DGRAL. ADRES-CPS-731-2026"/>
    <s v="105-DGRAL"/>
    <s v="Dirección General"/>
  </r>
  <r>
    <n v="678"/>
    <x v="4"/>
    <x v="677"/>
    <s v="PAOLA ANDREA MUÑOZ DIAZ"/>
    <n v="1014241211"/>
    <d v="2026-01-27T00:00:00"/>
    <m/>
    <d v="2026-09-26T00:00:00"/>
    <d v="2026-09-27T00:00:00"/>
    <n v="67578000"/>
    <m/>
    <n v="0"/>
    <s v="NO"/>
    <n v="0"/>
    <n v="8447250"/>
    <n v="281575"/>
    <n v="629"/>
    <d v="2026-01-11T00:00:00"/>
    <n v="101367000"/>
    <n v="1001"/>
    <d v="2026-01-27T00:00:00"/>
    <n v="67578000"/>
    <n v="1126300"/>
    <n v="8447250"/>
    <n v="8447250"/>
    <n v="8447250"/>
    <n v="8447250"/>
    <n v="8447250"/>
    <n v="8447250"/>
    <n v="51809800"/>
    <m/>
    <d v="2026-12-31T00:00:00"/>
    <m/>
    <m/>
    <m/>
    <m/>
    <m/>
    <s v="A-02-02-02-008-003-01"/>
    <s v="Prestar servicios profesionales a la Dirección General de la Administradora de los Recursos del Sistema General de Seguridad Social en Salud ( ADRES) para apoyar la proyección, organización y gestión de los modelos de datos y lineamientos analíticos necesarios para el desarrollo del observatorio para la Sostenibilidad del Gasto en Salud, la estructuración y análisis de información, la aplicación de estándares y políticas de calidad de datos y la elaboración de insumos técnicos y reportes operativos. ID-118-DGRAL. ADRES-CPS-732-2026"/>
    <s v="118-DGRAL"/>
    <s v="Dirección General"/>
  </r>
  <r>
    <n v="679"/>
    <x v="0"/>
    <x v="678"/>
    <s v="SANTIAGO JIMENEZ PORTELA"/>
    <n v="1007340934"/>
    <d v="2026-02-02T00:00:00"/>
    <m/>
    <d v="2026-10-01T00:00:00"/>
    <d v="2026-10-02T00:00:00"/>
    <n v="30002752"/>
    <m/>
    <n v="0"/>
    <s v="NO"/>
    <n v="0"/>
    <n v="3750344"/>
    <n v="125011.46666666666"/>
    <n v="139"/>
    <d v="2026-01-11T00:00:00"/>
    <n v="30002752"/>
    <n v="1187"/>
    <d v="2026-01-30T00:00:00"/>
    <n v="30002752"/>
    <n v="0"/>
    <n v="3625332.5333333332"/>
    <n v="3750344"/>
    <n v="3750344"/>
    <n v="3750344"/>
    <n v="3750344"/>
    <n v="3750344"/>
    <n v="22377052.533333331"/>
    <m/>
    <d v="2026-12-31T00:00:00"/>
    <m/>
    <m/>
    <m/>
    <m/>
    <m/>
    <s v="A-02-02-02-008-003-01"/>
    <s v="Prestar servicios de apoyo técnico y operativo al Grupo de Gestión Administrativa y Documental de la Dirección Administrativa y Financiera, en apoyo a la supervisión de los contratos administrativos ID-064-DAF"/>
    <s v="064-DAF"/>
    <s v="Grupo de Gestion Administrativa y Documental"/>
  </r>
  <r>
    <n v="680"/>
    <x v="4"/>
    <x v="679"/>
    <s v="JORGE BRANDON SILVA HERRERA"/>
    <n v="1012418540"/>
    <d v="2026-01-28T00:00:00"/>
    <m/>
    <d v="2026-09-27T00:00:00"/>
    <d v="2026-09-28T00:00:00"/>
    <n v="48350400"/>
    <m/>
    <n v="0"/>
    <s v="NO"/>
    <n v="0"/>
    <n v="6043800"/>
    <n v="201460"/>
    <n v="680"/>
    <d v="2026-01-11T00:00:00"/>
    <n v="48350400"/>
    <n v="1102"/>
    <d v="2026-01-28T00:00:00"/>
    <n v="48350400"/>
    <n v="604380"/>
    <n v="6043800"/>
    <n v="6043800"/>
    <n v="6043800"/>
    <n v="6043800"/>
    <n v="6043800"/>
    <n v="6043800"/>
    <n v="36867180"/>
    <m/>
    <d v="2026-12-31T00:00:00"/>
    <m/>
    <m/>
    <m/>
    <m/>
    <m/>
    <s v="A-02-02-02-008-003-01"/>
    <s v="Prestar servicios profesionales a la Dirección General de la Administradora de los Recursos del Sistema General de Seguridad Social en Salud - ADRES, para apoyar el desarrollo de soluciones tecnológicas que se requieran para la operación y fortalecimiento de los procesos de la Entidad. ID-019-DGRAL-ADRES-CPS-734-2026"/>
    <s v="019-DGRAL"/>
    <s v="Dirección General"/>
  </r>
  <r>
    <n v="681"/>
    <x v="0"/>
    <x v="680"/>
    <s v="CARLOS ANDRES MONTAÑA BUITRAGO"/>
    <n v="80032948"/>
    <d v="2026-02-02T00:00:00"/>
    <m/>
    <d v="2026-10-01T00:00:00"/>
    <d v="2026-10-02T00:00:00"/>
    <n v="48720000"/>
    <m/>
    <n v="0"/>
    <s v="NO"/>
    <n v="0"/>
    <n v="6090000"/>
    <n v="203000"/>
    <n v="143"/>
    <d v="2026-01-11T00:00:00"/>
    <n v="48720000"/>
    <n v="1080"/>
    <d v="2026-01-28T00:00:00"/>
    <n v="48720000"/>
    <n v="0"/>
    <n v="5887000"/>
    <n v="6090000"/>
    <n v="6090000"/>
    <n v="6090000"/>
    <n v="6090000"/>
    <n v="6090000"/>
    <n v="36337000"/>
    <m/>
    <d v="2026-12-31T00:00:00"/>
    <m/>
    <m/>
    <m/>
    <m/>
    <m/>
    <s v="A-02-02-02-008-003-01"/>
    <s v="Prestar servicios profesionales en gestión documental para apoyar al Grupo de Gestión Administrativa y Documental en la elaboración, revisión y aprobación de instrumentos archivísticos, así como prestar apoyo técnico en labores de implementación de los instrumentos archivísticos a que haya lugar ID-065-DAF"/>
    <s v="065-DAF"/>
    <s v="Grupo de Gestion Administrativa y Documental"/>
  </r>
  <r>
    <n v="682"/>
    <x v="4"/>
    <x v="681"/>
    <s v="FABIAN QUINTERO ECHEVERRY"/>
    <n v="79488186"/>
    <d v="2026-01-27T00:00:00"/>
    <m/>
    <d v="2026-09-26T00:00:00"/>
    <d v="2026-09-27T00:00:00"/>
    <n v="67578000"/>
    <m/>
    <n v="0"/>
    <s v="NO"/>
    <n v="0"/>
    <n v="8447250"/>
    <n v="281575"/>
    <n v="626"/>
    <d v="2026-01-11T00:00:00"/>
    <n v="101367000"/>
    <n v="1038"/>
    <d v="2026-01-27T00:00:00"/>
    <n v="67578000"/>
    <n v="1126300"/>
    <n v="8447250"/>
    <n v="8447250"/>
    <n v="8447250"/>
    <n v="8447250"/>
    <n v="8447250"/>
    <n v="8447250"/>
    <n v="51809800"/>
    <m/>
    <d v="2026-12-31T00:00:00"/>
    <m/>
    <m/>
    <m/>
    <m/>
    <m/>
    <s v="A-02-02-02-008-003-01"/>
    <s v="Prestar servicios profesionales a la Dirección General de la Administradora de los Recursos del Sistema General de Seguridad Social en Salud – ADRES, para brindar acompañamiento técnico relacionados con la ejecución de pruebas de calidad de software alineados con las políticas de la entidad. ID-086-DGRAL.ADRES-CPS-736-2026"/>
    <s v="086-DGRAL"/>
    <s v="Dirección General"/>
  </r>
  <r>
    <n v="683"/>
    <x v="4"/>
    <x v="682"/>
    <s v="ANDRES FELIPE CORTES AGUILAR"/>
    <n v="1016109494"/>
    <d v="2026-01-27T00:00:00"/>
    <m/>
    <d v="2026-09-26T00:00:00"/>
    <d v="2026-09-27T00:00:00"/>
    <n v="48350400"/>
    <m/>
    <n v="0"/>
    <s v="NO"/>
    <n v="0"/>
    <n v="6043800"/>
    <n v="201460"/>
    <n v="681"/>
    <d v="2026-03-20T00:00:00"/>
    <n v="72525600"/>
    <n v="1023"/>
    <d v="2026-01-27T00:00:00"/>
    <n v="48350400"/>
    <n v="805840"/>
    <n v="6043800"/>
    <n v="6043800"/>
    <n v="6043800"/>
    <n v="6043800"/>
    <n v="6043800"/>
    <n v="6043800"/>
    <n v="37068640"/>
    <m/>
    <d v="2026-12-31T00:00:00"/>
    <m/>
    <m/>
    <m/>
    <m/>
    <m/>
    <s v="A-02-02-02-008-003-01"/>
    <s v="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25-DGRAL. ADRES-CPS-737-2026"/>
    <s v="025-DGRAL"/>
    <s v="Dirección General"/>
  </r>
  <r>
    <n v="684"/>
    <x v="4"/>
    <x v="683"/>
    <s v="FREDDY ALEXANDER GRANADA PEDRAZA"/>
    <n v="80156947"/>
    <d v="2026-01-27T00:00:00"/>
    <m/>
    <d v="2026-09-26T00:00:00"/>
    <d v="2026-09-27T00:00:00"/>
    <n v="89040000"/>
    <m/>
    <n v="0"/>
    <s v="NO"/>
    <n v="0"/>
    <n v="11130000"/>
    <n v="371000"/>
    <n v="656"/>
    <d v="2026-01-11T00:00:00"/>
    <n v="89040000"/>
    <n v="1028"/>
    <d v="2026-01-27T00:00:00"/>
    <n v="89040000"/>
    <n v="1484000"/>
    <n v="11130000"/>
    <n v="11130000"/>
    <n v="11130000"/>
    <n v="11130000"/>
    <n v="11130000"/>
    <n v="11130000"/>
    <n v="68264000"/>
    <m/>
    <d v="2026-12-31T00:00:00"/>
    <m/>
    <m/>
    <m/>
    <m/>
    <m/>
    <s v="A-02-02-02-008-003-01"/>
    <s v="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39-DGRAL. ADRES-CPS-738-2026"/>
    <s v="039-DGRAL"/>
    <s v="Dirección General"/>
  </r>
  <r>
    <n v="685"/>
    <x v="4"/>
    <x v="684"/>
    <s v="FERNANDO ALONSO VELEZ REYES"/>
    <n v="93410836"/>
    <d v="2026-01-27T00:00:00"/>
    <m/>
    <d v="2026-09-26T00:00:00"/>
    <d v="2026-09-27T00:00:00"/>
    <n v="89040000"/>
    <m/>
    <n v="0"/>
    <s v="NO"/>
    <n v="0"/>
    <n v="11130000"/>
    <n v="371000"/>
    <n v="715"/>
    <d v="2026-01-11T00:00:00"/>
    <n v="133560000"/>
    <n v="1053"/>
    <d v="2026-01-27T00:00:00"/>
    <n v="89040000"/>
    <n v="1484000"/>
    <n v="11130000"/>
    <n v="11130000"/>
    <n v="11130000"/>
    <n v="11130000"/>
    <n v="11130000"/>
    <n v="11130000"/>
    <n v="68264000"/>
    <m/>
    <d v="2026-12-31T00:00:00"/>
    <m/>
    <m/>
    <m/>
    <m/>
    <m/>
    <s v="A-02-02-02-008-003-01"/>
    <s v="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92-DGRAL. ADRES-CPS-739-2026"/>
    <s v="092-DGRAL"/>
    <s v="Dirección General"/>
  </r>
  <r>
    <n v="686"/>
    <x v="2"/>
    <x v="685"/>
    <s v="FERNANDO CARRILLO MENDEZ "/>
    <n v="1010216303"/>
    <d v="2026-01-30T00:00:00"/>
    <m/>
    <d v="2026-09-29T00:00:00"/>
    <d v="2026-09-30T00:00:00"/>
    <n v="73792312"/>
    <m/>
    <n v="0"/>
    <s v="NO"/>
    <n v="0"/>
    <n v="9224039"/>
    <n v="307467.96666666667"/>
    <n v="570"/>
    <d v="2026-01-11T00:00:00"/>
    <n v="110688468"/>
    <n v="1083"/>
    <d v="2026-01-28T00:00:00"/>
    <n v="73792312"/>
    <n v="307467.96999999997"/>
    <n v="9224039"/>
    <n v="9224039"/>
    <n v="9224039"/>
    <n v="9224039"/>
    <n v="9224039"/>
    <n v="9224039"/>
    <n v="55651701.969999999"/>
    <m/>
    <d v="2026-12-31T00:00:00"/>
    <m/>
    <m/>
    <m/>
    <m/>
    <m/>
    <s v="A-02-02-02-008-003-01"/>
    <s v="Prestar servicios profesionales para apaoyar las actividades de definición y creación de interfaces de los sistemas de información de la ADRES cumpliendo parámetros de Usabilidad y Accesibilidad conforme con los lineamientos del Ministerio de Tecnología de la Información y Comunicaciones - MinTic  ID-125-DGTIC"/>
    <s v="125-DGTIC"/>
    <s v="Direccion Gestión de Tecnologías de la Información y Comunicaciones"/>
  </r>
  <r>
    <n v="687"/>
    <x v="2"/>
    <x v="686"/>
    <s v="CARLOS ANDRES MONROY BARRETO"/>
    <n v="80259950"/>
    <d v="2026-02-03T00:00:00"/>
    <m/>
    <d v="2026-10-02T00:00:00"/>
    <d v="2026-10-03T00:00:00"/>
    <n v="101326296"/>
    <m/>
    <n v="0"/>
    <s v="NO"/>
    <n v="0"/>
    <n v="12665787"/>
    <n v="422192.9"/>
    <n v="590"/>
    <d v="2026-01-11T00:00:00"/>
    <n v="101326296"/>
    <n v="1200"/>
    <d v="2026-01-30T00:00:00"/>
    <n v="101326296"/>
    <n v="0"/>
    <n v="11821401.200000001"/>
    <n v="12665787"/>
    <n v="12665787"/>
    <n v="12665787"/>
    <n v="12665787"/>
    <n v="12665787"/>
    <n v="75150336.200000003"/>
    <m/>
    <d v="2026-12-31T00:00:00"/>
    <m/>
    <m/>
    <m/>
    <m/>
    <m/>
    <s v="A-02-02-02-008-003-01"/>
    <s v="Prestar servicios profesionales para desarrollar actividades técnicas encaminadas a la protección de los activos informáticos de la Entidad, en cumplimiento de los lineamientos internos y las normas aplicables en materia de seguridad de la información.  ID-040-DGTIC"/>
    <s v="040-DGTIC"/>
    <s v="Direccion Gestión de Tecnologías de la Información y Comunicaciones"/>
  </r>
  <r>
    <n v="688"/>
    <x v="2"/>
    <x v="687"/>
    <s v="HERNAN DAVID VARON LOZANO "/>
    <n v="80733970"/>
    <d v="2026-02-03T00:00:00"/>
    <m/>
    <d v="2026-10-02T00:00:00"/>
    <d v="2026-10-03T00:00:00"/>
    <n v="95896816"/>
    <m/>
    <n v="0"/>
    <s v="NO"/>
    <n v="0"/>
    <n v="11987102"/>
    <n v="399570.06666666665"/>
    <n v="571"/>
    <d v="2026-01-11T00:00:00"/>
    <n v="95896824"/>
    <n v="1232"/>
    <d v="2026-01-30T00:00:00"/>
    <n v="95896824"/>
    <n v="0"/>
    <n v="11187961.869999999"/>
    <n v="11987102"/>
    <n v="11987102"/>
    <n v="11987102"/>
    <n v="11987102"/>
    <n v="11987102"/>
    <n v="71123471.870000005"/>
    <m/>
    <d v="2026-12-31T00:00:00"/>
    <m/>
    <m/>
    <m/>
    <m/>
    <m/>
    <s v="A-02-02-02-008-003-01"/>
    <s v="Prestar servicios profesionales especializados para acompañar la gestión de configuración y operación de la infraestructura multinube que soportan las aplicaciones y soluciones tecnológicas de la ADRES  ID-047-DGTIC"/>
    <s v="047-DGTIC"/>
    <s v="Direccion Gestión de Tecnologías de la Información y Comunicaciones"/>
  </r>
  <r>
    <n v="689"/>
    <x v="2"/>
    <x v="688"/>
    <s v="ARIEL GUSTAVO ROMERO VARGAS"/>
    <n v="80151496"/>
    <d v="2026-02-02T00:00:00"/>
    <m/>
    <d v="2026-10-01T00:00:00"/>
    <d v="2026-10-02T00:00:00"/>
    <n v="109200000"/>
    <m/>
    <n v="0"/>
    <s v="NO"/>
    <n v="0"/>
    <n v="13650000"/>
    <n v="455000"/>
    <n v="488"/>
    <d v="2026-01-11T00:00:00"/>
    <n v="109200000"/>
    <n v="1227"/>
    <d v="2026-01-30T00:00:00"/>
    <n v="109200000"/>
    <n v="0"/>
    <n v="13195000"/>
    <n v="13650000"/>
    <n v="13650000"/>
    <n v="13650000"/>
    <n v="13650000"/>
    <n v="13650000"/>
    <n v="81445000"/>
    <m/>
    <d v="2026-12-31T00:00:00"/>
    <m/>
    <m/>
    <m/>
    <m/>
    <m/>
    <s v="A-02-02-02-008-003-01"/>
    <s v="Prestar servicios profesionales para apoyar la estructuración técnica, análisis y documentación de las iniciativas y proyectos derivados del Plan de Transformación Digital de la Entidad, acorde a los lineamientos de la Política de Gobierno Digital y la normativa vigente .  ID-057-DGTIC"/>
    <s v="057-DGTIC"/>
    <s v="Direccion Gestión de Tecnologías de la Información y Comunicaciones"/>
  </r>
  <r>
    <n v="690"/>
    <x v="2"/>
    <x v="689"/>
    <s v="ANDREA PATRICIA RAMIREZ FLOREZ "/>
    <n v="52278660"/>
    <d v="2026-02-02T00:00:00"/>
    <m/>
    <d v="2026-10-01T00:00:00"/>
    <d v="2026-10-02T00:00:00"/>
    <n v="95896824"/>
    <m/>
    <n v="0"/>
    <s v="NO"/>
    <n v="0"/>
    <n v="11987103"/>
    <n v="399570.1"/>
    <n v="500"/>
    <d v="2026-01-11T00:00:00"/>
    <n v="109200000"/>
    <n v="1233"/>
    <d v="2026-01-30T00:00:00"/>
    <n v="95896824"/>
    <n v="0"/>
    <n v="11587532.899999999"/>
    <n v="11987103"/>
    <n v="11987103"/>
    <n v="11987103"/>
    <n v="11987103"/>
    <n v="11987103"/>
    <n v="71523047.900000006"/>
    <m/>
    <d v="2026-12-31T00:00:00"/>
    <m/>
    <m/>
    <m/>
    <m/>
    <m/>
    <s v="A-02-02-02-008-003-01"/>
    <s v="Prestar servicios profesionales para apoyar la estructuración técnica, análisis y documentación de las iniciativas y proyectos derivados del Plan de Transformación Digital de la Entidad, acorde a los lineamientos de la Política de Gobierno Digital y la normativa vigente .  ID-097-DGTIC"/>
    <s v="097-DGTIC"/>
    <s v="Direccion Gestión de Tecnologías de la Información y Comunicaciones"/>
  </r>
  <r>
    <n v="691"/>
    <x v="2"/>
    <x v="690"/>
    <s v="CARLOS ANDRES GARCIA HERRERA"/>
    <n v="1072425411"/>
    <d v="2026-02-02T00:00:00"/>
    <m/>
    <d v="2026-10-01T00:00:00"/>
    <d v="2026-10-02T00:00:00"/>
    <n v="92020328"/>
    <m/>
    <n v="0"/>
    <s v="NO"/>
    <n v="0"/>
    <n v="11502541"/>
    <n v="383418.03333333333"/>
    <n v="545"/>
    <d v="2026-01-11T00:00:00"/>
    <n v="138030504"/>
    <n v="1272"/>
    <d v="2026-01-30T00:00:00"/>
    <n v="92020328"/>
    <n v="0"/>
    <n v="11119122.966666667"/>
    <n v="11502541"/>
    <n v="11502541"/>
    <n v="11502541"/>
    <n v="11502541"/>
    <n v="11502541"/>
    <n v="68631827.966666669"/>
    <m/>
    <d v="2026-12-31T00:00:00"/>
    <m/>
    <m/>
    <m/>
    <m/>
    <m/>
    <s v="A-02-02-02-008-003-01"/>
    <s v="Prestar servicios profesionales para apoyar las actividades de configuración, implementación, mejora y administración de la herramienta IVANTI, de acuerdo con las practicas ITIL 4 y apoyar las actividades para la automatización de procesos transversales que requiera la ADRES . ID-098-DGTIC"/>
    <s v="098-DGTIC"/>
    <s v="Direccion Gestión de Tecnologías de la Información y Comunicaciones"/>
  </r>
  <r>
    <n v="692"/>
    <x v="2"/>
    <x v="691"/>
    <s v=" GERMAN ALFONSO GOMEZ GUTIERREZ"/>
    <n v="80005601"/>
    <d v="2026-01-30T00:00:00"/>
    <m/>
    <d v="2026-09-29T00:00:00"/>
    <d v="2026-09-30T00:00:00"/>
    <n v="50762296"/>
    <m/>
    <n v="0"/>
    <s v="NO"/>
    <n v="0"/>
    <n v="6345287"/>
    <n v="211509.56666666668"/>
    <n v="947"/>
    <d v="2026-01-20T00:00:00"/>
    <n v="76143444"/>
    <n v="1242"/>
    <d v="2026-01-30T00:00:00"/>
    <n v="50762296"/>
    <n v="211509.56666666668"/>
    <n v="6345287"/>
    <n v="6345287"/>
    <n v="6345287"/>
    <n v="6345287"/>
    <n v="6345287"/>
    <n v="6345287"/>
    <n v="38283231.566666663"/>
    <m/>
    <d v="2026-12-31T00:00:00"/>
    <m/>
    <m/>
    <m/>
    <m/>
    <m/>
    <s v="A-02-02-02-008-003-01"/>
    <s v="Prestar servicios profesionales para apoyar la gestión de la configuración y el funcionamiento de la infraestructura multinube que respalda las aplicaciones y soluciones tecnológicas de la ADRES. ID-115-DGTIC"/>
    <s v="115-DGTIC"/>
    <s v="Direccion Gestión de Tecnologías de la Información y Comunicaciones"/>
  </r>
  <r>
    <n v="693"/>
    <x v="2"/>
    <x v="692"/>
    <s v="JAIRO RODRIGUEZ ALBA"/>
    <n v="79311768"/>
    <d v="2026-02-02T00:00:00"/>
    <m/>
    <d v="2026-10-01T00:00:00"/>
    <d v="2026-10-02T00:00:00"/>
    <n v="89485200"/>
    <m/>
    <n v="0"/>
    <s v="NO"/>
    <n v="0"/>
    <n v="11185650"/>
    <n v="372855"/>
    <n v="561"/>
    <d v="2026-01-11T00:00:00"/>
    <n v="134227800"/>
    <n v="1258"/>
    <d v="2026-01-30T00:00:00"/>
    <n v="89485200"/>
    <n v="0"/>
    <n v="10812795"/>
    <n v="11185650"/>
    <n v="11185650"/>
    <n v="11185650"/>
    <n v="11185650"/>
    <n v="11185650"/>
    <n v="66741045"/>
    <m/>
    <d v="2026-12-31T00:00:00"/>
    <m/>
    <m/>
    <m/>
    <m/>
    <m/>
    <s v="A-02-02-02-008-003-01"/>
    <s v="Prestar servicios profesionales para realizar el análisis y mejoras en los procesos de Gestión de Tecnologías de la Información, conforme al último marco de referencia de ITIL.   ID-137-DGTIC"/>
    <s v="137-DGTIC"/>
    <s v="Direccion Gestión de Tecnologías de la Información y Comunicaciones"/>
  </r>
  <r>
    <n v="694"/>
    <x v="2"/>
    <x v="693"/>
    <s v="DANIEL LEONARDO BELTRAN GONZALEZ"/>
    <n v="80241942"/>
    <d v="2026-02-03T00:00:00"/>
    <m/>
    <d v="2026-10-02T00:00:00"/>
    <d v="2026-10-03T00:00:00"/>
    <n v="95896824"/>
    <m/>
    <n v="0"/>
    <s v="NO"/>
    <n v="0"/>
    <n v="11987103"/>
    <n v="399570.1"/>
    <n v="487"/>
    <d v="2026-01-11T00:00:00"/>
    <n v="95896824"/>
    <n v="1231"/>
    <d v="2026-01-30T00:00:00"/>
    <n v="95896824"/>
    <n v="0"/>
    <n v="11187962.799999999"/>
    <n v="11987103"/>
    <n v="11987103"/>
    <n v="11987103"/>
    <n v="11987103"/>
    <n v="11987103"/>
    <n v="71123477.799999997"/>
    <m/>
    <d v="2026-12-31T00:00:00"/>
    <m/>
    <m/>
    <m/>
    <m/>
    <m/>
    <s v="A-02-02-02-008-003-01"/>
    <s v="Prestar servicios profesionales especializados para apoyar las actividades de análisis, diseño, implementación, documentación, alineación y fortalecimiento de la arquitectura de ciberseguridad e infraestructura tecnológica de la Entidad, orientadas a garantizar la protección, integridad, confidencialidad, trazabilidad y control de los activos de información institucionales, asegurando su coherencia con los objetivos misionales de la ADRES y cumplimiento de la normativa vigente   ID-143-DGTIC"/>
    <s v="143-DGTIC"/>
    <s v="Direccion Gestión de Tecnologías de la Información y Comunicaciones"/>
  </r>
  <r>
    <n v="695"/>
    <x v="5"/>
    <x v="694"/>
    <s v="DIANA CAROLINA FRANCO MEDINA"/>
    <n v="52818471"/>
    <d v="2026-01-29T00:00:00"/>
    <m/>
    <d v="2026-09-28T00:00:00"/>
    <d v="2026-09-29T00:00:00"/>
    <n v="64000000"/>
    <m/>
    <n v="0"/>
    <s v="NO"/>
    <n v="0"/>
    <n v="8000000"/>
    <n v="266666.66666666669"/>
    <n v="213"/>
    <d v="2026-01-11T00:00:00"/>
    <n v="106848000"/>
    <n v="1158"/>
    <d v="2026-01-29T00:00:00"/>
    <n v="64000000"/>
    <n v="533333.33333333337"/>
    <n v="8000000"/>
    <n v="8000000"/>
    <n v="8000000"/>
    <n v="8000000"/>
    <n v="8000000"/>
    <n v="8000000"/>
    <n v="24533333.333333336"/>
    <n v="24000000"/>
    <d v="2026-12-31T00:00:00"/>
    <m/>
    <m/>
    <m/>
    <m/>
    <m/>
    <s v="A-02-02-02-008-003-01"/>
    <s v="Prestar servicios profesionales a la Oficina Asesora de Planeación y Control de Riesgos para adelantar las actividades en el desarrollo del Modelo del Sistema Integrado de Gestión Institucional (SIGI) y  (MIPG), y el Modelo Integrado de Planeación y Gestión y debida publicación de la información. ID-026-OAP"/>
    <s v="026-OAP"/>
    <s v="Oficina Asesoría de Planeación y Control de Riesgos"/>
  </r>
  <r>
    <n v="696"/>
    <x v="5"/>
    <x v="695"/>
    <s v="DIANA CAROLINA SANCHEZ MARTINEZ"/>
    <n v="1111199419"/>
    <d v="2026-01-29T00:00:00"/>
    <m/>
    <d v="2026-09-28T00:00:00"/>
    <d v="2026-09-29T00:00:00"/>
    <n v="74008000"/>
    <m/>
    <n v="0"/>
    <s v="NO"/>
    <n v="0"/>
    <n v="9251000"/>
    <n v="308366.66666666669"/>
    <n v="202"/>
    <d v="2026-01-11T00:00:00"/>
    <n v="74008000"/>
    <n v="1146"/>
    <d v="2026-01-29T00:00:00"/>
    <n v="74008000"/>
    <n v="616733.33333333337"/>
    <n v="9251000"/>
    <n v="9251000"/>
    <n v="9251000"/>
    <n v="9251000"/>
    <n v="9251000"/>
    <n v="9251000"/>
    <n v="56122733.333333336"/>
    <m/>
    <d v="2026-12-31T00:00:00"/>
    <m/>
    <m/>
    <m/>
    <m/>
    <m/>
    <s v="A-02-02-02-008-003-01"/>
    <s v="Prestar servicios profesionales para apoyar el desarrollo y fortalecimiento del cumplimiento normativo y la gestión de riesgos, en el marco de la metodología de Gobierno, Riesgo y Cumplimiento (GRC), en los procesos administrativos, operativos y financieros de la ADRES. ID-005-OAP"/>
    <s v="005-OAP"/>
    <s v="Oficina Asesoría de Planeación y Control de Riesgos"/>
  </r>
  <r>
    <n v="697"/>
    <x v="1"/>
    <x v="696"/>
    <s v="KAROLL STEFANY MARTINEZ ITURRIAGO"/>
    <n v="1065985011"/>
    <d v="2026-01-30T00:00:00"/>
    <m/>
    <d v="2026-09-29T00:00:00"/>
    <d v="2026-09-30T00:00:00"/>
    <n v="30002760"/>
    <m/>
    <n v="0"/>
    <s v="NO"/>
    <n v="0"/>
    <n v="3750345"/>
    <n v="125011.5"/>
    <n v="371"/>
    <d v="2026-01-11T00:00:00"/>
    <n v="46048200"/>
    <n v="1177"/>
    <d v="2026-01-30T00:00:00"/>
    <n v="30002760"/>
    <n v="125011.5"/>
    <n v="3750345"/>
    <n v="3750345"/>
    <n v="3750345"/>
    <n v="3750345"/>
    <n v="3750345"/>
    <n v="3750345"/>
    <n v="22627081.5"/>
    <m/>
    <d v="2026-12-31T00:00:00"/>
    <m/>
    <m/>
    <m/>
    <m/>
    <m/>
    <s v="A-02-02-02-008-003-01"/>
    <s v="Prestar servicios de apoyo a la gestión de la Dirección de Otras Prestaciones en relación con los objetivos, metas y requerimientos correspondientes al procedimiento de Determinación del Deudor, en relación con la identificación de los conductores y/o propietarios, así como la estructura y validación de los datos identificados para el registro en los aplicativos definidos por la entidad para este fin, así como el apoyo en la respuesta a las peticiones presentadas por los ciudadanos y demás interesados en el marco del procesoID-236-DOP. ADRES-CPS-753-2026"/>
    <s v="236-DOP"/>
    <s v="Dirección  de Otras Prestaciones"/>
  </r>
  <r>
    <n v="698"/>
    <x v="1"/>
    <x v="697"/>
    <s v="INGRID YOHANA GUZMAN AVELLANEDA"/>
    <n v="1032462137"/>
    <d v="2026-01-27T00:00:00"/>
    <m/>
    <d v="2026-09-26T00:00:00"/>
    <d v="2026-09-27T00:00:00"/>
    <n v="64000000"/>
    <m/>
    <n v="0"/>
    <s v="NO"/>
    <n v="0"/>
    <n v="8000000"/>
    <n v="266666.66666666669"/>
    <n v="222"/>
    <d v="2026-01-11T00:00:00"/>
    <n v="64000000"/>
    <n v="1039"/>
    <d v="2026-01-27T00:00:00"/>
    <n v="64000000"/>
    <n v="1066666.6666666667"/>
    <n v="8000000"/>
    <n v="8000000"/>
    <n v="8000000"/>
    <n v="8000000"/>
    <n v="8000000"/>
    <n v="8000000"/>
    <n v="49066666.666666664"/>
    <m/>
    <d v="2026-12-31T00:00:00"/>
    <m/>
    <m/>
    <m/>
    <m/>
    <m/>
    <s v="A-02-02-02-008-003-01"/>
    <s v="Prestar servicios profesionales a la Dirección de Otras Prestaciones de la ADRES para el desarrollo de los procesos de revisión, verificación y control de las cuentas médicas presentadas por las Entidades, mediante el análisis, validación documental y verificación de la concordancia entre la prestación, el diagnóstico y el cobro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todo ello conforme a la normativa y manuales vigentes, y al proceso de reintegro de recursos apropiados o reconocidos sin justa causa. Así mismo, desarrollar actividades de auditoría concurrente, retrospectiva y/o de campo a las IPS que presentan reclamaciones a la ADRES por la atención a víctimas de los eventos a cargo de la Dirección de Otras Prestaciones.ID-180-DOP. ADRES-CPS-756-2026"/>
    <s v="180-DOP"/>
    <s v="Dirección  de Otras Prestaciones"/>
  </r>
  <r>
    <n v="699"/>
    <x v="0"/>
    <x v="698"/>
    <s v="ANDREA VIVEROS QUISOBONI"/>
    <n v="41941010"/>
    <d v="2026-02-02T00:00:00"/>
    <m/>
    <d v="2026-10-01T00:00:00"/>
    <d v="2026-10-02T00:00:00"/>
    <n v="101320000"/>
    <m/>
    <n v="0"/>
    <s v="NO"/>
    <n v="0"/>
    <n v="12665000"/>
    <n v="422166.66666666669"/>
    <n v="105"/>
    <d v="2026-01-11T00:00:00"/>
    <n v="151980000"/>
    <n v="1079"/>
    <d v="2026-01-28T00:00:00"/>
    <n v="101320000"/>
    <n v="0"/>
    <n v="12242833.333333334"/>
    <n v="12665000"/>
    <n v="12665000"/>
    <n v="12665000"/>
    <n v="12665000"/>
    <n v="12655000"/>
    <n v="75557833.333333343"/>
    <m/>
    <d v="2026-12-31T00:00:00"/>
    <m/>
    <m/>
    <m/>
    <m/>
    <m/>
    <s v="A-02-02-02-008-003-01"/>
    <s v="Prestar servicios profesionales especializados orientados al desarrollo de las actividades necesarias en la gestión de proyectos de diseño e implementación del Sistema Integral de Gestión Documental Electrónica y Atención Ciudadana Inteligente de la Dirección Administrativa y Financiera. ID-069-DAF"/>
    <s v="069-DAF"/>
    <s v="Grupo de Gestion Administrativa y Documental"/>
  </r>
  <r>
    <n v="700"/>
    <x v="0"/>
    <x v="699"/>
    <s v="LUCIA CONSTANZA CUERVO ALONSO"/>
    <n v="39760060"/>
    <d v="2026-02-02T00:00:00"/>
    <m/>
    <d v="2026-10-01T00:00:00"/>
    <d v="2026-10-02T00:00:00"/>
    <n v="64363200"/>
    <m/>
    <n v="0"/>
    <s v="NO"/>
    <n v="0"/>
    <n v="8045400"/>
    <n v="268180"/>
    <n v="144"/>
    <d v="2026-01-11T00:00:00"/>
    <n v="96544800"/>
    <n v="1109"/>
    <d v="2026-01-28T00:00:00"/>
    <n v="64363200"/>
    <n v="0"/>
    <n v="7777220"/>
    <n v="8045400"/>
    <n v="8045400"/>
    <n v="8045400"/>
    <n v="8045400"/>
    <n v="8045400"/>
    <n v="48004220"/>
    <m/>
    <d v="2026-12-31T00:00:00"/>
    <m/>
    <m/>
    <m/>
    <m/>
    <m/>
    <s v="A-02-02-02-008-003-01"/>
    <s v="Prestar servicios profesionales especializados orientados al desarrollo de las actividades necesarias en la gestión de proyectos de diseño e implementación del Sistema Integral de Gestión Documental Electrónica y Atención Ciudadana Inteligente de la Dirección Administrativa y Financiera. ID-070-DAF"/>
    <s v="070-DAF"/>
    <s v="Grupo de Gestion Administrativa y Documental"/>
  </r>
  <r>
    <n v="701"/>
    <x v="5"/>
    <x v="700"/>
    <s v="EMILY YULIETH BAQUERO DURAN"/>
    <n v="1000123432"/>
    <d v="2026-01-29T00:00:00"/>
    <m/>
    <d v="2026-09-28T00:00:00"/>
    <d v="2026-09-29T00:00:00"/>
    <n v="41748000"/>
    <m/>
    <n v="0"/>
    <s v="NO"/>
    <n v="0"/>
    <n v="5218500"/>
    <n v="173950"/>
    <n v="188"/>
    <d v="2026-01-11T00:00:00"/>
    <n v="41748000"/>
    <n v="1117"/>
    <d v="2026-01-28T00:00:00"/>
    <n v="41748000"/>
    <n v="347900"/>
    <n v="5218500"/>
    <n v="5218500"/>
    <n v="5218500"/>
    <n v="5218500"/>
    <n v="5218500"/>
    <n v="5218500"/>
    <n v="31658900"/>
    <m/>
    <d v="2026-12-31T00:00:00"/>
    <m/>
    <m/>
    <m/>
    <m/>
    <m/>
    <s v="A-02-02-02-008-003-01"/>
    <s v="Prestación de servicios profesionales para adelantar las actividades administrativas, operativas y de seguimiento requeridas por la Oficina Asesora de Planeación y Control de Riesgos . ID-027-OAP"/>
    <s v="027-OAP"/>
    <s v="Oficina Asesoría de Planeación y Control de Riesgos"/>
  </r>
  <r>
    <n v="702"/>
    <x v="5"/>
    <x v="701"/>
    <s v="EDISON GONZALEZ PORRAS"/>
    <n v="80171122"/>
    <d v="2026-01-30T00:00:00"/>
    <m/>
    <d v="2026-09-29T00:00:00"/>
    <d v="2026-09-30T00:00:00"/>
    <n v="89040000"/>
    <m/>
    <n v="0"/>
    <s v="NO"/>
    <n v="0"/>
    <n v="11130000"/>
    <n v="371000"/>
    <n v="205"/>
    <d v="2026-01-11T00:00:00"/>
    <n v="89040000"/>
    <n v="1171"/>
    <d v="2026-01-30T00:00:00"/>
    <n v="89040000"/>
    <n v="371000"/>
    <n v="11130000"/>
    <n v="11130000"/>
    <n v="11130000"/>
    <n v="11130000"/>
    <n v="11130000"/>
    <n v="11130000"/>
    <n v="67151000"/>
    <m/>
    <d v="2026-12-31T00:00:00"/>
    <m/>
    <m/>
    <m/>
    <m/>
    <m/>
    <s v="A-02-02-02-008-003-01"/>
    <s v="Prestar servicios profesionales a la Oficina Asesora de Planeación y Control de Riesgos, apoyando la dinamización de procesos de la gestión del cambio. ID-028-OAP"/>
    <s v="028-OAP"/>
    <s v="Oficina Asesoría de Planeación y Control de Riesgos"/>
  </r>
  <r>
    <n v="703"/>
    <x v="5"/>
    <x v="702"/>
    <s v="CAROLINA BARRIOS RODRIGUEZ"/>
    <n v="52262504"/>
    <d v="2026-01-30T00:00:00"/>
    <m/>
    <d v="2026-09-29T00:00:00"/>
    <d v="2026-09-30T00:00:00"/>
    <n v="74008000"/>
    <m/>
    <n v="0"/>
    <s v="NO"/>
    <n v="0"/>
    <n v="9251000"/>
    <n v="308366.66666666669"/>
    <n v="194"/>
    <d v="2026-01-11T00:00:00"/>
    <n v="74008000"/>
    <n v="1151"/>
    <d v="2026-01-29T00:00:00"/>
    <n v="74008000"/>
    <n v="308366.66666666669"/>
    <n v="9251000"/>
    <n v="9251000"/>
    <n v="9251000"/>
    <n v="9251000"/>
    <n v="9251000"/>
    <n v="9251000"/>
    <n v="55814366.666666664"/>
    <m/>
    <d v="2026-12-31T00:00:00"/>
    <m/>
    <m/>
    <m/>
    <m/>
    <m/>
    <s v="A-02-02-02-008-003-01"/>
    <s v="Prestar servicios profesionales a la Oficina Asesora de Planeación y Control de Riesgos en el fortalecimiento de la gestión del cambio institucional y la gestión del proceso de racionalización de trámites, servicio al ciudadano, participación ciudadana y rendición de cuentas. ID-029-OAP"/>
    <s v="029-OAP"/>
    <s v="Oficina Asesoría de Planeación y Control de Riesgos"/>
  </r>
  <r>
    <n v="704"/>
    <x v="1"/>
    <x v="703"/>
    <s v="CLARA EUGENIA MUSKUS HOYOS"/>
    <n v="32762529"/>
    <d v="2026-01-28T00:00:00"/>
    <m/>
    <d v="2026-09-27T00:00:00"/>
    <d v="2026-09-28T00:00:00"/>
    <n v="89719824"/>
    <m/>
    <n v="0"/>
    <s v="NO"/>
    <n v="0"/>
    <n v="11214978"/>
    <n v="373832.6"/>
    <n v="299"/>
    <d v="2026-01-11T00:00:00"/>
    <n v="134579736"/>
    <n v="1064"/>
    <d v="2026-01-27T00:00:00"/>
    <n v="89719824"/>
    <n v="1121497.7999999998"/>
    <n v="11214978"/>
    <n v="11214978"/>
    <n v="11214978"/>
    <n v="11214978"/>
    <n v="11214978"/>
    <n v="11214978"/>
    <n v="68411365.799999997"/>
    <m/>
    <d v="2026-12-31T00:00:00"/>
    <m/>
    <m/>
    <m/>
    <m/>
    <m/>
    <s v="A-02-02-02-008-003-01"/>
    <s v="Prestar servicios profesionales especializados como médico auditor a la Dirección de Otras Prestaciones de la ADRES, para el desarrollo de los procesos de revisión, análisis, verificación y control de las cuentas médicas presentadas por las Entidades, realizando la verificación de la pertinencia, coherencia y justificación médico-científica de los servicios y tecnologías auditadas, correspondientes a solicitudes relacionadas con servicios y tecnologías en salud no financiadas con cargo a la UPC o con presupuestos máximos y/o servicios complementarios, de igual forma, reclamaciones por servicios médicos, indemnizaciones y gastos derivados de accidentes de tránsito ocasionados por vehículos sin identificar, sin SOAT o con póliza SOAT a tarifa diferencial por riesgo, eventos catastróficos de origen natural, eventos terroristas y demás eventos aprobados por el Ministerio de Salud y Protección Social. Así mismo, ejecutar actividades de auditoría concurrente, retrospectiva y/o de campo a las IPS que presentan reclamaciones a la ADRES por los servicios de salud prestados a las víctimas de los eventos a cargo de la Dirección de Otras Prestaciones, conforme a la normativa y manuales vigentes, y participar en el proceso de reintegro de recursos apropiados o reconocidos sin justa causa. ID-080-DOP-ADRES-CPS-773-2026"/>
    <s v="080-DOP"/>
    <s v="Dirección  de Otras Prestaciones"/>
  </r>
  <r>
    <n v="705"/>
    <x v="4"/>
    <x v="704"/>
    <s v="MARIA CLAUDIA GAMBOA CASTAÑEDA"/>
    <n v="1007420096"/>
    <d v="2026-01-29T00:00:00"/>
    <m/>
    <d v="2026-09-28T00:00:00"/>
    <d v="2026-09-29T00:00:00"/>
    <n v="48350400"/>
    <m/>
    <n v="0"/>
    <s v="NO"/>
    <n v="0"/>
    <n v="6043800"/>
    <n v="201460"/>
    <n v="973"/>
    <d v="2026-01-27T00:00:00"/>
    <n v="72525600"/>
    <n v="1125"/>
    <d v="2026-01-29T00:00:00"/>
    <n v="48350400"/>
    <n v="402920"/>
    <n v="6043800"/>
    <n v="6043800"/>
    <n v="6043800"/>
    <n v="6043800"/>
    <n v="6043800"/>
    <n v="6043800"/>
    <n v="36665720"/>
    <m/>
    <d v="2026-12-31T00:00:00"/>
    <m/>
    <m/>
    <m/>
    <m/>
    <m/>
    <s v="A-02-02-02-008-003-01"/>
    <s v="Prestar servicios profesionales de Innovación y Analítica de Datos de la Dirección General de la Administradora de los Recursos del Sistema General de Seguridad Social en Salud - ADRES, enfocados en el apoyo a los procesos de cargue de información a la nube y procesos DataOps y MLOps para proyectos estratégicos. ID-067-DGRAL-ADRES-CPS-774-2026"/>
    <s v="067-DGRAL"/>
    <s v="Dirección General"/>
  </r>
  <r>
    <n v="706"/>
    <x v="4"/>
    <x v="705"/>
    <s v="STEVEN CIFUENTES RUGELES"/>
    <n v="94074550"/>
    <d v="2026-02-02T00:00:00"/>
    <m/>
    <d v="2026-10-01T00:00:00"/>
    <d v="2026-10-02T00:00:00"/>
    <n v="89040000"/>
    <m/>
    <n v="0"/>
    <s v="NO"/>
    <n v="0"/>
    <n v="11130000"/>
    <n v="371000"/>
    <n v="610"/>
    <d v="2026-01-11T00:00:00"/>
    <n v="166320000"/>
    <n v="1157"/>
    <d v="2026-01-29T00:00:00"/>
    <n v="89040000"/>
    <n v="0"/>
    <n v="10759000"/>
    <n v="11130000"/>
    <n v="11130000"/>
    <n v="11130000"/>
    <n v="11130000"/>
    <n v="11130000"/>
    <n v="66409000"/>
    <m/>
    <d v="2026-12-31T00:00:00"/>
    <m/>
    <m/>
    <m/>
    <m/>
    <m/>
    <s v="A-02-02-02-008-003-01"/>
    <s v="Prestar servicios profesionales a la Dirección General de la Administradora de los Recursos del Sistema General de Seguridad Social en Salud (ADRES) para la elaboración, análisis, modelamiento, desarrollo de procesos estadísticos, analíticos y operativos, orientados a la gestión de la información del Observatorio  para la  Sostenibilidad del Gasto en  Salud y del proyecto del  Sistema de Inteligente Auditoría (SIA). ID-116-DGRAL. ADRES-CPS-775-2026"/>
    <s v="116-DGRAL"/>
    <s v="Dirección General"/>
  </r>
  <r>
    <n v="707"/>
    <x v="4"/>
    <x v="706"/>
    <s v="GIANCARLO BUITRAGO GUTIERREZ"/>
    <n v="80722703"/>
    <d v="2026-02-02T00:00:00"/>
    <m/>
    <d v="2026-12-01T00:00:00"/>
    <d v="2026-12-02T00:00:00"/>
    <n v="187425000"/>
    <m/>
    <n v="15750000"/>
    <s v="SI"/>
    <n v="2992500"/>
    <n v="18742500"/>
    <n v="624750"/>
    <n v="676"/>
    <d v="2026-01-11T00:00:00"/>
    <n v="224910000"/>
    <n v="1105"/>
    <d v="2026-01-28T00:00:00"/>
    <n v="187425000"/>
    <n v="0"/>
    <n v="18117750"/>
    <n v="18742500"/>
    <n v="18742500"/>
    <n v="18742500"/>
    <n v="18742500"/>
    <n v="18742500"/>
    <n v="111830250"/>
    <m/>
    <d v="2026-12-31T00:00:00"/>
    <m/>
    <m/>
    <m/>
    <m/>
    <m/>
    <s v="A-02-02-02-008-003-01"/>
    <s v="Prestar servicios profesionales especializados a la Dirección General de la Administradora de los Recursos del Sistema General de Seguridad Social en Salud (ADRES) para apoyar la estructuración e implementación  de las actividades orientadas al desarrollo del Observatorio para la Sostenibilidad del Gasto en  Salud, mediante la elaboración, análisis y conceptualización  de insumos  metodológicos y operativos. ID-130-DGRAL. ADRES-CPS-776-2026"/>
    <s v="130-DGRAL"/>
    <s v="Dirección General"/>
  </r>
  <r>
    <n v="708"/>
    <x v="0"/>
    <x v="707"/>
    <s v="NICOLAS PINTO PRIETO"/>
    <n v="1018514855"/>
    <d v="2026-02-02T00:00:00"/>
    <m/>
    <d v="2026-10-01T00:00:00"/>
    <d v="2026-10-02T00:00:00"/>
    <n v="48350608"/>
    <m/>
    <n v="0"/>
    <s v="NO"/>
    <n v="0"/>
    <n v="6043826"/>
    <n v="201460.86666666667"/>
    <n v="122"/>
    <d v="2026-01-11T00:00:00"/>
    <n v="48350608"/>
    <n v="1078"/>
    <d v="2026-01-28T00:00:00"/>
    <n v="48350608"/>
    <n v="0"/>
    <n v="5842365.1333333338"/>
    <n v="6043826"/>
    <n v="6043826"/>
    <n v="6043826"/>
    <n v="6043826"/>
    <n v="6043826"/>
    <n v="36061495.133333333"/>
    <m/>
    <d v="2026-12-31T00:00:00"/>
    <m/>
    <m/>
    <m/>
    <m/>
    <m/>
    <s v="A-02-02-02-008-003-01"/>
    <s v="Prestar servicios de apoyo técnico  y operativo al Grupo de Gestión Administrativa y Documental de la Dirección Administrativa y Financiera, en inventarios de bienes, traslado de bienes, control de parqueaderos y demás temas lógisticos ID-063-DAF"/>
    <s v="063-DAF"/>
    <s v="Grupo de Gestion Administrativa y Documental"/>
  </r>
  <r>
    <n v="709"/>
    <x v="8"/>
    <x v="708"/>
    <s v="INGRID JOHANA LEAL CUEVAS "/>
    <n v="1118547962"/>
    <d v="2026-02-02T00:00:00"/>
    <m/>
    <d v="2026-10-01T00:00:00"/>
    <d v="2026-10-02T00:00:00"/>
    <n v="71232000"/>
    <m/>
    <n v="0"/>
    <s v="NO"/>
    <n v="0"/>
    <n v="8904000"/>
    <n v="296800"/>
    <n v="874"/>
    <d v="2026-01-12T00:00:00"/>
    <n v="71764000"/>
    <n v="1215"/>
    <d v="2026-01-30T00:00:00"/>
    <n v="71764000"/>
    <n v="0"/>
    <n v="8607200"/>
    <n v="8904000"/>
    <n v="8904000"/>
    <n v="8904000"/>
    <n v="8904000"/>
    <n v="8904000"/>
    <n v="53127200"/>
    <m/>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23-DLYG"/>
    <s v="023-DLYG"/>
    <s v="Dirección Liquidaciones y Garantías"/>
  </r>
  <r>
    <n v="710"/>
    <x v="5"/>
    <x v="709"/>
    <s v="RODRIGO BARRERO MUÑOZ"/>
    <n v="79595486"/>
    <d v="2026-02-09T00:00:00"/>
    <d v="2026-03-20T00:00:00"/>
    <d v="2026-10-08T00:00:00"/>
    <d v="2026-10-09T00:00:00"/>
    <n v="74008000"/>
    <n v="61364966.670000002"/>
    <n v="0"/>
    <s v="NO"/>
    <n v="0"/>
    <n v="9251000"/>
    <n v="308366.66666666669"/>
    <n v="189"/>
    <d v="2026-01-11T00:00:00"/>
    <n v="74008000"/>
    <n v="4576"/>
    <d v="2026-03-20T00:00:00"/>
    <n v="61364966.670000002"/>
    <n v="0"/>
    <n v="0"/>
    <n v="3392033.3333333335"/>
    <n v="9251000"/>
    <n v="9251000"/>
    <n v="9251000"/>
    <n v="9251000"/>
    <n v="40396033.333333336"/>
    <m/>
    <d v="2026-12-31T00:00:00"/>
    <m/>
    <m/>
    <m/>
    <m/>
    <s v="SI"/>
    <s v="A-02-02-02-008-003-01"/>
    <s v="Cesión del contrato ADRES-CPS-779-2026 cuyo objeto es: Prestar servicios profesionales para apoyar el desarrollo y fortalecimiento del cumplimiento normativo y la gestión de riesgos, en el marco de la metodología de Gobierno, Riesgo y Cumplimiento (GRC), en los procesos administrativos, operativos y financieros de la ADRES. ID-006-OAP"/>
    <s v="006-OAP"/>
    <s v="Oficina Asesoría de Planeación y Control de Riesgos"/>
  </r>
  <r>
    <n v="711"/>
    <x v="0"/>
    <x v="710"/>
    <s v="MARCELA SANDOVAL GUTIERREZ"/>
    <n v="51931389"/>
    <d v="2026-01-29T00:00:00"/>
    <m/>
    <d v="2026-09-28T00:00:00"/>
    <d v="2026-09-29T00:00:00"/>
    <n v="67200000"/>
    <m/>
    <n v="0"/>
    <s v="NO"/>
    <n v="0"/>
    <n v="8400000"/>
    <n v="280000"/>
    <n v="110"/>
    <d v="2026-01-11T00:00:00"/>
    <n v="100800000"/>
    <n v="1138"/>
    <d v="2026-01-29T00:00:00"/>
    <n v="67200000"/>
    <n v="560000"/>
    <n v="8400000"/>
    <n v="8400000"/>
    <n v="8400000"/>
    <n v="8400000"/>
    <n v="8400000"/>
    <n v="8400000"/>
    <n v="42560000"/>
    <n v="8400000"/>
    <d v="2026-12-31T00:00:00"/>
    <m/>
    <m/>
    <m/>
    <m/>
    <m/>
    <s v="A-02-02-02-008-003-01"/>
    <s v="Prestar servicios profesionales al Grupo de Servicio al Ciudadano en la ejecución de actividades relacionadas con la administración funcional de la herramientas de gestión de las PQRSD (ORFEO), en la verificación de la consistencia de la información contenida en las bases de datos de PQRSD y adelantar acciones de análisis, generación de informes, organización de información relevante en la gestión de las PQRSD en la entidad y su socialización. ID-030-DAF"/>
    <s v="030-DAF"/>
    <s v="Grupo de Atención al Usuario"/>
  </r>
  <r>
    <n v="712"/>
    <x v="0"/>
    <x v="711"/>
    <s v="EMILCEN FRANCO SUAREZ"/>
    <n v="52815040"/>
    <d v="2026-01-29T00:00:00"/>
    <m/>
    <d v="2026-09-28T00:00:00"/>
    <d v="2026-09-29T00:00:00"/>
    <n v="60504201.68"/>
    <m/>
    <n v="0"/>
    <s v="NO"/>
    <n v="0"/>
    <n v="7563025.21"/>
    <n v="252100.84033333333"/>
    <n v="114"/>
    <d v="2026-01-11T00:00:00"/>
    <n v="108000000"/>
    <n v="1124"/>
    <d v="2026-01-29T00:00:00"/>
    <n v="60504201.68"/>
    <n v="504201.68066666665"/>
    <n v="7563025.21"/>
    <n v="7563025.21"/>
    <n v="7563025.21"/>
    <n v="7563025.21"/>
    <n v="7563025.21"/>
    <n v="7563025.21"/>
    <n v="45882352.940666668"/>
    <m/>
    <d v="2026-12-31T00:00:00"/>
    <m/>
    <m/>
    <m/>
    <m/>
    <m/>
    <s v="A-02-02-02-008-003-01"/>
    <s v="Prestar servicios profesionales especializados en el desarrollo de actividades relacionadas en la Política Institucional de Servicio al Ciudadano de la entidad, así como presentar recomendaciones y acciones de mejora a los canales de atención de acuerdo con los lineamientos normativos y políticas públicas de servicio al ciudadano. ID-029-DAF"/>
    <s v="029-DAF"/>
    <s v="Grupo de Atención al Usuario"/>
  </r>
  <r>
    <n v="713"/>
    <x v="0"/>
    <x v="712"/>
    <s v="JOSE ARLEY MUÑOZ USUGA "/>
    <n v="71653297"/>
    <d v="2026-01-28T00:00:00"/>
    <m/>
    <d v="2026-09-27T00:00:00"/>
    <d v="2026-09-28T00:00:00"/>
    <n v="72000000"/>
    <m/>
    <n v="0"/>
    <s v="NO"/>
    <n v="0"/>
    <n v="9000000"/>
    <n v="300000"/>
    <n v="141"/>
    <d v="2026-01-11T00:00:00"/>
    <n v="108000000"/>
    <n v="1111"/>
    <d v="2026-01-28T00:00:00"/>
    <n v="72000000"/>
    <n v="900000"/>
    <n v="9000000"/>
    <n v="9000000"/>
    <n v="9000000"/>
    <n v="9000000"/>
    <n v="9000000"/>
    <n v="9000000"/>
    <n v="54900000"/>
    <m/>
    <d v="2026-12-31T00:00:00"/>
    <m/>
    <m/>
    <m/>
    <m/>
    <m/>
    <s v="A-02-02-02-008-003-01"/>
    <s v="Prestar servicios profesionales especializados en el desarrollo de actividades relacionadas en la Política Institucional de Servicio al Ciudadano de la entidad, así como presentar recomendaciones y acciones de mejora a los canales de atención de acuerdo con los lineamientos normativos y políticas públicas de servicio al ciudadano. ID-031-DAF"/>
    <s v="031-DAF"/>
    <s v="Grupo de Atención al Usuario"/>
  </r>
  <r>
    <n v="714"/>
    <x v="8"/>
    <x v="713"/>
    <s v="ALIX MARIA GARAVIS ALVAREZ"/>
    <n v="1143398790"/>
    <d v="2026-02-02T00:00:00"/>
    <m/>
    <d v="2026-10-01T00:00:00"/>
    <d v="2026-10-02T00:00:00"/>
    <n v="47200000"/>
    <m/>
    <n v="0"/>
    <s v="NO"/>
    <n v="0"/>
    <n v="5900000"/>
    <n v="196666.66666666666"/>
    <n v="882"/>
    <d v="2026-01-12T00:00:00"/>
    <n v="47200000"/>
    <n v="1238"/>
    <d v="2026-01-30T00:00:00"/>
    <n v="47200000"/>
    <n v="0"/>
    <n v="5703333.333333333"/>
    <n v="5900000"/>
    <n v="5900000"/>
    <n v="5900000"/>
    <n v="5900000"/>
    <n v="5900000"/>
    <n v="35203333.333333328"/>
    <m/>
    <d v="2026-12-31T00:00:00"/>
    <m/>
    <m/>
    <m/>
    <m/>
    <m/>
    <s v="A-02-02-02-008-003-01"/>
    <s v="Prestar servicios profesionales de apoyo a la ejecución de las operaciones de los mecanismos de financiamiento que se adopten para brindar liquidez de los actores de sector salud. ID-032-DLYG"/>
    <s v="032-DLYG"/>
    <s v="Dirección Liquidaciones y Garantías"/>
  </r>
  <r>
    <n v="715"/>
    <x v="0"/>
    <x v="714"/>
    <s v="LAURA FELIZA MORENO ROJAS"/>
    <n v="53002247"/>
    <d v="2026-01-29T00:00:00"/>
    <m/>
    <d v="2026-09-28T00:00:00"/>
    <d v="2026-09-29T00:00:00"/>
    <n v="92400000"/>
    <m/>
    <n v="0"/>
    <s v="NO"/>
    <n v="0"/>
    <n v="11550000"/>
    <n v="385000"/>
    <n v="119"/>
    <d v="2026-01-11T00:00:00"/>
    <n v="138600000"/>
    <n v="1118"/>
    <d v="2026-01-28T00:00:00"/>
    <n v="92400000"/>
    <n v="770000"/>
    <n v="11550000"/>
    <n v="11550000"/>
    <n v="11550000"/>
    <n v="11550000"/>
    <n v="11550000"/>
    <n v="11550000"/>
    <n v="70070000"/>
    <m/>
    <d v="2026-12-31T00:00:00"/>
    <m/>
    <m/>
    <m/>
    <m/>
    <m/>
    <s v="A-02-02-02-008-002-01"/>
    <s v="Prestar los servicios profesionales especializados para el apoyo jurídico de los procesos y procedimientos asociados a la gestión del talento humano. ID-044-DAF - ADRES-CPS-784-2026."/>
    <s v="044-DAF"/>
    <s v="Grupo de Gestion de Talento Humano"/>
  </r>
  <r>
    <n v="716"/>
    <x v="0"/>
    <x v="715"/>
    <s v="LUIS ALEJANDRO SOLANO CAÑON"/>
    <n v="1015408345"/>
    <d v="2026-01-29T00:00:00"/>
    <m/>
    <d v="2026-09-28T00:00:00"/>
    <d v="2026-09-29T00:00:00"/>
    <n v="34440000"/>
    <m/>
    <n v="0"/>
    <s v="NO"/>
    <n v="0"/>
    <n v="4305000"/>
    <n v="143500"/>
    <n v="129"/>
    <d v="2026-01-11T00:00:00"/>
    <n v="34440000"/>
    <n v="1107"/>
    <d v="2026-01-28T00:00:00"/>
    <n v="34440000"/>
    <n v="287000"/>
    <n v="4305000"/>
    <n v="4305000"/>
    <n v="4305000"/>
    <n v="4305000"/>
    <n v="4305000"/>
    <n v="4305000"/>
    <n v="26117000"/>
    <m/>
    <d v="2026-12-31T00:00:00"/>
    <m/>
    <m/>
    <m/>
    <m/>
    <m/>
    <s v="A-02-02-02-008-003-01"/>
    <s v="Apoyar la gestión del talento humano en el registro y digitalización de las actividades relacionadas con los procesos y procedimientos asociados a la administración de personal. ID-041-DAF - ADRES-CPS-785-2026"/>
    <s v="041-DAF"/>
    <s v="Grupo de Gestion de Talento Humano"/>
  </r>
  <r>
    <n v="717"/>
    <x v="5"/>
    <x v="716"/>
    <s v="DENIS ANDREA GARZON CARDENAS  "/>
    <n v="52775796"/>
    <d v="2026-01-30T00:00:00"/>
    <m/>
    <d v="2026-09-29T00:00:00"/>
    <d v="2026-09-30T00:00:00"/>
    <n v="74008000"/>
    <m/>
    <n v="0"/>
    <s v="NO"/>
    <n v="0"/>
    <n v="9251000"/>
    <n v="308366.66666666669"/>
    <n v="191"/>
    <d v="2026-01-11T00:00:00"/>
    <n v="74008000"/>
    <n v="1197"/>
    <d v="2026-01-30T00:00:00"/>
    <n v="74008000"/>
    <n v="308366.66666666669"/>
    <n v="9251000"/>
    <n v="9251000"/>
    <n v="9251000"/>
    <n v="9251000"/>
    <n v="9251000"/>
    <n v="9251000"/>
    <n v="55814366.666666664"/>
    <m/>
    <d v="2026-12-31T00:00:00"/>
    <m/>
    <m/>
    <m/>
    <m/>
    <m/>
    <s v="A-02-02-02-008-003-01"/>
    <s v="Prestar servicios profesionales a la Oficina Asesora de Planeación y Control de Riesgos en el apoyo en  la ejecución de actividades vinculadas al desarrollo de la Arquitectura Empresarial que realice la entidad. ID-024-OAP"/>
    <s v="024-OAP"/>
    <s v="Oficina Asesoría de Planeación y Control de Riesgos"/>
  </r>
  <r>
    <n v="718"/>
    <x v="4"/>
    <x v="717"/>
    <s v="MELISSA MOSQUERA MARTINEZ"/>
    <n v="1010190922"/>
    <d v="2026-01-28T00:00:00"/>
    <m/>
    <d v="2026-09-27T00:00:00"/>
    <d v="2026-09-28T00:00:00"/>
    <n v="64000000"/>
    <m/>
    <n v="0"/>
    <s v="NO"/>
    <n v="0"/>
    <n v="8000000"/>
    <n v="266666.66666666669"/>
    <n v="661"/>
    <d v="2026-01-11T00:00:00"/>
    <n v="80000000"/>
    <n v="1100"/>
    <d v="2026-01-28T00:00:00"/>
    <n v="64000000"/>
    <n v="800000"/>
    <n v="8000000"/>
    <n v="8000000"/>
    <n v="8000000"/>
    <n v="8000000"/>
    <n v="8000000"/>
    <n v="8000000"/>
    <n v="32800000"/>
    <n v="16000000"/>
    <d v="2026-12-31T00:00:00"/>
    <m/>
    <m/>
    <m/>
    <m/>
    <m/>
    <s v="A-02-02-02-008-003-01"/>
    <s v="Prestar servicios profesionales a la Dirección General de la Administradora de los Recursos del Sistema General de Seguridad Social en Salud (ADRES) para apoyar el análisis técnico, el monitoreo y la gestión de información, actuando como punto de contacto para orientar, atender y dar trámite a los requerimientos de los usuarios institucionales; brindando asistencia técnica en las regiones, así como la divulgación de información sobre lineamientos, protocolos y trámites definidos por la Entidad.  ID-134-DGRAL. ADRES-CPS-787-2026"/>
    <s v="134-DGRAL"/>
    <s v="Dirección General"/>
  </r>
  <r>
    <n v="719"/>
    <x v="4"/>
    <x v="718"/>
    <s v="PEDRO CESAR DEL CAMPO NEIRA"/>
    <n v="80778637"/>
    <d v="2026-01-28T00:00:00"/>
    <m/>
    <d v="2026-09-27T00:00:00"/>
    <d v="2026-09-28T00:00:00"/>
    <n v="77711200"/>
    <m/>
    <n v="0"/>
    <s v="NO"/>
    <n v="0"/>
    <n v="9713900"/>
    <n v="323796.66666666669"/>
    <n v="729"/>
    <d v="2026-01-11T00:00:00"/>
    <n v="89040000"/>
    <n v="1112"/>
    <d v="2026-01-28T00:00:00"/>
    <n v="77711200"/>
    <n v="971390"/>
    <n v="9713900"/>
    <n v="9713900"/>
    <n v="9713900"/>
    <n v="9713900"/>
    <n v="9713900"/>
    <n v="9713900"/>
    <n v="59254790"/>
    <m/>
    <d v="2026-12-31T00:00:00"/>
    <m/>
    <m/>
    <m/>
    <m/>
    <m/>
    <s v="A-02-02-02-008-003-01"/>
    <s v="Prestar servicios profesionales a la Dirección General de la Administradora de los Recursos del Sistema General de Seguridad Social en Salud - ADRES, en el apoyo para la aplicación de técnicas estadísticas, de ciencia de datos y de aprendizaje automático para estimar modelos descriptivos, predictivos y prescriptivos. ID-040-DGRAL. ADRES-CPS-788-2026"/>
    <s v="040-DGRAL"/>
    <s v="Dirección General"/>
  </r>
  <r>
    <n v="720"/>
    <x v="4"/>
    <x v="719"/>
    <s v="KAREN FIERRO AYALA"/>
    <n v="1193136951"/>
    <d v="2026-01-28T00:00:00"/>
    <m/>
    <d v="2026-09-27T00:00:00"/>
    <d v="2026-09-28T00:00:00"/>
    <n v="48350400"/>
    <m/>
    <n v="0"/>
    <s v="NO"/>
    <n v="0"/>
    <n v="6043800"/>
    <n v="201460"/>
    <n v="705"/>
    <d v="2026-01-11T00:00:00"/>
    <n v="48350400"/>
    <n v="1101"/>
    <d v="2026-01-28T00:00:00"/>
    <n v="48350400"/>
    <n v="604380"/>
    <n v="6043800"/>
    <n v="6043800"/>
    <n v="6043800"/>
    <n v="6043800"/>
    <n v="6043800"/>
    <n v="6043800"/>
    <n v="36867180"/>
    <m/>
    <d v="2026-12-31T00:00:00"/>
    <m/>
    <m/>
    <m/>
    <m/>
    <m/>
    <s v="A-02-02-02-008-003-01"/>
    <s v="Prestar servicios profesionales a la Dirección General de la Administradora de los Recursos del Sistema General de Seguridad Social en Salud - ADRES, en el apoyo y la ejecución técnica de instrumentos conceptuales y analíticos para el desarrollo e implementación de la analítica de información de la entidad. ID-016-DGRAL. ADRES-CPS-789-2026"/>
    <s v="016-DGRAL"/>
    <s v="Dirección General"/>
  </r>
  <r>
    <n v="721"/>
    <x v="8"/>
    <x v="720"/>
    <s v="STEFANIA JIMENEZ CAÑIZALES"/>
    <n v="1022326331"/>
    <d v="2026-02-02T00:00:00"/>
    <m/>
    <d v="2026-10-01T00:00:00"/>
    <d v="2026-10-02T00:00:00"/>
    <n v="71232000"/>
    <m/>
    <n v="0"/>
    <s v="NO"/>
    <n v="0"/>
    <n v="8904000"/>
    <n v="296800"/>
    <n v="891"/>
    <d v="2026-01-12T00:00:00"/>
    <n v="71232000"/>
    <n v="1229"/>
    <d v="2026-01-30T00:00:00"/>
    <n v="71232000"/>
    <n v="0"/>
    <n v="8607200"/>
    <n v="8904000"/>
    <n v="8904000"/>
    <n v="8904000"/>
    <n v="8904000"/>
    <n v="8904000"/>
    <n v="53127200"/>
    <m/>
    <d v="2026-12-31T00:00:00"/>
    <m/>
    <m/>
    <m/>
    <m/>
    <m/>
    <s v="A-02-02-02-008-002-01"/>
    <s v="Prestar servicios profesionales de apoyo en la proyección de los asuntos jurídicos del proceso de reintegros de recursos, de competencia de la Dirección de Liquidaciones y Garantías de la ADRES. ID-009-DLYG"/>
    <s v="009-DLYG"/>
    <s v="Dirección Liquidaciones y Garantías"/>
  </r>
  <r>
    <n v="722"/>
    <x v="8"/>
    <x v="721"/>
    <s v="NARDA HASBLEIDY RINCON PRECIADO"/>
    <n v="52521610"/>
    <d v="2026-02-02T00:00:00"/>
    <m/>
    <d v="2026-10-01T00:00:00"/>
    <d v="2026-10-02T00:00:00"/>
    <n v="71232000"/>
    <m/>
    <n v="0"/>
    <s v="NO"/>
    <n v="0"/>
    <n v="8904000"/>
    <n v="296800"/>
    <n v="907"/>
    <d v="2026-01-12T00:00:00"/>
    <n v="71232000"/>
    <n v="1262"/>
    <d v="2026-01-30T00:00:00"/>
    <n v="71232000"/>
    <n v="0"/>
    <n v="8607200"/>
    <n v="8904000"/>
    <n v="8904000"/>
    <n v="8904000"/>
    <n v="8904000"/>
    <n v="8904000"/>
    <n v="53127200"/>
    <m/>
    <d v="2026-12-31T00:00:00"/>
    <m/>
    <m/>
    <m/>
    <m/>
    <m/>
    <s v="A-02-02-02-008-003-01"/>
    <s v="Prestar servicios profesionales de apoyo a la ejecución de las operaciones de los mecanismos de financiamiento que se adopten para brindar liquidez de los actores de sector salud. ID-033-DLYG"/>
    <s v="033-DLYG"/>
    <s v="Dirección Liquidaciones y Garantías"/>
  </r>
  <r>
    <n v="723"/>
    <x v="8"/>
    <x v="722"/>
    <s v="DIANA YOLANDA FUENTES SUAREZ"/>
    <n v="52831410"/>
    <d v="2026-02-06T00:00:00"/>
    <d v="2026-05-20T00:00:00"/>
    <d v="2026-10-05T00:00:00"/>
    <d v="2026-10-06T00:00:00"/>
    <n v="71232000"/>
    <n v="40364800"/>
    <n v="0"/>
    <s v="NO"/>
    <n v="0"/>
    <n v="8904000"/>
    <n v="296800"/>
    <n v="893"/>
    <d v="2026-01-12T00:00:00"/>
    <n v="71232000"/>
    <n v="12684"/>
    <d v="2026-05-20T00:00:00"/>
    <n v="40364800"/>
    <n v="0"/>
    <n v="0"/>
    <n v="0"/>
    <n v="0"/>
    <n v="3264800"/>
    <n v="8904000"/>
    <n v="8904000"/>
    <n v="21072800"/>
    <m/>
    <d v="2026-12-31T00:00:00"/>
    <m/>
    <m/>
    <m/>
    <m/>
    <s v="SI"/>
    <s v="A-02-02-02-008-003-01"/>
    <s v="Cesión contrato ADRES-CPS-792-2026 cuyo objeto es &quot;Prestar servicios profesionales de apoyo a la ejecución de las operaciones de los mecanismos de financiamiento que se adopten para brindar liquidez de los actores de sector salud. ID-034-DLYG&quot;"/>
    <s v="034-DLYG"/>
    <s v="Dirección Liquidaciones y Garantías"/>
  </r>
  <r>
    <n v="724"/>
    <x v="8"/>
    <x v="723"/>
    <s v="SANTIAGO ALFONSO GOMEZ GUTIERREZ"/>
    <n v="1026251360"/>
    <d v="2026-02-02T00:00:00"/>
    <m/>
    <d v="2026-10-01T00:00:00"/>
    <d v="2026-10-02T00:00:00"/>
    <n v="71232000"/>
    <m/>
    <n v="0"/>
    <s v="NO"/>
    <n v="0"/>
    <n v="8904000"/>
    <n v="296800"/>
    <n v="890"/>
    <d v="2026-01-12T00:00:00"/>
    <n v="71232000"/>
    <n v="1216"/>
    <d v="2026-01-30T00:00:00"/>
    <n v="71232000"/>
    <n v="0"/>
    <n v="8607200"/>
    <n v="8904000"/>
    <n v="8904000"/>
    <n v="8904000"/>
    <n v="8904000"/>
    <n v="8904000"/>
    <n v="53127200"/>
    <m/>
    <d v="2026-12-31T00:00:00"/>
    <m/>
    <m/>
    <m/>
    <m/>
    <m/>
    <s v="A-02-02-02-008-003-01"/>
    <s v="Prestar servicios profesionales de apoyo en las actividades de implementación y ejecución por cambios normativos que impacten los procesos y procedimientos de la Dirección de Liquidaciones y Garantías de la ADRES. ID-038-DLYG"/>
    <s v="038-DLYG"/>
    <s v="Dirección Liquidaciones y Garantías"/>
  </r>
  <r>
    <n v="725"/>
    <x v="5"/>
    <x v="724"/>
    <s v="GABRIEL BERNARDO BUSTOS QUIROGA"/>
    <n v="80097662"/>
    <d v="2026-01-30T00:00:00"/>
    <m/>
    <d v="2026-09-29T00:00:00"/>
    <d v="2026-09-30T00:00:00"/>
    <n v="101760000"/>
    <m/>
    <n v="10689075.630000001"/>
    <s v="SI"/>
    <n v="2030924.37"/>
    <n v="12720000"/>
    <n v="424000"/>
    <n v="193"/>
    <d v="2026-01-11T00:00:00"/>
    <n v="101760000"/>
    <n v="1163"/>
    <d v="2026-01-29T00:00:00"/>
    <n v="101760000"/>
    <n v="424000"/>
    <n v="12720000"/>
    <n v="12720000"/>
    <n v="12720000"/>
    <n v="12720000"/>
    <n v="12720000"/>
    <n v="12720000"/>
    <n v="76744000"/>
    <m/>
    <d v="2026-12-31T00:00:00"/>
    <m/>
    <m/>
    <m/>
    <m/>
    <m/>
    <s v="A-02-02-02-008-003-01"/>
    <s v="Prestar servicios profesionales a la Oficina Asesora de Planeación y Control de Riesgos, para apoyar las actividades de planeación, ejecución, seguimiento y gestión en la implementación de la gobernanza de datos, aplicando el uso de las mejores prácticas en la gestión de la información. ID-022-OAP"/>
    <s v="022-OAP"/>
    <s v="Oficina Asesoría de Planeación y Control de Riesgos"/>
  </r>
  <r>
    <n v="726"/>
    <x v="2"/>
    <x v="725"/>
    <s v="DANIEL CAMILO RAMIREZ MARTINEZ"/>
    <n v="1069735862"/>
    <d v="2026-02-02T00:00:00"/>
    <m/>
    <d v="2026-10-01T00:00:00"/>
    <d v="2026-10-02T00:00:00"/>
    <n v="73792312"/>
    <m/>
    <n v="0"/>
    <s v="NO"/>
    <n v="0"/>
    <n v="9224039"/>
    <n v="307467.96666666667"/>
    <n v="585"/>
    <d v="2026-01-11T00:00:00"/>
    <n v="110688468"/>
    <n v="1129"/>
    <d v="2026-01-29T00:00:00"/>
    <n v="73792312"/>
    <n v="0"/>
    <n v="8916571.0333333332"/>
    <n v="9224039"/>
    <n v="9224039"/>
    <n v="9224039"/>
    <n v="9224039"/>
    <n v="9224039"/>
    <n v="55036766.033333331"/>
    <m/>
    <d v="2026-12-31T00:00:00"/>
    <m/>
    <m/>
    <m/>
    <m/>
    <m/>
    <s v="A-02-02-02-008-003-01"/>
    <s v="Prestar servicios profesionales de apoyo a la gestión del diseño, automatización y optimización de procesos, garantizando la eficiencia, la calidad y la sostenibilidad de las soluciones implementadas ID-080-DGTIC"/>
    <s v="080-DGTIC"/>
    <s v="Direccion Gestión de Tecnologías de la Información y Comunicaciones"/>
  </r>
  <r>
    <n v="727"/>
    <x v="2"/>
    <x v="726"/>
    <s v="MARIA MAGDALENA PERLAZA ARREDONDO"/>
    <n v="30399696"/>
    <d v="2026-02-02T00:00:00"/>
    <m/>
    <d v="2026-10-01T00:00:00"/>
    <d v="2026-10-02T00:00:00"/>
    <n v="64000000"/>
    <m/>
    <n v="0"/>
    <s v="NO"/>
    <n v="0"/>
    <n v="8000000"/>
    <n v="266666.66666666669"/>
    <n v="528"/>
    <d v="2026-01-11T00:00:00"/>
    <n v="64000000"/>
    <n v="1154"/>
    <d v="2026-01-29T00:00:00"/>
    <n v="64000000"/>
    <n v="0"/>
    <n v="7733333.333333334"/>
    <n v="8000000"/>
    <n v="8000000"/>
    <n v="8000000"/>
    <n v="8000000"/>
    <n v="8000000"/>
    <n v="47733333.333333336"/>
    <m/>
    <d v="2026-12-31T00:00:00"/>
    <m/>
    <m/>
    <m/>
    <m/>
    <m/>
    <s v="A-02-02-02-008-003-01"/>
    <s v="Prestar servicios profesionales para apoyar la estructuracion  de documentos precontractuales y contractuales,  realizar el analisis, consolidacion,  seguimiento y   control    presupuestal y proyectar   informacion financiera para optimizar   la ejecucion  y cumplimiento de metas financieras de la  DGTIC.  ID-043-DGTIC"/>
    <s v="043-DGTIC"/>
    <s v="Direccion Gestión de Tecnologías de la Información y Comunicaciones"/>
  </r>
  <r>
    <n v="728"/>
    <x v="8"/>
    <x v="727"/>
    <s v="JESUS EDUARDO PARRA BURGOS"/>
    <n v="14251516"/>
    <d v="2026-02-03T00:00:00"/>
    <m/>
    <d v="2026-10-02T00:00:00"/>
    <d v="2026-10-03T00:00:00"/>
    <n v="71232000"/>
    <m/>
    <n v="0"/>
    <s v="NO"/>
    <n v="0"/>
    <n v="8904000"/>
    <n v="296800"/>
    <n v="876"/>
    <d v="2026-01-12T00:00:00"/>
    <n v="71232000"/>
    <n v="1271"/>
    <d v="2026-01-30T00:00:00"/>
    <n v="71232000"/>
    <n v="0"/>
    <n v="8310400"/>
    <n v="8904000"/>
    <n v="8904000"/>
    <n v="8904000"/>
    <n v="8904000"/>
    <n v="8904000"/>
    <n v="35022400"/>
    <n v="17808000"/>
    <d v="2026-12-31T00:00:00"/>
    <m/>
    <m/>
    <m/>
    <m/>
    <m/>
    <s v="A-02-02-02-008-003-01"/>
    <s v="Prestar servicios profesionales especializados en la ejecución y validación de las actividades de los procesos de reconocimiento de prestaciones economicas y devolución de aportes, de la Subdirección de Liquidaciones del Aseguramiento. ID-011-DLYG"/>
    <s v="011-DLYG"/>
    <s v="Dirección Liquidaciones y Garantías"/>
  </r>
  <r>
    <n v="729"/>
    <x v="8"/>
    <x v="728"/>
    <s v="LAURA CAMILA SANDOVAL FERNANDEZ"/>
    <n v="1018403998"/>
    <d v="2026-02-02T00:00:00"/>
    <m/>
    <d v="2026-10-01T00:00:00"/>
    <d v="2026-10-02T00:00:00"/>
    <n v="71232000"/>
    <m/>
    <n v="0"/>
    <s v="NO"/>
    <n v="0"/>
    <n v="8904000"/>
    <n v="296800"/>
    <n v="912"/>
    <d v="2026-01-12T00:00:00"/>
    <n v="71232000"/>
    <n v="1263"/>
    <d v="2026-01-30T00:00:00"/>
    <n v="71232000"/>
    <n v="0"/>
    <n v="8607200"/>
    <n v="8904000"/>
    <n v="8904000"/>
    <n v="8904000"/>
    <n v="8904000"/>
    <n v="8904000"/>
    <n v="53127200"/>
    <m/>
    <d v="2026-12-31T00:00:00"/>
    <m/>
    <m/>
    <m/>
    <m/>
    <m/>
    <s v="A-02-02-02-008-003-01"/>
    <s v="Prestar servicios profesionales de apoyo a la ejecución de las operaciones de los mecanismos de financiamiento que se adopten para brindar liquidez de los actores de sector salud. ID-036-DLYG"/>
    <s v="036-DLYG"/>
    <s v="Dirección Liquidaciones y Garantías"/>
  </r>
  <r>
    <n v="730"/>
    <x v="8"/>
    <x v="729"/>
    <s v="JORGE ANDRES GOMEZ MUNAR"/>
    <n v="80035295"/>
    <d v="2026-02-02T00:00:00"/>
    <d v="2026-05-26T00:00:00"/>
    <d v="2026-10-01T00:00:00"/>
    <d v="2026-10-02T00:00:00"/>
    <n v="71232000"/>
    <n v="37396800"/>
    <n v="0"/>
    <s v="NO"/>
    <n v="0"/>
    <n v="8904000"/>
    <n v="296800"/>
    <n v="908"/>
    <d v="2026-01-12T00:00:00"/>
    <n v="71232000"/>
    <n v="13082"/>
    <d v="2026-05-26T00:00:00"/>
    <n v="37396800"/>
    <n v="0"/>
    <n v="0"/>
    <n v="0"/>
    <n v="0"/>
    <n v="1484000"/>
    <n v="8904000"/>
    <n v="8904000"/>
    <n v="19292000"/>
    <m/>
    <d v="2026-12-31T00:00:00"/>
    <m/>
    <m/>
    <m/>
    <m/>
    <s v="SI"/>
    <s v="A-02-02-02-008-003-01"/>
    <s v="Cesión del Contrato de Prestación de Servicios ADRES-CPS-800-2026, cuyo objeto &quot; Prestar servicios profesionales de apoyo en las actividades de implementación y ejecución por cambios normativos que impacten los procesos y procedimientos de la Dirección de Liquidaciones y Garantías de la ADRES. ID-039-DLYG-ID-039-DLYG"/>
    <s v="039-DLYG"/>
    <s v="Dirección Liquidaciones y Garantías"/>
  </r>
  <r>
    <n v="731"/>
    <x v="4"/>
    <x v="730"/>
    <s v="ADEMIR SOLETO OLGUIN"/>
    <n v="1020847689"/>
    <d v="2026-01-30T00:00:00"/>
    <m/>
    <d v="2026-09-29T00:00:00"/>
    <d v="2026-09-30T00:00:00"/>
    <n v="95894400"/>
    <m/>
    <n v="0"/>
    <s v="NO"/>
    <n v="0"/>
    <n v="11986800"/>
    <n v="399560"/>
    <n v="969"/>
    <d v="2026-01-27T00:00:00"/>
    <n v="95894400"/>
    <n v="1148"/>
    <d v="2026-01-29T00:00:00"/>
    <n v="95894400"/>
    <n v="399560"/>
    <n v="11986800"/>
    <n v="11986800"/>
    <n v="11986800"/>
    <n v="11986800"/>
    <n v="11986800"/>
    <n v="11986800"/>
    <n v="72320360"/>
    <m/>
    <d v="2026-12-31T00:00:00"/>
    <m/>
    <m/>
    <m/>
    <m/>
    <m/>
    <s v="A-02-02-02-008-003-01"/>
    <s v="Prestar servicios profesionales a la Dirección General de la Administradora de los Recursos del Sistema General de Seguridad Social en Salud - ADRES, apoyando la administración  de servicios en entornos locales y en la nube, y procesos DataOps y MLOps para proyectos estratégicos. ID-047-DGRAL. ADRES-CPS-801-2026"/>
    <s v="047-DGRAL"/>
    <s v="Dirección General"/>
  </r>
  <r>
    <n v="732"/>
    <x v="4"/>
    <x v="731"/>
    <s v="ADRIANA MARCELA SALAZAR GARCIA"/>
    <n v="1015413123"/>
    <d v="2026-01-30T00:00:00"/>
    <m/>
    <d v="2026-09-29T00:00:00"/>
    <d v="2026-09-30T00:00:00"/>
    <n v="89040000"/>
    <m/>
    <n v="0"/>
    <s v="NO"/>
    <n v="0"/>
    <n v="11130000"/>
    <n v="371000"/>
    <n v="971"/>
    <d v="2026-01-27T00:00:00"/>
    <n v="133560000"/>
    <n v="1198"/>
    <d v="2026-01-30T00:00:00"/>
    <n v="89040000"/>
    <n v="371000"/>
    <n v="11130000"/>
    <n v="11130000"/>
    <n v="11130000"/>
    <n v="11130000"/>
    <n v="11130000"/>
    <n v="11130000"/>
    <n v="67151000"/>
    <m/>
    <d v="2026-12-31T00:00:00"/>
    <m/>
    <m/>
    <m/>
    <m/>
    <m/>
    <s v="A-02-02-02-008-003-01"/>
    <s v="Prestar servicios profesionales a la Dirección General de la Administradora de los Recursos del Sistema General de Seguridad Social en Salud - ADRES, en el apoyo técnico y la ejecución cualificada de los instrumentos conceptuales, técnicos para la analítica de información de la entidad, incluyendo la implementación de procesos de mejora y estrategias de análisis predictivo que contribuyan a la toma de decisiones basadas en datos. ID-093-DGRAL. ADRES-CPS-802-2026"/>
    <s v="093-DGRAL"/>
    <s v="Dirección General"/>
  </r>
  <r>
    <n v="733"/>
    <x v="4"/>
    <x v="732"/>
    <s v="LUZ DARI CRUZ CUERVO"/>
    <n v="52800442"/>
    <d v="2026-02-02T00:00:00"/>
    <m/>
    <d v="2026-10-01T00:00:00"/>
    <d v="2026-10-02T00:00:00"/>
    <n v="100013936"/>
    <m/>
    <n v="0"/>
    <s v="NO"/>
    <n v="0"/>
    <n v="12501742"/>
    <n v="416724.73333333334"/>
    <n v="972"/>
    <d v="2026-01-27T00:00:00"/>
    <n v="182916744"/>
    <n v="1253"/>
    <d v="2026-01-30T00:00:00"/>
    <n v="100013936"/>
    <n v="0"/>
    <n v="12085017.266666668"/>
    <n v="12501742"/>
    <n v="12501742"/>
    <n v="12501742"/>
    <n v="12501742"/>
    <n v="12501742"/>
    <n v="62091985.266666666"/>
    <n v="12501742"/>
    <d v="2026-12-31T00:00:00"/>
    <m/>
    <m/>
    <m/>
    <m/>
    <m/>
    <s v="A-02-02-02-008-003-01"/>
    <s v="Prestar servicios profesionales a la Dirección General de la Administradora de los Recursos del Sistema General de Seguridad Social en Salud (ADRES) para apoyar en la definición, adopción e implementación de métodos, herramientas y tecnologías que optimicen la gestión, seguimiento y evaluación de las políticas, planes, programas y proyectos, en el marco del direccionamiento estratégico y la transformación digital de la entidad. ID-125-DGRAL.. ADRES-CPS-803-2026"/>
    <s v="125-DGRAL"/>
    <s v="Dirección General"/>
  </r>
  <r>
    <n v="734"/>
    <x v="4"/>
    <x v="733"/>
    <s v="CRISTIAN DAVID LOPEZ GUARIN"/>
    <n v="1193055207"/>
    <d v="2026-01-30T00:00:00"/>
    <m/>
    <d v="2026-09-29T00:00:00"/>
    <d v="2026-09-30T00:00:00"/>
    <n v="48350400"/>
    <m/>
    <n v="0"/>
    <s v="NO"/>
    <n v="0"/>
    <n v="6043800"/>
    <n v="201460"/>
    <n v="654"/>
    <d v="2026-01-11T00:00:00"/>
    <n v="72525600"/>
    <n v="1192"/>
    <d v="2026-01-30T00:00:00"/>
    <n v="48350400"/>
    <n v="201460"/>
    <n v="6043800"/>
    <n v="6043800"/>
    <n v="6043800"/>
    <n v="6043800"/>
    <n v="6043800"/>
    <n v="6043800"/>
    <n v="36464260"/>
    <m/>
    <d v="2026-12-31T00:00:00"/>
    <m/>
    <m/>
    <m/>
    <m/>
    <m/>
    <s v="A-02-02-02-008-003-01"/>
    <s v="Prestar servicios de apoyo a la gestión para las actividades relacionados con los desarrollos de soluciones tecnológicas que se necesiten para la operación y fortalecimiento de los procesos de la Entidad. ID-022-DGRAL-ADRES-CPS-804-2026"/>
    <s v="022-DGRAL"/>
    <s v="Dirección General"/>
  </r>
  <r>
    <n v="735"/>
    <x v="6"/>
    <x v="734"/>
    <s v="MELISA TORRES CUELLO "/>
    <n v="1007700629"/>
    <d v="2026-01-30T00:00:00"/>
    <m/>
    <d v="2026-09-29T00:00:00"/>
    <d v="2026-09-30T00:00:00"/>
    <n v="48350608"/>
    <m/>
    <n v="0"/>
    <s v="NO"/>
    <n v="0"/>
    <n v="6043826"/>
    <n v="201460.86666666667"/>
    <n v="155"/>
    <d v="2026-01-11T00:00:00"/>
    <n v="50762296"/>
    <n v="1234"/>
    <d v="2026-01-30T00:00:00"/>
    <n v="48350608"/>
    <n v="201460.87"/>
    <n v="6043826"/>
    <n v="6043826"/>
    <n v="6043826"/>
    <n v="6043826"/>
    <n v="6043826"/>
    <n v="6043826"/>
    <n v="36464416.870000005"/>
    <m/>
    <d v="2026-12-31T00:00:00"/>
    <m/>
    <m/>
    <m/>
    <m/>
    <m/>
    <s v="A-02-02-02-008-003-01"/>
    <s v="Prestar los servicios profesionales a la Dirección de Gestión de Recursos Financieros de Salud en la implementación de la solución tecnológica ERP enfocada a los procesos Financieros de la URA (Unidad de Recursos Administrados) de la ADRES, así como apoyar en la identificación y seguimiento de los ingresos registrados en las cuentas de recaudo de los recursos del Sistema General de Seguridad Social en Salud. ID-019-DGRFS"/>
    <s v="019-DGRFS"/>
    <s v="Dirección Gestión de los Recursos Financieros de la Salud"/>
  </r>
  <r>
    <n v="736"/>
    <x v="6"/>
    <x v="735"/>
    <s v="DUBER ANGEL FARIAS VANEGAS"/>
    <n v="1014220540"/>
    <d v="2026-01-30T00:00:00"/>
    <m/>
    <d v="2026-09-29T00:00:00"/>
    <d v="2026-09-30T00:00:00"/>
    <n v="50762296"/>
    <m/>
    <n v="0"/>
    <s v="NO"/>
    <n v="0"/>
    <n v="6345287"/>
    <n v="211509.56666666668"/>
    <n v="165"/>
    <d v="2026-01-11T00:00:00"/>
    <n v="50762296"/>
    <n v="1230"/>
    <d v="2026-01-30T00:00:00"/>
    <n v="50762296"/>
    <n v="211509.57"/>
    <n v="6345287"/>
    <n v="6345287"/>
    <n v="6345287"/>
    <n v="6345287"/>
    <n v="6345287"/>
    <n v="6345287"/>
    <n v="38283231.57"/>
    <m/>
    <d v="2026-12-31T00:00:00"/>
    <m/>
    <m/>
    <m/>
    <m/>
    <m/>
    <s v="A-02-02-02-008-003-01"/>
    <s v="Prestar los servicios profesionales a la Dirección de Gestión de los Recursos Financieros de Salud en las actividades que soportan la contabilidad, las conciliaciones bancarias y los estados financieros de la ADRES. ID-028-DGRFS"/>
    <s v="028-DGRFS"/>
    <s v="Dirección Gestión de los Recursos Financieros de la Salud"/>
  </r>
  <r>
    <n v="737"/>
    <x v="4"/>
    <x v="736"/>
    <s v="FRANCISCO ALBERTO RAMIREZ CARO"/>
    <n v="79743129"/>
    <d v="2026-02-02T00:00:00"/>
    <m/>
    <d v="2026-10-01T00:00:00"/>
    <d v="2026-10-02T00:00:00"/>
    <n v="60000000"/>
    <m/>
    <n v="0"/>
    <s v="NO"/>
    <n v="0"/>
    <n v="7500000"/>
    <n v="250000"/>
    <n v="653"/>
    <d v="2026-01-11T00:00:00"/>
    <n v="60000000"/>
    <n v="1223"/>
    <d v="2026-01-30T00:00:00"/>
    <n v="60000000"/>
    <n v="0"/>
    <n v="7250000"/>
    <n v="7500000"/>
    <n v="7500000"/>
    <n v="7500000"/>
    <n v="7500000"/>
    <n v="7500000"/>
    <n v="44750000"/>
    <m/>
    <d v="2026-12-31T00:00:00"/>
    <m/>
    <m/>
    <m/>
    <m/>
    <m/>
    <s v="A-02-02-02-008-003-01"/>
    <s v="??Prestar servicios profesionales para apoyar la orientación y ejecución de las estrategias de comunicaciones del rediseño institucional y de gestión del cambio de la entidad. ID-166-DGRAL"/>
    <s v="166-DGRAL"/>
    <s v="Dirección General"/>
  </r>
  <r>
    <n v="738"/>
    <x v="7"/>
    <x v="737"/>
    <s v="ALEIDA ESPINOSA ACOSTA"/>
    <n v="52230787"/>
    <d v="2026-01-30T00:00:00"/>
    <m/>
    <d v="2026-09-29T00:00:00"/>
    <d v="2026-09-30T00:00:00"/>
    <n v="68746240"/>
    <m/>
    <n v="0"/>
    <s v="NO"/>
    <n v="0"/>
    <n v="8593280"/>
    <n v="286442.66666666669"/>
    <n v="152"/>
    <d v="2026-01-11T00:00:00"/>
    <n v="68746240"/>
    <n v="1257"/>
    <d v="2026-01-30T00:00:00"/>
    <n v="68746240"/>
    <n v="286442.66666666669"/>
    <n v="8593280"/>
    <n v="8593280"/>
    <n v="8593280"/>
    <n v="8593280"/>
    <n v="8593280"/>
    <n v="8593280"/>
    <n v="51846122.666666664"/>
    <m/>
    <d v="2026-12-31T00:00:00"/>
    <m/>
    <m/>
    <m/>
    <m/>
    <m/>
    <s v="A-02-02-02-008-003-01"/>
    <s v="Prestar los servicios profesionales a la Oficina de Control Interno, para apoyar las actividades del plan de auditoría interna 2026 y realizar evaluaciones del Sistema de Control Interno en temas financieros, operativos, análisis de datos y presentar los informes requeridos. ID-005-OCI. ADRES-CPS-810-2026"/>
    <s v="005-OCI"/>
    <s v="Oficina De Control Interno"/>
  </r>
  <r>
    <n v="739"/>
    <x v="4"/>
    <x v="738"/>
    <s v="SARA NATHALIA REINA TORRES"/>
    <n v="1002550127"/>
    <d v="2026-01-30T00:00:00"/>
    <m/>
    <d v="2026-09-29T00:00:00"/>
    <d v="2026-09-30T00:00:00"/>
    <n v="48350608"/>
    <m/>
    <n v="0"/>
    <s v="NO"/>
    <n v="0"/>
    <n v="6043826"/>
    <n v="201460.86666666667"/>
    <n v="976"/>
    <d v="2026-01-28T00:00:00"/>
    <n v="70956904"/>
    <n v="1202"/>
    <d v="2026-01-30T00:00:00"/>
    <n v="48350608"/>
    <n v="201460.87"/>
    <n v="6043826"/>
    <n v="6043826"/>
    <n v="6043826"/>
    <n v="6043826"/>
    <n v="6043826"/>
    <n v="6043826"/>
    <n v="36464416.870000005"/>
    <m/>
    <d v="2026-12-31T00:00:00"/>
    <m/>
    <m/>
    <m/>
    <m/>
    <m/>
    <s v="A-02-02-02-008-003-01"/>
    <s v="Prestar servicios profesionales a la Dirección General de la Administradora de los Recursos del Sistema General de Seguridad Social en Salud (ADRES) para apoyar la formulación, estimación y ejecución de instrumentos conceptuales y técnicos para la analítica de información de la Entidad, utilizando técnicas estadísticas y analítica avanzada para la toma de decisiones. ID-144-DGRAL. ADRES-CPS-811-2026"/>
    <s v="144-DGRAL"/>
    <s v="Dirección General"/>
  </r>
  <r>
    <n v="740"/>
    <x v="4"/>
    <x v="739"/>
    <s v="DANIELA BELEN CARRASCO ORELLANA"/>
    <n v="984361"/>
    <d v="2026-02-02T00:00:00"/>
    <m/>
    <d v="2026-10-01T00:00:00"/>
    <d v="2026-10-02T00:00:00"/>
    <n v="71400000"/>
    <m/>
    <n v="0"/>
    <s v="NO"/>
    <n v="0"/>
    <n v="8925000"/>
    <n v="297500"/>
    <n v="739"/>
    <d v="2026-01-11T00:00:00"/>
    <n v="71400000"/>
    <n v="1254"/>
    <d v="2026-01-30T00:00:00"/>
    <n v="71400000"/>
    <n v="0"/>
    <n v="8627500"/>
    <n v="8925000"/>
    <n v="8925000"/>
    <n v="8925000"/>
    <n v="8925000"/>
    <n v="8925000"/>
    <n v="53252500"/>
    <m/>
    <d v="2026-12-31T00:00:00"/>
    <m/>
    <m/>
    <m/>
    <m/>
    <m/>
    <s v="A-02-02-02-008-003-01"/>
    <s v="Prestar servicios profesionales  a la Dirección General de la Administradora de los Recursos del Sistema General de Seguridad Social en Salud (ADRES) para apoyar el desarrollo de las actividades derivadas de los convenios interadministrativos suscritos por la Entidad, orientadas al fortalecimiento del relacionamiento interno y externo, así como al seguimiento, divulgación y posicionamiento de los proyectos estratégicos, garantizando la articulación técnica y operativa con las entidades aliadas y las dependencias involucradas. ID-129-DGRAL. ADRES-CPS-812-2026"/>
    <s v="129-DGRAL"/>
    <s v="Dirección General"/>
  </r>
  <r>
    <n v="741"/>
    <x v="8"/>
    <x v="740"/>
    <s v="YADIRA MILENA CACERES ANTOLINEZ"/>
    <n v="1193374492"/>
    <d v="2026-02-03T00:00:00"/>
    <m/>
    <d v="2026-10-02T00:00:00"/>
    <d v="2026-10-03T00:00:00"/>
    <n v="48000000"/>
    <m/>
    <n v="0"/>
    <s v="NO"/>
    <n v="0"/>
    <n v="6000000"/>
    <n v="200000"/>
    <n v="875"/>
    <d v="2026-01-12T00:00:00"/>
    <n v="71232000"/>
    <n v="1273"/>
    <d v="2026-01-30T00:00:00"/>
    <n v="48000000"/>
    <n v="0"/>
    <n v="5600000"/>
    <n v="6000000"/>
    <n v="6000000"/>
    <n v="6000000"/>
    <n v="6000000"/>
    <n v="6000000"/>
    <n v="29600000"/>
    <n v="6000000"/>
    <d v="2026-12-31T00:00:00"/>
    <m/>
    <m/>
    <m/>
    <m/>
    <m/>
    <s v="A-02-02-02-008-003-01"/>
    <s v="Prestar servicios profesionales de apoyo en las actividades de implementación y ejecución por cambios normativos que impacten los procesos y procedimientos de la Dirección de Liquidaciones y Garantías de la ADRES. ID-040-DLYG"/>
    <s v="040-DLYG"/>
    <s v="Dirección Liquidaciones y Garantías"/>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7401F62-11AB-4B49-BB75-1EEDC7377908}" name="TablaDinámica3" cacheId="17"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DIRECCIÓN">
  <location ref="A3:B13" firstHeaderRow="1" firstDataRow="1" firstDataCol="1"/>
  <pivotFields count="41">
    <pivotField showAll="0"/>
    <pivotField axis="axisRow" showAll="0">
      <items count="10">
        <item x="0"/>
        <item x="6"/>
        <item x="2"/>
        <item x="8"/>
        <item x="1"/>
        <item x="4"/>
        <item x="5"/>
        <item x="3"/>
        <item x="7"/>
        <item t="default"/>
      </items>
    </pivotField>
    <pivotField dataField="1" showAll="0">
      <items count="74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34"/>
        <item x="35"/>
        <item t="default"/>
      </items>
    </pivotField>
    <pivotField showAll="0"/>
    <pivotField numFmtId="164" showAll="0"/>
    <pivotField numFmtId="14" showAll="0"/>
    <pivotField showAll="0"/>
    <pivotField numFmtId="14" showAll="0"/>
    <pivotField numFmtId="14" showAll="0"/>
    <pivotField numFmtId="43" showAll="0"/>
    <pivotField showAll="0"/>
    <pivotField numFmtId="164" showAll="0"/>
    <pivotField showAll="0"/>
    <pivotField numFmtId="43"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3" showAll="0"/>
    <pivotField showAll="0"/>
    <pivotField numFmtId="14" showAll="0"/>
    <pivotField showAll="0"/>
    <pivotField showAll="0"/>
    <pivotField showAll="0"/>
    <pivotField showAll="0"/>
    <pivotField showAll="0"/>
    <pivotField showAll="0"/>
    <pivotField showAll="0"/>
    <pivotField showAll="0"/>
    <pivotField showAll="0"/>
  </pivotFields>
  <rowFields count="1">
    <field x="1"/>
  </rowFields>
  <rowItems count="10">
    <i>
      <x/>
    </i>
    <i>
      <x v="1"/>
    </i>
    <i>
      <x v="2"/>
    </i>
    <i>
      <x v="3"/>
    </i>
    <i>
      <x v="4"/>
    </i>
    <i>
      <x v="5"/>
    </i>
    <i>
      <x v="6"/>
    </i>
    <i>
      <x v="7"/>
    </i>
    <i>
      <x v="8"/>
    </i>
    <i t="grand">
      <x/>
    </i>
  </rowItems>
  <colItems count="1">
    <i/>
  </colItems>
  <dataFields count="1">
    <dataField name="CANTIDAD CONTRATOS" fld="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80F6B-8458-48E0-916B-F8F1F07736F8}">
  <dimension ref="A3:B13"/>
  <sheetViews>
    <sheetView workbookViewId="0">
      <selection activeCell="A18" sqref="A18"/>
    </sheetView>
  </sheetViews>
  <sheetFormatPr baseColWidth="10" defaultColWidth="11.42578125" defaultRowHeight="15" x14ac:dyDescent="0.25"/>
  <cols>
    <col min="1" max="1" width="82.5703125" bestFit="1" customWidth="1"/>
    <col min="2" max="2" width="22.5703125" bestFit="1" customWidth="1"/>
    <col min="3" max="3" width="71.28515625" bestFit="1" customWidth="1"/>
  </cols>
  <sheetData>
    <row r="3" spans="1:2" x14ac:dyDescent="0.25">
      <c r="A3" s="79" t="s">
        <v>0</v>
      </c>
      <c r="B3" t="s">
        <v>1</v>
      </c>
    </row>
    <row r="4" spans="1:2" x14ac:dyDescent="0.25">
      <c r="A4" s="80" t="s">
        <v>2</v>
      </c>
      <c r="B4">
        <v>46</v>
      </c>
    </row>
    <row r="5" spans="1:2" x14ac:dyDescent="0.25">
      <c r="A5" s="80" t="s">
        <v>3</v>
      </c>
      <c r="B5">
        <v>29</v>
      </c>
    </row>
    <row r="6" spans="1:2" x14ac:dyDescent="0.25">
      <c r="A6" s="80" t="s">
        <v>4</v>
      </c>
      <c r="B6">
        <v>115</v>
      </c>
    </row>
    <row r="7" spans="1:2" x14ac:dyDescent="0.25">
      <c r="A7" s="80" t="s">
        <v>5</v>
      </c>
      <c r="B7">
        <v>37</v>
      </c>
    </row>
    <row r="8" spans="1:2" x14ac:dyDescent="0.25">
      <c r="A8" s="80" t="s">
        <v>6</v>
      </c>
      <c r="B8">
        <v>238</v>
      </c>
    </row>
    <row r="9" spans="1:2" x14ac:dyDescent="0.25">
      <c r="A9" s="80" t="s">
        <v>7</v>
      </c>
      <c r="B9">
        <v>131</v>
      </c>
    </row>
    <row r="10" spans="1:2" x14ac:dyDescent="0.25">
      <c r="A10" s="80" t="s">
        <v>8</v>
      </c>
      <c r="B10">
        <v>23</v>
      </c>
    </row>
    <row r="11" spans="1:2" x14ac:dyDescent="0.25">
      <c r="A11" s="80" t="s">
        <v>9</v>
      </c>
      <c r="B11">
        <v>115</v>
      </c>
    </row>
    <row r="12" spans="1:2" x14ac:dyDescent="0.25">
      <c r="A12" s="80" t="s">
        <v>10</v>
      </c>
      <c r="B12">
        <v>7</v>
      </c>
    </row>
    <row r="13" spans="1:2" x14ac:dyDescent="0.25">
      <c r="A13" s="80" t="s">
        <v>11</v>
      </c>
      <c r="B13">
        <v>741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3AF95-DABE-4081-AF9C-D7B2A6F0F608}">
  <dimension ref="A1:AT9"/>
  <sheetViews>
    <sheetView zoomScale="68" zoomScaleNormal="68" workbookViewId="0">
      <selection sqref="A1:XFD1"/>
    </sheetView>
  </sheetViews>
  <sheetFormatPr baseColWidth="10" defaultColWidth="11.42578125" defaultRowHeight="15" x14ac:dyDescent="0.25"/>
  <cols>
    <col min="1" max="1" width="7.85546875" style="45" bestFit="1" customWidth="1"/>
    <col min="2" max="2" width="24.140625" style="44" bestFit="1" customWidth="1"/>
    <col min="3" max="3" width="25.140625" style="44" bestFit="1" customWidth="1"/>
    <col min="4" max="4" width="40.7109375" style="44" bestFit="1" customWidth="1"/>
    <col min="5" max="5" width="21" style="46" bestFit="1" customWidth="1"/>
    <col min="6" max="6" width="13.28515625" style="72" bestFit="1" customWidth="1"/>
    <col min="7" max="7" width="17.5703125" style="72" bestFit="1" customWidth="1"/>
    <col min="8" max="8" width="17.140625" style="72" bestFit="1" customWidth="1"/>
    <col min="9" max="9" width="26.5703125" style="47" bestFit="1" customWidth="1"/>
    <col min="10" max="10" width="21.5703125" style="47" customWidth="1"/>
    <col min="11" max="11" width="22.42578125" style="47" customWidth="1"/>
    <col min="12" max="12" width="13.140625" style="45" customWidth="1"/>
    <col min="13" max="13" width="22.140625" style="47" customWidth="1"/>
    <col min="14" max="14" width="20.7109375" style="47" bestFit="1" customWidth="1"/>
    <col min="15" max="15" width="17.5703125" style="47" customWidth="1"/>
    <col min="16" max="16" width="13.5703125" style="45" customWidth="1"/>
    <col min="17" max="17" width="16.5703125" style="64" customWidth="1"/>
    <col min="18" max="18" width="23.28515625" style="47" bestFit="1" customWidth="1"/>
    <col min="19" max="19" width="13.140625" style="45" customWidth="1"/>
    <col min="20" max="20" width="20.5703125" style="56" customWidth="1"/>
    <col min="21" max="21" width="21.5703125" style="47" bestFit="1" customWidth="1"/>
    <col min="22" max="27" width="20.140625" style="47" bestFit="1" customWidth="1"/>
    <col min="28" max="28" width="22" style="47" customWidth="1"/>
    <col min="29" max="29" width="27.28515625" style="47" bestFit="1" customWidth="1"/>
    <col min="30" max="35" width="25.5703125" style="47" customWidth="1"/>
    <col min="36" max="36" width="28.140625" style="47" bestFit="1" customWidth="1"/>
    <col min="37" max="37" width="27.28515625" style="47" bestFit="1" customWidth="1"/>
    <col min="38" max="38" width="19.5703125" style="45" customWidth="1"/>
    <col min="39" max="40" width="19.5703125" style="44" customWidth="1"/>
    <col min="41" max="42" width="19.5703125" style="45" customWidth="1"/>
    <col min="43" max="43" width="22" style="44" bestFit="1" customWidth="1"/>
    <col min="44" max="44" width="20.7109375" style="44" customWidth="1"/>
    <col min="45" max="45" width="9.85546875" style="44" bestFit="1" customWidth="1"/>
    <col min="46" max="46" width="40" style="44" customWidth="1"/>
    <col min="47" max="16384" width="11.42578125" style="44"/>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38">
        <v>1</v>
      </c>
      <c r="B2" s="39" t="s">
        <v>10</v>
      </c>
      <c r="C2" s="39" t="s">
        <v>58</v>
      </c>
      <c r="D2" s="39" t="s">
        <v>59</v>
      </c>
      <c r="E2" s="40">
        <v>1057585897</v>
      </c>
      <c r="F2" s="70">
        <v>46058</v>
      </c>
      <c r="G2" s="70"/>
      <c r="H2" s="70">
        <v>46299</v>
      </c>
      <c r="I2" s="42">
        <v>73600000</v>
      </c>
      <c r="J2" s="42"/>
      <c r="K2" s="42">
        <v>0</v>
      </c>
      <c r="L2" s="38" t="s">
        <v>60</v>
      </c>
      <c r="M2" s="42">
        <v>0</v>
      </c>
      <c r="N2" s="42">
        <v>9200000</v>
      </c>
      <c r="O2" s="42">
        <v>306666.66666666669</v>
      </c>
      <c r="P2" s="38">
        <v>146</v>
      </c>
      <c r="Q2" s="62">
        <v>46033</v>
      </c>
      <c r="R2" s="42">
        <v>73600000</v>
      </c>
      <c r="S2" s="38">
        <v>1081</v>
      </c>
      <c r="T2" s="54">
        <v>46050</v>
      </c>
      <c r="U2" s="42">
        <v>73600000</v>
      </c>
      <c r="V2" s="42">
        <v>0</v>
      </c>
      <c r="W2" s="42">
        <v>7973333.333333334</v>
      </c>
      <c r="X2" s="42">
        <v>9200000</v>
      </c>
      <c r="Y2" s="42">
        <v>9200000</v>
      </c>
      <c r="Z2" s="42">
        <v>9200000</v>
      </c>
      <c r="AA2" s="42">
        <v>9200000</v>
      </c>
      <c r="AB2" s="42">
        <v>9200000</v>
      </c>
      <c r="AC2" s="42">
        <f t="shared" ref="AC2:AC3" si="0">SUM(V2:AB2)</f>
        <v>53973333.333333336</v>
      </c>
      <c r="AD2" s="42"/>
      <c r="AE2" s="42">
        <f t="shared" ref="AE2:AE4" si="1">--N2</f>
        <v>9200000</v>
      </c>
      <c r="AF2" s="42">
        <f>--N2</f>
        <v>9200000</v>
      </c>
      <c r="AG2" s="42">
        <f>--AB2/30*4</f>
        <v>1226666.6666666667</v>
      </c>
      <c r="AH2" s="42">
        <v>0</v>
      </c>
      <c r="AI2" s="42">
        <v>0</v>
      </c>
      <c r="AJ2" s="42">
        <f t="shared" ref="AJ2:AJ4" si="2">SUM(AD2:AI2)</f>
        <v>19626666.666666668</v>
      </c>
      <c r="AK2" s="42">
        <f t="shared" ref="AK2:AK4" si="3">--AJ2--AC2</f>
        <v>73600000</v>
      </c>
      <c r="AL2" s="39"/>
      <c r="AM2" s="39"/>
      <c r="AN2" s="39"/>
      <c r="AO2" s="39"/>
      <c r="AP2" s="39"/>
      <c r="AQ2" s="39" t="s">
        <v>61</v>
      </c>
      <c r="AR2" s="39" t="s">
        <v>62</v>
      </c>
      <c r="AS2" s="39" t="s">
        <v>63</v>
      </c>
      <c r="AT2" s="39" t="s">
        <v>64</v>
      </c>
    </row>
    <row r="3" spans="1:46" x14ac:dyDescent="0.25">
      <c r="A3" s="38">
        <f>--A2--1</f>
        <v>2</v>
      </c>
      <c r="B3" s="39" t="s">
        <v>10</v>
      </c>
      <c r="C3" s="39" t="s">
        <v>65</v>
      </c>
      <c r="D3" s="39" t="s">
        <v>66</v>
      </c>
      <c r="E3" s="40">
        <v>79553382</v>
      </c>
      <c r="F3" s="70">
        <v>46045</v>
      </c>
      <c r="G3" s="70"/>
      <c r="H3" s="70">
        <v>46287</v>
      </c>
      <c r="I3" s="42">
        <v>77458184</v>
      </c>
      <c r="J3" s="42"/>
      <c r="K3" s="42">
        <v>0</v>
      </c>
      <c r="L3" s="38" t="s">
        <v>60</v>
      </c>
      <c r="M3" s="42">
        <v>0</v>
      </c>
      <c r="N3" s="42">
        <v>9682273</v>
      </c>
      <c r="O3" s="42">
        <v>322742.43333333335</v>
      </c>
      <c r="P3" s="38">
        <v>147</v>
      </c>
      <c r="Q3" s="62">
        <v>46033</v>
      </c>
      <c r="R3" s="42">
        <v>77458184</v>
      </c>
      <c r="S3" s="38">
        <v>547</v>
      </c>
      <c r="T3" s="54">
        <v>46045</v>
      </c>
      <c r="U3" s="42">
        <v>77458184</v>
      </c>
      <c r="V3" s="42">
        <v>2581939.4666666668</v>
      </c>
      <c r="W3" s="42">
        <v>9682273</v>
      </c>
      <c r="X3" s="42">
        <v>9682273</v>
      </c>
      <c r="Y3" s="42">
        <v>9682273</v>
      </c>
      <c r="Z3" s="42">
        <v>9682273</v>
      </c>
      <c r="AA3" s="42">
        <v>9682273</v>
      </c>
      <c r="AB3" s="42">
        <v>9682273</v>
      </c>
      <c r="AC3" s="42">
        <f t="shared" si="0"/>
        <v>60675577.466666669</v>
      </c>
      <c r="AD3" s="42"/>
      <c r="AE3" s="42">
        <f t="shared" si="1"/>
        <v>9682273</v>
      </c>
      <c r="AF3" s="42">
        <f>--N3/30*22</f>
        <v>7100333.5333333332</v>
      </c>
      <c r="AG3" s="42">
        <v>0</v>
      </c>
      <c r="AH3" s="42"/>
      <c r="AI3" s="42"/>
      <c r="AJ3" s="42">
        <f t="shared" si="2"/>
        <v>16782606.533333331</v>
      </c>
      <c r="AK3" s="42">
        <f t="shared" si="3"/>
        <v>77458184</v>
      </c>
      <c r="AL3" s="39"/>
      <c r="AM3" s="39"/>
      <c r="AN3" s="39"/>
      <c r="AO3" s="39"/>
      <c r="AP3" s="39"/>
      <c r="AQ3" s="39" t="s">
        <v>61</v>
      </c>
      <c r="AR3" s="39" t="s">
        <v>67</v>
      </c>
      <c r="AS3" s="39" t="s">
        <v>68</v>
      </c>
      <c r="AT3" s="39" t="s">
        <v>64</v>
      </c>
    </row>
    <row r="4" spans="1:46" x14ac:dyDescent="0.25">
      <c r="A4" s="38">
        <f t="shared" ref="A4:A8" si="4">--A3--1</f>
        <v>3</v>
      </c>
      <c r="B4" s="39" t="s">
        <v>10</v>
      </c>
      <c r="C4" s="39" t="s">
        <v>69</v>
      </c>
      <c r="D4" s="39" t="s">
        <v>70</v>
      </c>
      <c r="E4" s="40">
        <v>40044127</v>
      </c>
      <c r="F4" s="70">
        <v>46055</v>
      </c>
      <c r="G4" s="70"/>
      <c r="H4" s="70">
        <v>46296</v>
      </c>
      <c r="I4" s="42">
        <v>77458184</v>
      </c>
      <c r="J4" s="42"/>
      <c r="K4" s="42">
        <v>0</v>
      </c>
      <c r="L4" s="38" t="s">
        <v>60</v>
      </c>
      <c r="M4" s="42">
        <v>0</v>
      </c>
      <c r="N4" s="42">
        <v>9682273</v>
      </c>
      <c r="O4" s="42">
        <v>322742.43333333335</v>
      </c>
      <c r="P4" s="38">
        <v>151</v>
      </c>
      <c r="Q4" s="62">
        <v>46033</v>
      </c>
      <c r="R4" s="42">
        <v>77458184</v>
      </c>
      <c r="S4" s="38">
        <v>1185</v>
      </c>
      <c r="T4" s="54">
        <v>46052</v>
      </c>
      <c r="U4" s="42">
        <v>77458184</v>
      </c>
      <c r="V4" s="42">
        <v>0</v>
      </c>
      <c r="W4" s="42">
        <v>9359530.5700000003</v>
      </c>
      <c r="X4" s="42">
        <v>9682273</v>
      </c>
      <c r="Y4" s="42">
        <v>9682273</v>
      </c>
      <c r="Z4" s="42">
        <v>9682273</v>
      </c>
      <c r="AA4" s="42">
        <v>9682273</v>
      </c>
      <c r="AB4" s="42">
        <v>9682273</v>
      </c>
      <c r="AC4" s="42">
        <f>SUM(V4:AA4)</f>
        <v>48088622.57</v>
      </c>
      <c r="AD4" s="42">
        <f>+AB4</f>
        <v>9682273</v>
      </c>
      <c r="AE4" s="42">
        <f t="shared" si="1"/>
        <v>9682273</v>
      </c>
      <c r="AF4" s="42">
        <f>--N4</f>
        <v>9682273</v>
      </c>
      <c r="AG4" s="42">
        <f>--N4/30*1</f>
        <v>322742.43333333335</v>
      </c>
      <c r="AH4" s="42">
        <v>0</v>
      </c>
      <c r="AI4" s="42">
        <v>0</v>
      </c>
      <c r="AJ4" s="42">
        <f t="shared" si="2"/>
        <v>29369561.433333334</v>
      </c>
      <c r="AK4" s="42">
        <f t="shared" si="3"/>
        <v>77458184.00333333</v>
      </c>
      <c r="AL4" s="39"/>
      <c r="AM4" s="39"/>
      <c r="AN4" s="39"/>
      <c r="AO4" s="39"/>
      <c r="AP4" s="39"/>
      <c r="AQ4" s="39" t="s">
        <v>61</v>
      </c>
      <c r="AR4" s="39" t="s">
        <v>71</v>
      </c>
      <c r="AS4" s="39" t="s">
        <v>72</v>
      </c>
      <c r="AT4" s="39" t="s">
        <v>64</v>
      </c>
    </row>
    <row r="5" spans="1:46" x14ac:dyDescent="0.25">
      <c r="A5" s="38">
        <f t="shared" si="4"/>
        <v>4</v>
      </c>
      <c r="B5" s="39" t="s">
        <v>10</v>
      </c>
      <c r="C5" s="39" t="s">
        <v>73</v>
      </c>
      <c r="D5" s="39" t="s">
        <v>74</v>
      </c>
      <c r="E5" s="40">
        <v>1015440725</v>
      </c>
      <c r="F5" s="70">
        <v>46055</v>
      </c>
      <c r="G5" s="70"/>
      <c r="H5" s="70">
        <v>46296</v>
      </c>
      <c r="I5" s="42">
        <v>77458184</v>
      </c>
      <c r="J5" s="42"/>
      <c r="K5" s="42">
        <v>0</v>
      </c>
      <c r="L5" s="38" t="s">
        <v>60</v>
      </c>
      <c r="M5" s="42">
        <v>0</v>
      </c>
      <c r="N5" s="42">
        <v>9682273</v>
      </c>
      <c r="O5" s="42">
        <v>322742.43333333335</v>
      </c>
      <c r="P5" s="38">
        <v>150</v>
      </c>
      <c r="Q5" s="62">
        <v>46033</v>
      </c>
      <c r="R5" s="42">
        <v>77458184</v>
      </c>
      <c r="S5" s="38">
        <v>1240</v>
      </c>
      <c r="T5" s="54">
        <v>46052</v>
      </c>
      <c r="U5" s="42">
        <v>77458184</v>
      </c>
      <c r="V5" s="42">
        <v>0</v>
      </c>
      <c r="W5" s="42">
        <v>9359530.5666666664</v>
      </c>
      <c r="X5" s="42">
        <v>9682273</v>
      </c>
      <c r="Y5" s="42">
        <v>9682273</v>
      </c>
      <c r="Z5" s="42">
        <v>9682273</v>
      </c>
      <c r="AA5" s="42">
        <v>9682273</v>
      </c>
      <c r="AB5" s="42">
        <v>9682273</v>
      </c>
      <c r="AC5" s="42">
        <f t="shared" ref="AC5:AC7" si="5">SUM(V5:AB5)</f>
        <v>57770895.566666663</v>
      </c>
      <c r="AD5" s="42"/>
      <c r="AE5" s="42">
        <f t="shared" ref="AE5:AE7" si="6">--N5</f>
        <v>9682273</v>
      </c>
      <c r="AF5" s="42">
        <f t="shared" ref="AF5:AF7" si="7">--N5</f>
        <v>9682273</v>
      </c>
      <c r="AG5" s="42">
        <f t="shared" ref="AG5:AG7" si="8">--N5/30*1</f>
        <v>322742.43333333335</v>
      </c>
      <c r="AH5" s="42">
        <v>0</v>
      </c>
      <c r="AI5" s="42">
        <v>0</v>
      </c>
      <c r="AJ5" s="42">
        <f t="shared" ref="AJ5:AJ7" si="9">SUM(AD5:AI5)</f>
        <v>19687288.433333334</v>
      </c>
      <c r="AK5" s="42">
        <f t="shared" ref="AK5:AK7" si="10">--AJ5--AC5</f>
        <v>77458184</v>
      </c>
      <c r="AL5" s="39"/>
      <c r="AM5" s="39"/>
      <c r="AN5" s="39"/>
      <c r="AO5" s="39"/>
      <c r="AP5" s="39"/>
      <c r="AQ5" s="39" t="s">
        <v>61</v>
      </c>
      <c r="AR5" s="39" t="s">
        <v>75</v>
      </c>
      <c r="AS5" s="39" t="s">
        <v>76</v>
      </c>
      <c r="AT5" s="39" t="s">
        <v>64</v>
      </c>
    </row>
    <row r="6" spans="1:46" x14ac:dyDescent="0.25">
      <c r="A6" s="38">
        <f t="shared" si="4"/>
        <v>5</v>
      </c>
      <c r="B6" s="39" t="s">
        <v>10</v>
      </c>
      <c r="C6" s="39" t="s">
        <v>77</v>
      </c>
      <c r="D6" s="39" t="s">
        <v>78</v>
      </c>
      <c r="E6" s="40">
        <v>1013592214</v>
      </c>
      <c r="F6" s="70">
        <v>46055</v>
      </c>
      <c r="G6" s="70"/>
      <c r="H6" s="70">
        <v>46296</v>
      </c>
      <c r="I6" s="42">
        <v>68746240</v>
      </c>
      <c r="J6" s="42"/>
      <c r="K6" s="42">
        <v>0</v>
      </c>
      <c r="L6" s="38" t="s">
        <v>60</v>
      </c>
      <c r="M6" s="42">
        <v>0</v>
      </c>
      <c r="N6" s="42">
        <v>8593280</v>
      </c>
      <c r="O6" s="42">
        <v>286442.66666666669</v>
      </c>
      <c r="P6" s="38">
        <v>145</v>
      </c>
      <c r="Q6" s="62">
        <v>46033</v>
      </c>
      <c r="R6" s="42">
        <v>68746240</v>
      </c>
      <c r="S6" s="38">
        <v>1245</v>
      </c>
      <c r="T6" s="54">
        <v>46052</v>
      </c>
      <c r="U6" s="42">
        <v>68746240</v>
      </c>
      <c r="V6" s="42">
        <v>0</v>
      </c>
      <c r="W6" s="42">
        <v>8306837.333333334</v>
      </c>
      <c r="X6" s="42">
        <v>8593280</v>
      </c>
      <c r="Y6" s="42">
        <v>8593280</v>
      </c>
      <c r="Z6" s="42">
        <v>8593280</v>
      </c>
      <c r="AA6" s="42">
        <v>8593280</v>
      </c>
      <c r="AB6" s="42">
        <v>8593280</v>
      </c>
      <c r="AC6" s="42">
        <f>SUM(V6:AA6)</f>
        <v>42679957.333333336</v>
      </c>
      <c r="AD6" s="42">
        <f>+AB6</f>
        <v>8593280</v>
      </c>
      <c r="AE6" s="42">
        <f t="shared" si="6"/>
        <v>8593280</v>
      </c>
      <c r="AF6" s="42">
        <f t="shared" si="7"/>
        <v>8593280</v>
      </c>
      <c r="AG6" s="42">
        <f t="shared" si="8"/>
        <v>286442.66666666669</v>
      </c>
      <c r="AH6" s="42">
        <v>0</v>
      </c>
      <c r="AI6" s="42">
        <v>0</v>
      </c>
      <c r="AJ6" s="42">
        <f t="shared" si="9"/>
        <v>26066282.666666668</v>
      </c>
      <c r="AK6" s="42">
        <f t="shared" si="10"/>
        <v>68746240</v>
      </c>
      <c r="AL6" s="39"/>
      <c r="AM6" s="39"/>
      <c r="AN6" s="39"/>
      <c r="AO6" s="39"/>
      <c r="AP6" s="39"/>
      <c r="AQ6" s="39" t="s">
        <v>61</v>
      </c>
      <c r="AR6" s="39" t="s">
        <v>79</v>
      </c>
      <c r="AS6" s="39" t="s">
        <v>80</v>
      </c>
      <c r="AT6" s="39" t="s">
        <v>64</v>
      </c>
    </row>
    <row r="7" spans="1:46" x14ac:dyDescent="0.25">
      <c r="A7" s="38">
        <f t="shared" si="4"/>
        <v>6</v>
      </c>
      <c r="B7" s="39" t="s">
        <v>10</v>
      </c>
      <c r="C7" s="39" t="s">
        <v>81</v>
      </c>
      <c r="D7" s="39" t="s">
        <v>82</v>
      </c>
      <c r="E7" s="40">
        <v>80195490</v>
      </c>
      <c r="F7" s="70">
        <v>46055</v>
      </c>
      <c r="G7" s="70"/>
      <c r="H7" s="70">
        <v>46296</v>
      </c>
      <c r="I7" s="42">
        <v>77458184</v>
      </c>
      <c r="J7" s="42"/>
      <c r="K7" s="42">
        <v>0</v>
      </c>
      <c r="L7" s="38" t="s">
        <v>60</v>
      </c>
      <c r="M7" s="42">
        <v>0</v>
      </c>
      <c r="N7" s="42">
        <v>9682273</v>
      </c>
      <c r="O7" s="42">
        <v>322742.43333333335</v>
      </c>
      <c r="P7" s="38">
        <v>149</v>
      </c>
      <c r="Q7" s="62">
        <v>46033</v>
      </c>
      <c r="R7" s="42">
        <v>116187276</v>
      </c>
      <c r="S7" s="38">
        <v>1249</v>
      </c>
      <c r="T7" s="54">
        <v>46052</v>
      </c>
      <c r="U7" s="42">
        <v>77458184</v>
      </c>
      <c r="V7" s="42">
        <v>0</v>
      </c>
      <c r="W7" s="42">
        <v>9359530.5666666664</v>
      </c>
      <c r="X7" s="42">
        <v>9682273</v>
      </c>
      <c r="Y7" s="42">
        <v>9682273</v>
      </c>
      <c r="Z7" s="42">
        <v>9682273</v>
      </c>
      <c r="AA7" s="42">
        <v>9682273</v>
      </c>
      <c r="AB7" s="42">
        <v>9682273</v>
      </c>
      <c r="AC7" s="42">
        <f t="shared" si="5"/>
        <v>57770895.566666663</v>
      </c>
      <c r="AD7" s="42"/>
      <c r="AE7" s="42">
        <f t="shared" si="6"/>
        <v>9682273</v>
      </c>
      <c r="AF7" s="42">
        <f t="shared" si="7"/>
        <v>9682273</v>
      </c>
      <c r="AG7" s="42">
        <f t="shared" si="8"/>
        <v>322742.43333333335</v>
      </c>
      <c r="AH7" s="42">
        <v>0</v>
      </c>
      <c r="AI7" s="42">
        <v>0</v>
      </c>
      <c r="AJ7" s="42">
        <f t="shared" si="9"/>
        <v>19687288.433333334</v>
      </c>
      <c r="AK7" s="42">
        <f t="shared" si="10"/>
        <v>77458184</v>
      </c>
      <c r="AL7" s="39"/>
      <c r="AM7" s="39"/>
      <c r="AN7" s="39"/>
      <c r="AO7" s="39"/>
      <c r="AP7" s="39"/>
      <c r="AQ7" s="39" t="s">
        <v>61</v>
      </c>
      <c r="AR7" s="39" t="s">
        <v>83</v>
      </c>
      <c r="AS7" s="39" t="s">
        <v>84</v>
      </c>
      <c r="AT7" s="39" t="s">
        <v>64</v>
      </c>
    </row>
    <row r="8" spans="1:46" x14ac:dyDescent="0.25">
      <c r="A8" s="38">
        <f t="shared" si="4"/>
        <v>7</v>
      </c>
      <c r="B8" s="39" t="s">
        <v>10</v>
      </c>
      <c r="C8" s="39" t="s">
        <v>85</v>
      </c>
      <c r="D8" s="39" t="s">
        <v>86</v>
      </c>
      <c r="E8" s="40">
        <v>52230787</v>
      </c>
      <c r="F8" s="70">
        <v>46052</v>
      </c>
      <c r="G8" s="70"/>
      <c r="H8" s="70">
        <v>46294</v>
      </c>
      <c r="I8" s="42">
        <v>68746240</v>
      </c>
      <c r="J8" s="42"/>
      <c r="K8" s="42">
        <v>0</v>
      </c>
      <c r="L8" s="38" t="s">
        <v>60</v>
      </c>
      <c r="M8" s="42">
        <v>0</v>
      </c>
      <c r="N8" s="42">
        <v>8593280</v>
      </c>
      <c r="O8" s="42">
        <v>286442.66666666669</v>
      </c>
      <c r="P8" s="38">
        <v>152</v>
      </c>
      <c r="Q8" s="62">
        <v>46033</v>
      </c>
      <c r="R8" s="42">
        <v>68746240</v>
      </c>
      <c r="S8" s="38">
        <v>1257</v>
      </c>
      <c r="T8" s="54">
        <v>46052</v>
      </c>
      <c r="U8" s="42">
        <v>68746240</v>
      </c>
      <c r="V8" s="42">
        <v>286442.66666666669</v>
      </c>
      <c r="W8" s="42">
        <v>8593280</v>
      </c>
      <c r="X8" s="42">
        <v>8593280</v>
      </c>
      <c r="Y8" s="42">
        <v>8593280</v>
      </c>
      <c r="Z8" s="42">
        <v>8593280</v>
      </c>
      <c r="AA8" s="42">
        <v>8593280</v>
      </c>
      <c r="AB8" s="42">
        <v>8593280</v>
      </c>
      <c r="AC8" s="42">
        <f t="shared" ref="AC8" si="11">SUM(V8:AB8)</f>
        <v>51846122.666666664</v>
      </c>
      <c r="AD8" s="42"/>
      <c r="AE8" s="42">
        <f t="shared" ref="AE8" si="12">--N8</f>
        <v>8593280</v>
      </c>
      <c r="AF8" s="42">
        <f t="shared" ref="AF8" si="13">--N8/30*29</f>
        <v>8306837.333333334</v>
      </c>
      <c r="AG8" s="42">
        <v>0</v>
      </c>
      <c r="AH8" s="42"/>
      <c r="AI8" s="42"/>
      <c r="AJ8" s="42">
        <f t="shared" ref="AJ8" si="14">SUM(AD8:AI8)</f>
        <v>16900117.333333336</v>
      </c>
      <c r="AK8" s="42">
        <f t="shared" ref="AK8" si="15">--AJ8--AC8</f>
        <v>68746240</v>
      </c>
      <c r="AL8" s="39"/>
      <c r="AM8" s="39"/>
      <c r="AN8" s="39"/>
      <c r="AO8" s="39"/>
      <c r="AP8" s="39"/>
      <c r="AQ8" s="39" t="s">
        <v>61</v>
      </c>
      <c r="AR8" s="39" t="s">
        <v>87</v>
      </c>
      <c r="AS8" s="39" t="s">
        <v>88</v>
      </c>
      <c r="AT8" s="39" t="s">
        <v>64</v>
      </c>
    </row>
    <row r="9" spans="1:46" s="8" customFormat="1" x14ac:dyDescent="0.25">
      <c r="A9" s="10"/>
      <c r="E9" s="11"/>
      <c r="F9" s="71"/>
      <c r="G9" s="71"/>
      <c r="H9" s="71"/>
      <c r="I9" s="7"/>
      <c r="J9" s="7"/>
      <c r="K9" s="7"/>
      <c r="L9" s="10"/>
      <c r="M9" s="7"/>
      <c r="N9" s="7"/>
      <c r="O9" s="7"/>
      <c r="P9" s="10"/>
      <c r="Q9" s="63"/>
      <c r="R9" s="7"/>
      <c r="S9" s="10"/>
      <c r="T9" s="55"/>
      <c r="U9" s="7"/>
      <c r="V9" s="7"/>
      <c r="W9" s="7"/>
      <c r="X9" s="7"/>
      <c r="Y9" s="7"/>
      <c r="Z9" s="7"/>
      <c r="AA9" s="7"/>
      <c r="AB9" s="17" t="s">
        <v>89</v>
      </c>
      <c r="AC9" s="17">
        <f t="shared" ref="AC9:AK9" si="16">SUM(AC2:AC8)</f>
        <v>372805404.50333339</v>
      </c>
      <c r="AD9" s="17">
        <f t="shared" si="16"/>
        <v>18275553</v>
      </c>
      <c r="AE9" s="17">
        <f t="shared" si="16"/>
        <v>65115652</v>
      </c>
      <c r="AF9" s="17">
        <f t="shared" si="16"/>
        <v>62247269.866666667</v>
      </c>
      <c r="AG9" s="17">
        <f t="shared" si="16"/>
        <v>2481336.6333333338</v>
      </c>
      <c r="AH9" s="17">
        <f t="shared" si="16"/>
        <v>0</v>
      </c>
      <c r="AI9" s="17">
        <f t="shared" si="16"/>
        <v>0</v>
      </c>
      <c r="AJ9" s="17">
        <f t="shared" si="16"/>
        <v>148119811.50000003</v>
      </c>
      <c r="AK9" s="17">
        <f t="shared" si="16"/>
        <v>520925216.00333333</v>
      </c>
      <c r="AL9" s="10"/>
      <c r="AO9" s="10"/>
      <c r="AP9"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DF5F5-671D-4B0A-A462-6AA56127EB3A}">
  <dimension ref="A1:AT117"/>
  <sheetViews>
    <sheetView zoomScale="68" zoomScaleNormal="68" workbookViewId="0">
      <selection activeCell="A15" sqref="A15:XFD15"/>
    </sheetView>
  </sheetViews>
  <sheetFormatPr baseColWidth="10" defaultColWidth="11.42578125" defaultRowHeight="15" x14ac:dyDescent="0.25"/>
  <cols>
    <col min="1" max="1" width="14.5703125" style="4" bestFit="1" customWidth="1"/>
    <col min="2" max="2" width="26" style="1" bestFit="1" customWidth="1"/>
    <col min="3" max="3" width="28.140625" style="1" bestFit="1" customWidth="1"/>
    <col min="4" max="4" width="53.28515625" style="1" bestFit="1" customWidth="1"/>
    <col min="5" max="5" width="27.7109375" style="5" bestFit="1" customWidth="1"/>
    <col min="6" max="6" width="12.28515625" style="74" bestFit="1" customWidth="1"/>
    <col min="7" max="7" width="14" style="74" bestFit="1" customWidth="1"/>
    <col min="8" max="8" width="14.85546875" style="74" bestFit="1" customWidth="1"/>
    <col min="9" max="9" width="19.85546875" style="2" bestFit="1" customWidth="1"/>
    <col min="10" max="10" width="19.7109375" style="2" bestFit="1" customWidth="1"/>
    <col min="11" max="11" width="21.42578125" style="2" bestFit="1" customWidth="1"/>
    <col min="12" max="12" width="6.42578125" style="4" bestFit="1" customWidth="1"/>
    <col min="13" max="13" width="16.7109375" style="2" bestFit="1" customWidth="1"/>
    <col min="14" max="14" width="19.140625" style="2" bestFit="1" customWidth="1"/>
    <col min="15" max="15" width="15.42578125" style="2" bestFit="1" customWidth="1"/>
    <col min="16" max="16" width="12.140625" style="4" bestFit="1" customWidth="1"/>
    <col min="17" max="17" width="15.42578125" style="66" bestFit="1" customWidth="1"/>
    <col min="18" max="18" width="19.28515625" style="2" bestFit="1" customWidth="1"/>
    <col min="19" max="19" width="10.42578125" style="4" bestFit="1" customWidth="1"/>
    <col min="20" max="20" width="13.85546875" style="58" bestFit="1" customWidth="1"/>
    <col min="21" max="21" width="18.85546875" style="2" bestFit="1" customWidth="1"/>
    <col min="22" max="22" width="16.7109375" style="2" bestFit="1" customWidth="1"/>
    <col min="23" max="24" width="18" style="2" bestFit="1" customWidth="1"/>
    <col min="25" max="27" width="20.140625" style="2" bestFit="1" customWidth="1"/>
    <col min="28" max="28" width="22.140625" style="2" bestFit="1" customWidth="1"/>
    <col min="29" max="29" width="25.140625" style="2" bestFit="1" customWidth="1"/>
    <col min="30" max="30" width="25.7109375" style="16" bestFit="1" customWidth="1"/>
    <col min="31" max="31" width="23.28515625" style="16" bestFit="1" customWidth="1"/>
    <col min="32" max="32" width="23.7109375" style="16" bestFit="1" customWidth="1"/>
    <col min="33" max="33" width="21" style="16" bestFit="1" customWidth="1"/>
    <col min="34" max="34" width="23.28515625" style="16" bestFit="1" customWidth="1"/>
    <col min="35" max="35" width="22.7109375" style="16" bestFit="1" customWidth="1"/>
    <col min="36" max="36" width="27.42578125" style="16" bestFit="1" customWidth="1"/>
    <col min="37" max="37" width="26.85546875" style="16" bestFit="1" customWidth="1"/>
    <col min="38" max="38" width="19.5703125" style="4" customWidth="1"/>
    <col min="39" max="40" width="19.5703125" style="37" customWidth="1"/>
    <col min="41" max="42" width="19.5703125" style="4" customWidth="1"/>
    <col min="43" max="43" width="27.28515625" style="1" bestFit="1" customWidth="1"/>
    <col min="44" max="44" width="25.140625" style="1" customWidth="1"/>
    <col min="45" max="45" width="11.42578125" style="1" bestFit="1" customWidth="1"/>
    <col min="46" max="46" width="27.85546875" style="1" bestFit="1" customWidth="1"/>
    <col min="47" max="16384" width="11.42578125" style="1"/>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50">
        <v>1</v>
      </c>
      <c r="B2" s="48" t="s">
        <v>9</v>
      </c>
      <c r="C2" s="48" t="s">
        <v>90</v>
      </c>
      <c r="D2" s="48" t="s">
        <v>91</v>
      </c>
      <c r="E2" s="14">
        <v>1030661159</v>
      </c>
      <c r="F2" s="73">
        <v>46041</v>
      </c>
      <c r="G2" s="73"/>
      <c r="H2" s="73">
        <v>46283</v>
      </c>
      <c r="I2" s="13">
        <v>73776000</v>
      </c>
      <c r="J2" s="13"/>
      <c r="K2" s="13">
        <v>0</v>
      </c>
      <c r="L2" s="50" t="s">
        <v>60</v>
      </c>
      <c r="M2" s="13">
        <v>0</v>
      </c>
      <c r="N2" s="13">
        <v>9222000</v>
      </c>
      <c r="O2" s="13">
        <v>307400</v>
      </c>
      <c r="P2" s="50">
        <v>766</v>
      </c>
      <c r="Q2" s="65">
        <v>46033</v>
      </c>
      <c r="R2" s="13">
        <v>73792312</v>
      </c>
      <c r="S2" s="50">
        <v>301</v>
      </c>
      <c r="T2" s="57">
        <v>46041</v>
      </c>
      <c r="U2" s="13">
        <v>73776000</v>
      </c>
      <c r="V2" s="13">
        <v>3688800</v>
      </c>
      <c r="W2" s="13">
        <v>9222000</v>
      </c>
      <c r="X2" s="13">
        <v>9222000</v>
      </c>
      <c r="Y2" s="13">
        <v>8607200</v>
      </c>
      <c r="Z2" s="13">
        <v>9222000</v>
      </c>
      <c r="AA2" s="13">
        <v>9222000</v>
      </c>
      <c r="AB2" s="13">
        <v>9222000</v>
      </c>
      <c r="AC2" s="13">
        <f t="shared" ref="AC2:AC12" si="0">SUM(V2:AB2)</f>
        <v>58406000</v>
      </c>
      <c r="AD2" s="13"/>
      <c r="AE2" s="13">
        <f t="shared" ref="AE2:AE12" si="1">--N2</f>
        <v>9222000</v>
      </c>
      <c r="AF2" s="13">
        <f>--N2/30*18</f>
        <v>5533200</v>
      </c>
      <c r="AG2" s="13">
        <v>0</v>
      </c>
      <c r="AH2" s="13"/>
      <c r="AI2" s="13"/>
      <c r="AJ2" s="13">
        <f t="shared" ref="AJ2:AJ12" si="2">SUM(AD2:AI2)</f>
        <v>14755200</v>
      </c>
      <c r="AK2" s="13">
        <f t="shared" ref="AK2:AK12" si="3">--AJ2--AC2</f>
        <v>73161200</v>
      </c>
      <c r="AL2" s="50" t="s">
        <v>92</v>
      </c>
      <c r="AM2" s="57">
        <v>46139</v>
      </c>
      <c r="AN2" s="57">
        <v>46140</v>
      </c>
      <c r="AO2" s="50">
        <v>2</v>
      </c>
      <c r="AP2" s="51"/>
      <c r="AQ2" s="48" t="s">
        <v>93</v>
      </c>
      <c r="AR2" s="48" t="s">
        <v>94</v>
      </c>
      <c r="AS2" s="48" t="s">
        <v>95</v>
      </c>
      <c r="AT2" s="48" t="s">
        <v>96</v>
      </c>
    </row>
    <row r="3" spans="1:46" x14ac:dyDescent="0.25">
      <c r="A3" s="50">
        <f>--A2--1</f>
        <v>2</v>
      </c>
      <c r="B3" s="48" t="s">
        <v>9</v>
      </c>
      <c r="C3" s="48" t="s">
        <v>97</v>
      </c>
      <c r="D3" s="48" t="s">
        <v>98</v>
      </c>
      <c r="E3" s="14">
        <v>52810493</v>
      </c>
      <c r="F3" s="73">
        <v>46042</v>
      </c>
      <c r="G3" s="73"/>
      <c r="H3" s="73">
        <v>46284</v>
      </c>
      <c r="I3" s="13">
        <v>73776000</v>
      </c>
      <c r="J3" s="13"/>
      <c r="K3" s="13">
        <v>0</v>
      </c>
      <c r="L3" s="50" t="s">
        <v>60</v>
      </c>
      <c r="M3" s="13">
        <v>0</v>
      </c>
      <c r="N3" s="13">
        <v>9222000</v>
      </c>
      <c r="O3" s="13">
        <v>307400</v>
      </c>
      <c r="P3" s="50">
        <v>781</v>
      </c>
      <c r="Q3" s="65">
        <v>46033</v>
      </c>
      <c r="R3" s="13">
        <v>73792312</v>
      </c>
      <c r="S3" s="50">
        <v>400</v>
      </c>
      <c r="T3" s="57">
        <v>46042</v>
      </c>
      <c r="U3" s="13">
        <v>73776000</v>
      </c>
      <c r="V3" s="13">
        <v>3381400</v>
      </c>
      <c r="W3" s="13">
        <v>9222000</v>
      </c>
      <c r="X3" s="13">
        <v>9222000</v>
      </c>
      <c r="Y3" s="13">
        <v>9222000</v>
      </c>
      <c r="Z3" s="13">
        <v>9222000</v>
      </c>
      <c r="AA3" s="13">
        <v>9222000</v>
      </c>
      <c r="AB3" s="13">
        <v>9222000</v>
      </c>
      <c r="AC3" s="13">
        <f t="shared" si="0"/>
        <v>58713400</v>
      </c>
      <c r="AD3" s="13"/>
      <c r="AE3" s="13">
        <f t="shared" si="1"/>
        <v>9222000</v>
      </c>
      <c r="AF3" s="13">
        <f>--N3/30*19</f>
        <v>5840600</v>
      </c>
      <c r="AG3" s="13">
        <v>0</v>
      </c>
      <c r="AH3" s="13"/>
      <c r="AI3" s="13"/>
      <c r="AJ3" s="13">
        <f t="shared" si="2"/>
        <v>15062600</v>
      </c>
      <c r="AK3" s="13">
        <f t="shared" si="3"/>
        <v>73776000</v>
      </c>
      <c r="AL3" s="48"/>
      <c r="AM3" s="78"/>
      <c r="AN3" s="78"/>
      <c r="AO3" s="48"/>
      <c r="AP3" s="48"/>
      <c r="AQ3" s="48" t="s">
        <v>93</v>
      </c>
      <c r="AR3" s="48" t="s">
        <v>99</v>
      </c>
      <c r="AS3" s="48" t="s">
        <v>100</v>
      </c>
      <c r="AT3" s="48" t="s">
        <v>96</v>
      </c>
    </row>
    <row r="4" spans="1:46" x14ac:dyDescent="0.25">
      <c r="A4" s="50">
        <f t="shared" ref="A4:A67" si="4">--A3--1</f>
        <v>3</v>
      </c>
      <c r="B4" s="48" t="s">
        <v>9</v>
      </c>
      <c r="C4" s="48" t="s">
        <v>101</v>
      </c>
      <c r="D4" s="48" t="s">
        <v>102</v>
      </c>
      <c r="E4" s="14">
        <v>1032447457</v>
      </c>
      <c r="F4" s="73">
        <v>46041</v>
      </c>
      <c r="G4" s="73"/>
      <c r="H4" s="73">
        <v>46283</v>
      </c>
      <c r="I4" s="13">
        <v>73776000</v>
      </c>
      <c r="J4" s="13"/>
      <c r="K4" s="13">
        <v>0</v>
      </c>
      <c r="L4" s="50" t="s">
        <v>60</v>
      </c>
      <c r="M4" s="13">
        <v>0</v>
      </c>
      <c r="N4" s="13">
        <v>9222000</v>
      </c>
      <c r="O4" s="13">
        <v>307400</v>
      </c>
      <c r="P4" s="50">
        <v>749</v>
      </c>
      <c r="Q4" s="65">
        <v>46033</v>
      </c>
      <c r="R4" s="13">
        <v>73792312</v>
      </c>
      <c r="S4" s="50">
        <v>331</v>
      </c>
      <c r="T4" s="57">
        <v>46041</v>
      </c>
      <c r="U4" s="13">
        <v>73776000</v>
      </c>
      <c r="V4" s="13">
        <v>3688800</v>
      </c>
      <c r="W4" s="13">
        <v>9222000</v>
      </c>
      <c r="X4" s="13">
        <v>9222000</v>
      </c>
      <c r="Y4" s="13">
        <v>9222000</v>
      </c>
      <c r="Z4" s="13">
        <v>9222000</v>
      </c>
      <c r="AA4" s="13">
        <v>7685000</v>
      </c>
      <c r="AB4" s="13">
        <v>9222000</v>
      </c>
      <c r="AC4" s="13">
        <f t="shared" si="0"/>
        <v>57483800</v>
      </c>
      <c r="AD4" s="13"/>
      <c r="AE4" s="13">
        <f t="shared" si="1"/>
        <v>9222000</v>
      </c>
      <c r="AF4" s="13">
        <f>--N4/30*18</f>
        <v>5533200</v>
      </c>
      <c r="AG4" s="13">
        <v>0</v>
      </c>
      <c r="AH4" s="13"/>
      <c r="AI4" s="13"/>
      <c r="AJ4" s="13">
        <f t="shared" si="2"/>
        <v>14755200</v>
      </c>
      <c r="AK4" s="13">
        <f t="shared" si="3"/>
        <v>72239000</v>
      </c>
      <c r="AL4" s="50" t="s">
        <v>92</v>
      </c>
      <c r="AM4" s="57">
        <v>46174</v>
      </c>
      <c r="AN4" s="57">
        <v>46178</v>
      </c>
      <c r="AO4" s="50">
        <v>5</v>
      </c>
      <c r="AP4" s="51"/>
      <c r="AQ4" s="48" t="s">
        <v>93</v>
      </c>
      <c r="AR4" s="48" t="s">
        <v>103</v>
      </c>
      <c r="AS4" s="48" t="s">
        <v>104</v>
      </c>
      <c r="AT4" s="48" t="s">
        <v>96</v>
      </c>
    </row>
    <row r="5" spans="1:46" x14ac:dyDescent="0.25">
      <c r="A5" s="50">
        <f t="shared" si="4"/>
        <v>4</v>
      </c>
      <c r="B5" s="48" t="s">
        <v>9</v>
      </c>
      <c r="C5" s="48" t="s">
        <v>105</v>
      </c>
      <c r="D5" s="48" t="s">
        <v>106</v>
      </c>
      <c r="E5" s="14">
        <v>1098746521</v>
      </c>
      <c r="F5" s="73">
        <v>46037</v>
      </c>
      <c r="G5" s="73"/>
      <c r="H5" s="73">
        <v>46279</v>
      </c>
      <c r="I5" s="13">
        <v>73776000</v>
      </c>
      <c r="J5" s="13"/>
      <c r="K5" s="13">
        <v>0</v>
      </c>
      <c r="L5" s="50" t="s">
        <v>60</v>
      </c>
      <c r="M5" s="13">
        <v>0</v>
      </c>
      <c r="N5" s="13">
        <v>9222000</v>
      </c>
      <c r="O5" s="13">
        <v>307400</v>
      </c>
      <c r="P5" s="50">
        <v>797</v>
      </c>
      <c r="Q5" s="65">
        <v>46033</v>
      </c>
      <c r="R5" s="13">
        <v>73792312</v>
      </c>
      <c r="S5" s="50">
        <v>196</v>
      </c>
      <c r="T5" s="57">
        <v>46037</v>
      </c>
      <c r="U5" s="13">
        <v>73776000</v>
      </c>
      <c r="V5" s="13">
        <v>4918400</v>
      </c>
      <c r="W5" s="13">
        <v>9222000</v>
      </c>
      <c r="X5" s="13">
        <v>9222000</v>
      </c>
      <c r="Y5" s="13">
        <v>9222000</v>
      </c>
      <c r="Z5" s="13">
        <v>9222000</v>
      </c>
      <c r="AA5" s="13">
        <v>9222000</v>
      </c>
      <c r="AB5" s="13">
        <v>9222000</v>
      </c>
      <c r="AC5" s="13">
        <f t="shared" si="0"/>
        <v>60250400</v>
      </c>
      <c r="AD5" s="13"/>
      <c r="AE5" s="13">
        <f t="shared" si="1"/>
        <v>9222000</v>
      </c>
      <c r="AF5" s="13">
        <f>--N5/30*14</f>
        <v>4303600</v>
      </c>
      <c r="AG5" s="13">
        <v>0</v>
      </c>
      <c r="AH5" s="13"/>
      <c r="AI5" s="13"/>
      <c r="AJ5" s="13">
        <f t="shared" si="2"/>
        <v>13525600</v>
      </c>
      <c r="AK5" s="13">
        <f t="shared" si="3"/>
        <v>73776000</v>
      </c>
      <c r="AL5" s="48"/>
      <c r="AM5" s="78"/>
      <c r="AN5" s="78"/>
      <c r="AO5" s="48"/>
      <c r="AP5" s="48"/>
      <c r="AQ5" s="48" t="s">
        <v>93</v>
      </c>
      <c r="AR5" s="48" t="s">
        <v>107</v>
      </c>
      <c r="AS5" s="48" t="s">
        <v>108</v>
      </c>
      <c r="AT5" s="48" t="s">
        <v>96</v>
      </c>
    </row>
    <row r="6" spans="1:46" x14ac:dyDescent="0.25">
      <c r="A6" s="50">
        <f t="shared" si="4"/>
        <v>5</v>
      </c>
      <c r="B6" s="48" t="s">
        <v>9</v>
      </c>
      <c r="C6" s="48" t="s">
        <v>109</v>
      </c>
      <c r="D6" s="48" t="s">
        <v>110</v>
      </c>
      <c r="E6" s="14">
        <v>1091673800</v>
      </c>
      <c r="F6" s="73">
        <v>46041</v>
      </c>
      <c r="G6" s="73"/>
      <c r="H6" s="73">
        <v>46283</v>
      </c>
      <c r="I6" s="13">
        <v>73776000</v>
      </c>
      <c r="J6" s="13"/>
      <c r="K6" s="13">
        <v>0</v>
      </c>
      <c r="L6" s="50" t="s">
        <v>60</v>
      </c>
      <c r="M6" s="13">
        <v>0</v>
      </c>
      <c r="N6" s="13">
        <v>9222000</v>
      </c>
      <c r="O6" s="13">
        <v>307400</v>
      </c>
      <c r="P6" s="50">
        <v>782</v>
      </c>
      <c r="Q6" s="65">
        <v>46033</v>
      </c>
      <c r="R6" s="13">
        <v>73792312</v>
      </c>
      <c r="S6" s="50">
        <v>302</v>
      </c>
      <c r="T6" s="57">
        <v>46041</v>
      </c>
      <c r="U6" s="13">
        <v>73776000</v>
      </c>
      <c r="V6" s="13">
        <v>3688800</v>
      </c>
      <c r="W6" s="13">
        <v>9222000</v>
      </c>
      <c r="X6" s="13">
        <v>9222000</v>
      </c>
      <c r="Y6" s="13">
        <v>9222000</v>
      </c>
      <c r="Z6" s="13">
        <v>9222000</v>
      </c>
      <c r="AA6" s="13">
        <v>9222000</v>
      </c>
      <c r="AB6" s="13">
        <v>7070200</v>
      </c>
      <c r="AC6" s="13">
        <f t="shared" si="0"/>
        <v>56869000</v>
      </c>
      <c r="AD6" s="13"/>
      <c r="AE6" s="13">
        <f t="shared" si="1"/>
        <v>9222000</v>
      </c>
      <c r="AF6" s="13">
        <f>--N6/30*18</f>
        <v>5533200</v>
      </c>
      <c r="AG6" s="13">
        <v>0</v>
      </c>
      <c r="AH6" s="13"/>
      <c r="AI6" s="13"/>
      <c r="AJ6" s="13">
        <f t="shared" si="2"/>
        <v>14755200</v>
      </c>
      <c r="AK6" s="13">
        <f t="shared" si="3"/>
        <v>71624200</v>
      </c>
      <c r="AL6" s="50" t="s">
        <v>92</v>
      </c>
      <c r="AM6" s="57">
        <v>46217</v>
      </c>
      <c r="AN6" s="57">
        <v>46223</v>
      </c>
      <c r="AO6" s="50">
        <v>7</v>
      </c>
      <c r="AP6" s="51"/>
      <c r="AQ6" s="48" t="s">
        <v>93</v>
      </c>
      <c r="AR6" s="48" t="s">
        <v>111</v>
      </c>
      <c r="AS6" s="48" t="s">
        <v>112</v>
      </c>
      <c r="AT6" s="48" t="s">
        <v>96</v>
      </c>
    </row>
    <row r="7" spans="1:46" x14ac:dyDescent="0.25">
      <c r="A7" s="50">
        <f t="shared" si="4"/>
        <v>6</v>
      </c>
      <c r="B7" s="48" t="s">
        <v>9</v>
      </c>
      <c r="C7" s="48" t="s">
        <v>113</v>
      </c>
      <c r="D7" s="48" t="s">
        <v>114</v>
      </c>
      <c r="E7" s="14">
        <v>1115074692</v>
      </c>
      <c r="F7" s="73">
        <v>46037</v>
      </c>
      <c r="G7" s="73"/>
      <c r="H7" s="73">
        <v>46279</v>
      </c>
      <c r="I7" s="13">
        <v>73776000</v>
      </c>
      <c r="J7" s="13"/>
      <c r="K7" s="13">
        <v>0</v>
      </c>
      <c r="L7" s="50" t="s">
        <v>60</v>
      </c>
      <c r="M7" s="13">
        <v>0</v>
      </c>
      <c r="N7" s="13">
        <v>9222000</v>
      </c>
      <c r="O7" s="13">
        <v>307400</v>
      </c>
      <c r="P7" s="50">
        <v>798</v>
      </c>
      <c r="Q7" s="65">
        <v>46033</v>
      </c>
      <c r="R7" s="13">
        <v>73792312</v>
      </c>
      <c r="S7" s="50">
        <v>197</v>
      </c>
      <c r="T7" s="57">
        <v>46037</v>
      </c>
      <c r="U7" s="13">
        <v>73776000</v>
      </c>
      <c r="V7" s="13">
        <v>4918400</v>
      </c>
      <c r="W7" s="13">
        <v>9222000</v>
      </c>
      <c r="X7" s="13">
        <v>9222000</v>
      </c>
      <c r="Y7" s="13">
        <v>9222000</v>
      </c>
      <c r="Z7" s="13">
        <v>9222000</v>
      </c>
      <c r="AA7" s="13">
        <v>9222000</v>
      </c>
      <c r="AB7" s="13">
        <v>9222000</v>
      </c>
      <c r="AC7" s="13">
        <f t="shared" si="0"/>
        <v>60250400</v>
      </c>
      <c r="AD7" s="13"/>
      <c r="AE7" s="13">
        <f t="shared" si="1"/>
        <v>9222000</v>
      </c>
      <c r="AF7" s="13">
        <f t="shared" ref="AF7:AF9" si="5">--N7/30*14</f>
        <v>4303600</v>
      </c>
      <c r="AG7" s="13">
        <v>0</v>
      </c>
      <c r="AH7" s="13"/>
      <c r="AI7" s="13"/>
      <c r="AJ7" s="13">
        <f t="shared" si="2"/>
        <v>13525600</v>
      </c>
      <c r="AK7" s="13">
        <f t="shared" si="3"/>
        <v>73776000</v>
      </c>
      <c r="AL7" s="48"/>
      <c r="AM7" s="78"/>
      <c r="AN7" s="78"/>
      <c r="AO7" s="48"/>
      <c r="AP7" s="48"/>
      <c r="AQ7" s="48" t="s">
        <v>93</v>
      </c>
      <c r="AR7" s="48" t="s">
        <v>115</v>
      </c>
      <c r="AS7" s="48" t="s">
        <v>116</v>
      </c>
      <c r="AT7" s="48" t="s">
        <v>96</v>
      </c>
    </row>
    <row r="8" spans="1:46" x14ac:dyDescent="0.25">
      <c r="A8" s="50">
        <f t="shared" si="4"/>
        <v>7</v>
      </c>
      <c r="B8" s="48" t="s">
        <v>9</v>
      </c>
      <c r="C8" s="48" t="s">
        <v>117</v>
      </c>
      <c r="D8" s="48" t="s">
        <v>118</v>
      </c>
      <c r="E8" s="14">
        <v>1065658800</v>
      </c>
      <c r="F8" s="73">
        <v>46037</v>
      </c>
      <c r="G8" s="73"/>
      <c r="H8" s="73">
        <v>46279</v>
      </c>
      <c r="I8" s="13">
        <v>73776000</v>
      </c>
      <c r="J8" s="13"/>
      <c r="K8" s="13">
        <v>0</v>
      </c>
      <c r="L8" s="50" t="s">
        <v>60</v>
      </c>
      <c r="M8" s="13">
        <v>0</v>
      </c>
      <c r="N8" s="13">
        <v>9222000</v>
      </c>
      <c r="O8" s="13">
        <v>307400</v>
      </c>
      <c r="P8" s="50">
        <v>767</v>
      </c>
      <c r="Q8" s="65">
        <v>46033</v>
      </c>
      <c r="R8" s="13">
        <v>73792312</v>
      </c>
      <c r="S8" s="50">
        <v>201</v>
      </c>
      <c r="T8" s="57">
        <v>46037</v>
      </c>
      <c r="U8" s="13">
        <v>73776000</v>
      </c>
      <c r="V8" s="13">
        <v>4918400</v>
      </c>
      <c r="W8" s="13">
        <v>9222000</v>
      </c>
      <c r="X8" s="13">
        <v>9222000</v>
      </c>
      <c r="Y8" s="13">
        <v>9222000</v>
      </c>
      <c r="Z8" s="13">
        <v>9222000</v>
      </c>
      <c r="AA8" s="13">
        <v>9222000</v>
      </c>
      <c r="AB8" s="13">
        <v>9222000</v>
      </c>
      <c r="AC8" s="13">
        <f t="shared" si="0"/>
        <v>60250400</v>
      </c>
      <c r="AD8" s="13"/>
      <c r="AE8" s="13">
        <f t="shared" si="1"/>
        <v>9222000</v>
      </c>
      <c r="AF8" s="13">
        <f t="shared" si="5"/>
        <v>4303600</v>
      </c>
      <c r="AG8" s="13">
        <v>0</v>
      </c>
      <c r="AH8" s="13"/>
      <c r="AI8" s="13"/>
      <c r="AJ8" s="13">
        <f t="shared" si="2"/>
        <v>13525600</v>
      </c>
      <c r="AK8" s="13">
        <f t="shared" si="3"/>
        <v>73776000</v>
      </c>
      <c r="AL8" s="48"/>
      <c r="AM8" s="78"/>
      <c r="AN8" s="78"/>
      <c r="AO8" s="48"/>
      <c r="AP8" s="48"/>
      <c r="AQ8" s="48" t="s">
        <v>93</v>
      </c>
      <c r="AR8" s="48" t="s">
        <v>119</v>
      </c>
      <c r="AS8" s="48" t="s">
        <v>120</v>
      </c>
      <c r="AT8" s="48" t="s">
        <v>96</v>
      </c>
    </row>
    <row r="9" spans="1:46" x14ac:dyDescent="0.25">
      <c r="A9" s="50">
        <f t="shared" si="4"/>
        <v>8</v>
      </c>
      <c r="B9" s="48" t="s">
        <v>9</v>
      </c>
      <c r="C9" s="48" t="s">
        <v>121</v>
      </c>
      <c r="D9" s="48" t="s">
        <v>122</v>
      </c>
      <c r="E9" s="14">
        <v>1085321912</v>
      </c>
      <c r="F9" s="73">
        <v>46037</v>
      </c>
      <c r="G9" s="73"/>
      <c r="H9" s="73">
        <v>46279</v>
      </c>
      <c r="I9" s="13">
        <v>73776000</v>
      </c>
      <c r="J9" s="13"/>
      <c r="K9" s="13">
        <v>0</v>
      </c>
      <c r="L9" s="50" t="s">
        <v>60</v>
      </c>
      <c r="M9" s="13">
        <v>0</v>
      </c>
      <c r="N9" s="13">
        <v>9222000</v>
      </c>
      <c r="O9" s="13">
        <v>307400</v>
      </c>
      <c r="P9" s="50">
        <v>812</v>
      </c>
      <c r="Q9" s="65">
        <v>46033</v>
      </c>
      <c r="R9" s="13">
        <v>73792312</v>
      </c>
      <c r="S9" s="50">
        <v>198</v>
      </c>
      <c r="T9" s="57">
        <v>46037</v>
      </c>
      <c r="U9" s="13">
        <v>73776000</v>
      </c>
      <c r="V9" s="13">
        <v>4918400</v>
      </c>
      <c r="W9" s="13">
        <v>9222000</v>
      </c>
      <c r="X9" s="13">
        <v>9222000</v>
      </c>
      <c r="Y9" s="13">
        <v>9222000</v>
      </c>
      <c r="Z9" s="13">
        <v>9222000</v>
      </c>
      <c r="AA9" s="13">
        <v>9222000</v>
      </c>
      <c r="AB9" s="13">
        <v>9222000</v>
      </c>
      <c r="AC9" s="13">
        <f t="shared" si="0"/>
        <v>60250400</v>
      </c>
      <c r="AD9" s="13"/>
      <c r="AE9" s="13">
        <f t="shared" si="1"/>
        <v>9222000</v>
      </c>
      <c r="AF9" s="13">
        <f t="shared" si="5"/>
        <v>4303600</v>
      </c>
      <c r="AG9" s="13">
        <v>0</v>
      </c>
      <c r="AH9" s="13"/>
      <c r="AI9" s="13"/>
      <c r="AJ9" s="13">
        <f t="shared" si="2"/>
        <v>13525600</v>
      </c>
      <c r="AK9" s="13">
        <f t="shared" si="3"/>
        <v>73776000</v>
      </c>
      <c r="AL9" s="48"/>
      <c r="AM9" s="78"/>
      <c r="AN9" s="78"/>
      <c r="AO9" s="48"/>
      <c r="AP9" s="48"/>
      <c r="AQ9" s="48" t="s">
        <v>93</v>
      </c>
      <c r="AR9" s="48" t="s">
        <v>123</v>
      </c>
      <c r="AS9" s="48" t="s">
        <v>124</v>
      </c>
      <c r="AT9" s="48" t="s">
        <v>96</v>
      </c>
    </row>
    <row r="10" spans="1:46" x14ac:dyDescent="0.25">
      <c r="A10" s="50">
        <f t="shared" si="4"/>
        <v>9</v>
      </c>
      <c r="B10" s="48" t="s">
        <v>9</v>
      </c>
      <c r="C10" s="48" t="s">
        <v>125</v>
      </c>
      <c r="D10" s="48" t="s">
        <v>126</v>
      </c>
      <c r="E10" s="14">
        <v>1010240919</v>
      </c>
      <c r="F10" s="73">
        <v>46041</v>
      </c>
      <c r="G10" s="73"/>
      <c r="H10" s="73">
        <v>46283</v>
      </c>
      <c r="I10" s="13">
        <v>73776000</v>
      </c>
      <c r="J10" s="13"/>
      <c r="K10" s="13">
        <v>0</v>
      </c>
      <c r="L10" s="50" t="s">
        <v>60</v>
      </c>
      <c r="M10" s="13">
        <v>0</v>
      </c>
      <c r="N10" s="13">
        <v>9222000</v>
      </c>
      <c r="O10" s="13">
        <v>307400</v>
      </c>
      <c r="P10" s="50">
        <v>799</v>
      </c>
      <c r="Q10" s="65">
        <v>46033</v>
      </c>
      <c r="R10" s="13">
        <v>73792312</v>
      </c>
      <c r="S10" s="50">
        <v>332</v>
      </c>
      <c r="T10" s="57">
        <v>46041</v>
      </c>
      <c r="U10" s="13">
        <v>73776000</v>
      </c>
      <c r="V10" s="13">
        <v>3688800</v>
      </c>
      <c r="W10" s="13">
        <v>9222000</v>
      </c>
      <c r="X10" s="13">
        <v>9222000</v>
      </c>
      <c r="Y10" s="13">
        <v>9222000</v>
      </c>
      <c r="Z10" s="13">
        <v>9222000</v>
      </c>
      <c r="AA10" s="13">
        <v>9222000</v>
      </c>
      <c r="AB10" s="13">
        <v>9222000</v>
      </c>
      <c r="AC10" s="13">
        <f t="shared" si="0"/>
        <v>59020800</v>
      </c>
      <c r="AD10" s="13"/>
      <c r="AE10" s="13">
        <f t="shared" si="1"/>
        <v>9222000</v>
      </c>
      <c r="AF10" s="13">
        <f>--N10/30*18</f>
        <v>5533200</v>
      </c>
      <c r="AG10" s="13">
        <v>0</v>
      </c>
      <c r="AH10" s="13"/>
      <c r="AI10" s="13"/>
      <c r="AJ10" s="13">
        <f t="shared" si="2"/>
        <v>14755200</v>
      </c>
      <c r="AK10" s="13">
        <f t="shared" si="3"/>
        <v>73776000</v>
      </c>
      <c r="AL10" s="48"/>
      <c r="AM10" s="78"/>
      <c r="AN10" s="78"/>
      <c r="AO10" s="48"/>
      <c r="AP10" s="48"/>
      <c r="AQ10" s="48" t="s">
        <v>93</v>
      </c>
      <c r="AR10" s="48" t="s">
        <v>127</v>
      </c>
      <c r="AS10" s="48" t="s">
        <v>128</v>
      </c>
      <c r="AT10" s="48" t="s">
        <v>96</v>
      </c>
    </row>
    <row r="11" spans="1:46" x14ac:dyDescent="0.25">
      <c r="A11" s="50">
        <f t="shared" si="4"/>
        <v>10</v>
      </c>
      <c r="B11" s="48" t="s">
        <v>9</v>
      </c>
      <c r="C11" s="48" t="s">
        <v>129</v>
      </c>
      <c r="D11" s="48" t="s">
        <v>130</v>
      </c>
      <c r="E11" s="14">
        <v>1076670174</v>
      </c>
      <c r="F11" s="73">
        <v>46042</v>
      </c>
      <c r="G11" s="73"/>
      <c r="H11" s="73">
        <v>46284</v>
      </c>
      <c r="I11" s="13">
        <v>48336000</v>
      </c>
      <c r="J11" s="13"/>
      <c r="K11" s="13">
        <v>0</v>
      </c>
      <c r="L11" s="50" t="s">
        <v>60</v>
      </c>
      <c r="M11" s="13">
        <v>0</v>
      </c>
      <c r="N11" s="13">
        <v>6042000</v>
      </c>
      <c r="O11" s="13">
        <v>201400</v>
      </c>
      <c r="P11" s="50">
        <v>841</v>
      </c>
      <c r="Q11" s="65">
        <v>46033</v>
      </c>
      <c r="R11" s="13">
        <v>48350608</v>
      </c>
      <c r="S11" s="50">
        <v>329</v>
      </c>
      <c r="T11" s="57">
        <v>46041</v>
      </c>
      <c r="U11" s="13">
        <v>48336000</v>
      </c>
      <c r="V11" s="13">
        <v>2215400</v>
      </c>
      <c r="W11" s="13">
        <v>6042000</v>
      </c>
      <c r="X11" s="13">
        <v>6042000</v>
      </c>
      <c r="Y11" s="13">
        <v>6042000</v>
      </c>
      <c r="Z11" s="13">
        <v>6042000</v>
      </c>
      <c r="AA11" s="13">
        <v>6042000</v>
      </c>
      <c r="AB11" s="13">
        <v>6042000</v>
      </c>
      <c r="AC11" s="13">
        <f t="shared" si="0"/>
        <v>38467400</v>
      </c>
      <c r="AD11" s="13"/>
      <c r="AE11" s="13">
        <f t="shared" si="1"/>
        <v>6042000</v>
      </c>
      <c r="AF11" s="13">
        <f>--N11/30*19</f>
        <v>3826600</v>
      </c>
      <c r="AG11" s="13">
        <v>0</v>
      </c>
      <c r="AH11" s="13"/>
      <c r="AI11" s="13"/>
      <c r="AJ11" s="13">
        <f t="shared" si="2"/>
        <v>9868600</v>
      </c>
      <c r="AK11" s="13">
        <f t="shared" si="3"/>
        <v>48336000</v>
      </c>
      <c r="AL11" s="48"/>
      <c r="AM11" s="78"/>
      <c r="AN11" s="78"/>
      <c r="AO11" s="48"/>
      <c r="AP11" s="48"/>
      <c r="AQ11" s="48" t="s">
        <v>93</v>
      </c>
      <c r="AR11" s="48" t="s">
        <v>131</v>
      </c>
      <c r="AS11" s="48" t="s">
        <v>132</v>
      </c>
      <c r="AT11" s="48" t="s">
        <v>96</v>
      </c>
    </row>
    <row r="12" spans="1:46" x14ac:dyDescent="0.25">
      <c r="A12" s="50">
        <f t="shared" si="4"/>
        <v>11</v>
      </c>
      <c r="B12" s="48" t="s">
        <v>9</v>
      </c>
      <c r="C12" s="48" t="s">
        <v>133</v>
      </c>
      <c r="D12" s="48" t="s">
        <v>134</v>
      </c>
      <c r="E12" s="14">
        <v>1233497316</v>
      </c>
      <c r="F12" s="73">
        <v>46043</v>
      </c>
      <c r="G12" s="73"/>
      <c r="H12" s="73">
        <v>46285</v>
      </c>
      <c r="I12" s="13">
        <v>48336000</v>
      </c>
      <c r="J12" s="13"/>
      <c r="K12" s="13">
        <v>0</v>
      </c>
      <c r="L12" s="50" t="s">
        <v>60</v>
      </c>
      <c r="M12" s="13">
        <v>0</v>
      </c>
      <c r="N12" s="13">
        <v>6042000</v>
      </c>
      <c r="O12" s="13">
        <v>201400</v>
      </c>
      <c r="P12" s="50">
        <v>827</v>
      </c>
      <c r="Q12" s="65">
        <v>46033</v>
      </c>
      <c r="R12" s="13">
        <v>48350608</v>
      </c>
      <c r="S12" s="50">
        <v>463</v>
      </c>
      <c r="T12" s="57">
        <v>46043</v>
      </c>
      <c r="U12" s="13">
        <v>48336000</v>
      </c>
      <c r="V12" s="13">
        <v>2014000</v>
      </c>
      <c r="W12" s="13">
        <v>6042000</v>
      </c>
      <c r="X12" s="13">
        <v>6042000</v>
      </c>
      <c r="Y12" s="13">
        <v>6042000</v>
      </c>
      <c r="Z12" s="13">
        <v>6042000</v>
      </c>
      <c r="AA12" s="13">
        <v>6042000</v>
      </c>
      <c r="AB12" s="13">
        <v>6042000</v>
      </c>
      <c r="AC12" s="13">
        <f t="shared" si="0"/>
        <v>38266000</v>
      </c>
      <c r="AD12" s="13"/>
      <c r="AE12" s="13">
        <f t="shared" si="1"/>
        <v>6042000</v>
      </c>
      <c r="AF12" s="13">
        <f>--N12/30*20</f>
        <v>4028000</v>
      </c>
      <c r="AG12" s="13">
        <v>0</v>
      </c>
      <c r="AH12" s="13"/>
      <c r="AI12" s="13"/>
      <c r="AJ12" s="13">
        <f t="shared" si="2"/>
        <v>10070000</v>
      </c>
      <c r="AK12" s="13">
        <f t="shared" si="3"/>
        <v>48336000</v>
      </c>
      <c r="AL12" s="48"/>
      <c r="AM12" s="78"/>
      <c r="AN12" s="78"/>
      <c r="AO12" s="48"/>
      <c r="AP12" s="48"/>
      <c r="AQ12" s="48" t="s">
        <v>93</v>
      </c>
      <c r="AR12" s="48" t="s">
        <v>135</v>
      </c>
      <c r="AS12" s="48" t="s">
        <v>136</v>
      </c>
      <c r="AT12" s="48" t="s">
        <v>96</v>
      </c>
    </row>
    <row r="13" spans="1:46" x14ac:dyDescent="0.25">
      <c r="A13" s="50">
        <f t="shared" si="4"/>
        <v>12</v>
      </c>
      <c r="B13" s="48" t="s">
        <v>9</v>
      </c>
      <c r="C13" s="48" t="s">
        <v>137</v>
      </c>
      <c r="D13" s="48" t="s">
        <v>138</v>
      </c>
      <c r="E13" s="14">
        <v>1030683900</v>
      </c>
      <c r="F13" s="73">
        <v>46045</v>
      </c>
      <c r="G13" s="73"/>
      <c r="H13" s="73">
        <v>46287</v>
      </c>
      <c r="I13" s="13">
        <v>48336000</v>
      </c>
      <c r="J13" s="13"/>
      <c r="K13" s="13">
        <v>0</v>
      </c>
      <c r="L13" s="50" t="s">
        <v>60</v>
      </c>
      <c r="M13" s="13">
        <v>0</v>
      </c>
      <c r="N13" s="13">
        <v>6042000</v>
      </c>
      <c r="O13" s="13">
        <v>201400</v>
      </c>
      <c r="P13" s="50">
        <v>783</v>
      </c>
      <c r="Q13" s="65">
        <v>46033</v>
      </c>
      <c r="R13" s="13">
        <v>48350608</v>
      </c>
      <c r="S13" s="50">
        <v>543</v>
      </c>
      <c r="T13" s="57">
        <v>46045</v>
      </c>
      <c r="U13" s="13">
        <v>48336000</v>
      </c>
      <c r="V13" s="13">
        <v>1611200</v>
      </c>
      <c r="W13" s="13">
        <v>6042000</v>
      </c>
      <c r="X13" s="13">
        <v>6042000</v>
      </c>
      <c r="Y13" s="13">
        <v>6042000</v>
      </c>
      <c r="Z13" s="13">
        <v>6042000</v>
      </c>
      <c r="AA13" s="13">
        <v>6042000</v>
      </c>
      <c r="AB13" s="13">
        <v>6042000</v>
      </c>
      <c r="AC13" s="13">
        <f t="shared" ref="AC13:AC76" si="6">SUM(V13:AB13)</f>
        <v>37863200</v>
      </c>
      <c r="AD13" s="13"/>
      <c r="AE13" s="13">
        <f t="shared" ref="AE13:AE76" si="7">--N13</f>
        <v>6042000</v>
      </c>
      <c r="AF13" s="13">
        <f>--N13/30*22</f>
        <v>4430800</v>
      </c>
      <c r="AG13" s="13">
        <v>0</v>
      </c>
      <c r="AH13" s="13"/>
      <c r="AI13" s="13"/>
      <c r="AJ13" s="13">
        <f t="shared" ref="AJ13:AJ76" si="8">SUM(AD13:AI13)</f>
        <v>10472800</v>
      </c>
      <c r="AK13" s="13">
        <f t="shared" ref="AK13:AK76" si="9">--AJ13--AC13</f>
        <v>48336000</v>
      </c>
      <c r="AL13" s="48"/>
      <c r="AM13" s="78"/>
      <c r="AN13" s="78"/>
      <c r="AO13" s="48"/>
      <c r="AP13" s="48"/>
      <c r="AQ13" s="48" t="s">
        <v>93</v>
      </c>
      <c r="AR13" s="48" t="s">
        <v>139</v>
      </c>
      <c r="AS13" s="48" t="s">
        <v>140</v>
      </c>
      <c r="AT13" s="48" t="s">
        <v>96</v>
      </c>
    </row>
    <row r="14" spans="1:46" x14ac:dyDescent="0.25">
      <c r="A14" s="50">
        <f t="shared" si="4"/>
        <v>13</v>
      </c>
      <c r="B14" s="48" t="s">
        <v>9</v>
      </c>
      <c r="C14" s="48" t="s">
        <v>141</v>
      </c>
      <c r="D14" s="48" t="s">
        <v>142</v>
      </c>
      <c r="E14" s="14">
        <v>80932794</v>
      </c>
      <c r="F14" s="73">
        <v>46043</v>
      </c>
      <c r="G14" s="73"/>
      <c r="H14" s="73">
        <v>46285</v>
      </c>
      <c r="I14" s="13">
        <v>48336000</v>
      </c>
      <c r="J14" s="13"/>
      <c r="K14" s="13">
        <v>0</v>
      </c>
      <c r="L14" s="50" t="s">
        <v>60</v>
      </c>
      <c r="M14" s="13">
        <v>0</v>
      </c>
      <c r="N14" s="13">
        <v>6042000</v>
      </c>
      <c r="O14" s="13">
        <v>201400</v>
      </c>
      <c r="P14" s="50">
        <v>750</v>
      </c>
      <c r="Q14" s="65">
        <v>46033</v>
      </c>
      <c r="R14" s="13">
        <v>72525912</v>
      </c>
      <c r="S14" s="50">
        <v>451</v>
      </c>
      <c r="T14" s="57">
        <v>46043</v>
      </c>
      <c r="U14" s="13">
        <v>48336000</v>
      </c>
      <c r="V14" s="13">
        <v>2014000</v>
      </c>
      <c r="W14" s="13">
        <v>6042000</v>
      </c>
      <c r="X14" s="13">
        <v>6042000</v>
      </c>
      <c r="Y14" s="13">
        <v>6042000</v>
      </c>
      <c r="Z14" s="13">
        <v>6042000</v>
      </c>
      <c r="AA14" s="13">
        <v>6042000</v>
      </c>
      <c r="AB14" s="13">
        <v>6042000</v>
      </c>
      <c r="AC14" s="13">
        <f t="shared" si="6"/>
        <v>38266000</v>
      </c>
      <c r="AD14" s="13"/>
      <c r="AE14" s="13">
        <f t="shared" si="7"/>
        <v>6042000</v>
      </c>
      <c r="AF14" s="13">
        <f>--N14/30*20</f>
        <v>4028000</v>
      </c>
      <c r="AG14" s="13">
        <v>0</v>
      </c>
      <c r="AH14" s="13"/>
      <c r="AI14" s="13"/>
      <c r="AJ14" s="13">
        <f t="shared" si="8"/>
        <v>10070000</v>
      </c>
      <c r="AK14" s="13">
        <f t="shared" si="9"/>
        <v>48336000</v>
      </c>
      <c r="AL14" s="48"/>
      <c r="AM14" s="78"/>
      <c r="AN14" s="78"/>
      <c r="AO14" s="48"/>
      <c r="AP14" s="48"/>
      <c r="AQ14" s="48" t="s">
        <v>93</v>
      </c>
      <c r="AR14" s="48" t="s">
        <v>143</v>
      </c>
      <c r="AS14" s="48" t="s">
        <v>144</v>
      </c>
      <c r="AT14" s="48" t="s">
        <v>96</v>
      </c>
    </row>
    <row r="15" spans="1:46" x14ac:dyDescent="0.25">
      <c r="A15" s="50">
        <f t="shared" si="4"/>
        <v>14</v>
      </c>
      <c r="B15" s="48" t="s">
        <v>9</v>
      </c>
      <c r="C15" s="48" t="s">
        <v>145</v>
      </c>
      <c r="D15" s="48" t="s">
        <v>146</v>
      </c>
      <c r="E15" s="14">
        <v>1013661404</v>
      </c>
      <c r="F15" s="73">
        <v>46042</v>
      </c>
      <c r="G15" s="73"/>
      <c r="H15" s="73">
        <v>46284</v>
      </c>
      <c r="I15" s="13">
        <v>48336000</v>
      </c>
      <c r="J15" s="13"/>
      <c r="K15" s="13">
        <v>0</v>
      </c>
      <c r="L15" s="50" t="s">
        <v>60</v>
      </c>
      <c r="M15" s="13">
        <v>0</v>
      </c>
      <c r="N15" s="13">
        <v>6042000</v>
      </c>
      <c r="O15" s="13">
        <v>201400</v>
      </c>
      <c r="P15" s="50">
        <v>751</v>
      </c>
      <c r="Q15" s="65">
        <v>46033</v>
      </c>
      <c r="R15" s="13">
        <v>48350608</v>
      </c>
      <c r="S15" s="50">
        <v>387</v>
      </c>
      <c r="T15" s="57">
        <v>46042</v>
      </c>
      <c r="U15" s="13">
        <v>48336000</v>
      </c>
      <c r="V15" s="13">
        <v>2215400</v>
      </c>
      <c r="W15" s="13">
        <v>6042000</v>
      </c>
      <c r="X15" s="13">
        <v>6042000</v>
      </c>
      <c r="Y15" s="13">
        <v>6042000</v>
      </c>
      <c r="Z15" s="13">
        <v>6042000</v>
      </c>
      <c r="AA15" s="13">
        <v>5236400</v>
      </c>
      <c r="AB15" s="13">
        <v>6042000</v>
      </c>
      <c r="AC15" s="13">
        <f t="shared" si="6"/>
        <v>37661800</v>
      </c>
      <c r="AD15" s="13"/>
      <c r="AE15" s="13">
        <f t="shared" si="7"/>
        <v>6042000</v>
      </c>
      <c r="AF15" s="13">
        <f>--N15/30*19</f>
        <v>3826600</v>
      </c>
      <c r="AG15" s="13">
        <v>0</v>
      </c>
      <c r="AH15" s="13"/>
      <c r="AI15" s="13"/>
      <c r="AJ15" s="13">
        <f t="shared" si="8"/>
        <v>9868600</v>
      </c>
      <c r="AK15" s="13">
        <f t="shared" si="9"/>
        <v>47530400</v>
      </c>
      <c r="AL15" s="50" t="s">
        <v>92</v>
      </c>
      <c r="AM15" s="57">
        <v>45813</v>
      </c>
      <c r="AN15" s="57">
        <v>46184</v>
      </c>
      <c r="AO15" s="50">
        <v>7</v>
      </c>
      <c r="AP15" s="51"/>
      <c r="AQ15" s="48" t="s">
        <v>93</v>
      </c>
      <c r="AR15" s="48" t="s">
        <v>147</v>
      </c>
      <c r="AS15" s="48" t="s">
        <v>148</v>
      </c>
      <c r="AT15" s="48" t="s">
        <v>96</v>
      </c>
    </row>
    <row r="16" spans="1:46" x14ac:dyDescent="0.25">
      <c r="A16" s="50">
        <f t="shared" si="4"/>
        <v>15</v>
      </c>
      <c r="B16" s="48" t="s">
        <v>9</v>
      </c>
      <c r="C16" s="48" t="s">
        <v>149</v>
      </c>
      <c r="D16" s="48" t="s">
        <v>150</v>
      </c>
      <c r="E16" s="14">
        <v>1065660259</v>
      </c>
      <c r="F16" s="73">
        <v>46041</v>
      </c>
      <c r="G16" s="73"/>
      <c r="H16" s="73">
        <v>46283</v>
      </c>
      <c r="I16" s="13">
        <v>48336000</v>
      </c>
      <c r="J16" s="13"/>
      <c r="K16" s="13">
        <v>0</v>
      </c>
      <c r="L16" s="50" t="s">
        <v>60</v>
      </c>
      <c r="M16" s="13">
        <v>0</v>
      </c>
      <c r="N16" s="13">
        <v>6042000</v>
      </c>
      <c r="O16" s="13">
        <v>201400</v>
      </c>
      <c r="P16" s="50">
        <v>801</v>
      </c>
      <c r="Q16" s="65">
        <v>46033</v>
      </c>
      <c r="R16" s="13">
        <v>48350608</v>
      </c>
      <c r="S16" s="50">
        <v>303</v>
      </c>
      <c r="T16" s="57">
        <v>46041</v>
      </c>
      <c r="U16" s="13">
        <v>48336000</v>
      </c>
      <c r="V16" s="13">
        <v>2416800</v>
      </c>
      <c r="W16" s="13">
        <v>6042000</v>
      </c>
      <c r="X16" s="13">
        <v>6042000</v>
      </c>
      <c r="Y16" s="13">
        <v>6042000</v>
      </c>
      <c r="Z16" s="13">
        <v>6042000</v>
      </c>
      <c r="AA16" s="13">
        <v>6042000</v>
      </c>
      <c r="AB16" s="13">
        <v>6042000</v>
      </c>
      <c r="AC16" s="13">
        <f t="shared" si="6"/>
        <v>38668800</v>
      </c>
      <c r="AD16" s="13"/>
      <c r="AE16" s="13">
        <f t="shared" si="7"/>
        <v>6042000</v>
      </c>
      <c r="AF16" s="13">
        <f>--N16/30*18</f>
        <v>3625200</v>
      </c>
      <c r="AG16" s="13">
        <v>0</v>
      </c>
      <c r="AH16" s="13"/>
      <c r="AI16" s="13"/>
      <c r="AJ16" s="13">
        <f t="shared" si="8"/>
        <v>9667200</v>
      </c>
      <c r="AK16" s="13">
        <f t="shared" si="9"/>
        <v>48336000</v>
      </c>
      <c r="AL16" s="48"/>
      <c r="AM16" s="78"/>
      <c r="AN16" s="78"/>
      <c r="AO16" s="48"/>
      <c r="AP16" s="48"/>
      <c r="AQ16" s="48" t="s">
        <v>93</v>
      </c>
      <c r="AR16" s="48" t="s">
        <v>151</v>
      </c>
      <c r="AS16" s="48" t="s">
        <v>152</v>
      </c>
      <c r="AT16" s="48" t="s">
        <v>96</v>
      </c>
    </row>
    <row r="17" spans="1:46" x14ac:dyDescent="0.25">
      <c r="A17" s="50">
        <f t="shared" si="4"/>
        <v>16</v>
      </c>
      <c r="B17" s="48" t="s">
        <v>9</v>
      </c>
      <c r="C17" s="48" t="s">
        <v>153</v>
      </c>
      <c r="D17" s="48" t="s">
        <v>154</v>
      </c>
      <c r="E17" s="14">
        <v>1072670678</v>
      </c>
      <c r="F17" s="73">
        <v>46042</v>
      </c>
      <c r="G17" s="73"/>
      <c r="H17" s="73">
        <v>46284</v>
      </c>
      <c r="I17" s="13">
        <v>48336000</v>
      </c>
      <c r="J17" s="13"/>
      <c r="K17" s="13">
        <v>0</v>
      </c>
      <c r="L17" s="50" t="s">
        <v>60</v>
      </c>
      <c r="M17" s="13">
        <v>0</v>
      </c>
      <c r="N17" s="13">
        <v>6042000</v>
      </c>
      <c r="O17" s="13">
        <v>201400</v>
      </c>
      <c r="P17" s="50">
        <v>829</v>
      </c>
      <c r="Q17" s="65">
        <v>46033</v>
      </c>
      <c r="R17" s="13">
        <v>48350608</v>
      </c>
      <c r="S17" s="50">
        <v>356</v>
      </c>
      <c r="T17" s="57">
        <v>46042</v>
      </c>
      <c r="U17" s="13">
        <v>48336000</v>
      </c>
      <c r="V17" s="13">
        <v>2215400</v>
      </c>
      <c r="W17" s="13">
        <v>6042000</v>
      </c>
      <c r="X17" s="13">
        <v>6042000</v>
      </c>
      <c r="Y17" s="13">
        <v>6042000</v>
      </c>
      <c r="Z17" s="13">
        <v>6042000</v>
      </c>
      <c r="AA17" s="13">
        <v>6042000</v>
      </c>
      <c r="AB17" s="13">
        <v>6042000</v>
      </c>
      <c r="AC17" s="13">
        <f t="shared" si="6"/>
        <v>38467400</v>
      </c>
      <c r="AD17" s="13"/>
      <c r="AE17" s="13">
        <f t="shared" si="7"/>
        <v>6042000</v>
      </c>
      <c r="AF17" s="13">
        <f>--N17/30*19</f>
        <v>3826600</v>
      </c>
      <c r="AG17" s="13">
        <v>0</v>
      </c>
      <c r="AH17" s="13"/>
      <c r="AI17" s="13"/>
      <c r="AJ17" s="13">
        <f t="shared" si="8"/>
        <v>9868600</v>
      </c>
      <c r="AK17" s="13">
        <f t="shared" si="9"/>
        <v>48336000</v>
      </c>
      <c r="AL17" s="48"/>
      <c r="AM17" s="78"/>
      <c r="AN17" s="78"/>
      <c r="AO17" s="48"/>
      <c r="AP17" s="48"/>
      <c r="AQ17" s="48" t="s">
        <v>93</v>
      </c>
      <c r="AR17" s="48" t="s">
        <v>155</v>
      </c>
      <c r="AS17" s="48" t="s">
        <v>156</v>
      </c>
      <c r="AT17" s="48" t="s">
        <v>96</v>
      </c>
    </row>
    <row r="18" spans="1:46" x14ac:dyDescent="0.25">
      <c r="A18" s="50">
        <f t="shared" si="4"/>
        <v>17</v>
      </c>
      <c r="B18" s="48" t="s">
        <v>9</v>
      </c>
      <c r="C18" s="48" t="s">
        <v>157</v>
      </c>
      <c r="D18" s="48" t="s">
        <v>158</v>
      </c>
      <c r="E18" s="14">
        <v>1065826014</v>
      </c>
      <c r="F18" s="73">
        <v>46048</v>
      </c>
      <c r="G18" s="73">
        <v>46091</v>
      </c>
      <c r="H18" s="73">
        <v>46290</v>
      </c>
      <c r="I18" s="13">
        <v>48336000</v>
      </c>
      <c r="J18" s="13">
        <v>39474400</v>
      </c>
      <c r="K18" s="13">
        <v>0</v>
      </c>
      <c r="L18" s="50" t="s">
        <v>60</v>
      </c>
      <c r="M18" s="13">
        <v>0</v>
      </c>
      <c r="N18" s="13">
        <v>6042000</v>
      </c>
      <c r="O18" s="13">
        <v>201400</v>
      </c>
      <c r="P18" s="50">
        <v>768</v>
      </c>
      <c r="Q18" s="65">
        <v>46033</v>
      </c>
      <c r="R18" s="13">
        <v>48350608</v>
      </c>
      <c r="S18" s="50">
        <v>4565</v>
      </c>
      <c r="T18" s="57">
        <v>46091</v>
      </c>
      <c r="U18" s="13">
        <v>39474400</v>
      </c>
      <c r="V18" s="13">
        <v>0</v>
      </c>
      <c r="W18" s="13">
        <v>0</v>
      </c>
      <c r="X18" s="13">
        <v>4229400</v>
      </c>
      <c r="Y18" s="13">
        <v>6042000</v>
      </c>
      <c r="Z18" s="13">
        <v>6042000</v>
      </c>
      <c r="AA18" s="13">
        <v>6042000</v>
      </c>
      <c r="AB18" s="13">
        <v>6042000</v>
      </c>
      <c r="AC18" s="13">
        <f t="shared" si="6"/>
        <v>28397400</v>
      </c>
      <c r="AD18" s="13"/>
      <c r="AE18" s="13">
        <f t="shared" si="7"/>
        <v>6042000</v>
      </c>
      <c r="AF18" s="13">
        <f>--N18/30*25</f>
        <v>5035000</v>
      </c>
      <c r="AG18" s="13">
        <v>0</v>
      </c>
      <c r="AH18" s="13"/>
      <c r="AI18" s="13"/>
      <c r="AJ18" s="13">
        <f t="shared" si="8"/>
        <v>11077000</v>
      </c>
      <c r="AK18" s="13">
        <f t="shared" si="9"/>
        <v>39474400</v>
      </c>
      <c r="AL18" s="48"/>
      <c r="AM18" s="78"/>
      <c r="AN18" s="78"/>
      <c r="AO18" s="48"/>
      <c r="AP18" s="48" t="s">
        <v>92</v>
      </c>
      <c r="AQ18" s="48" t="s">
        <v>93</v>
      </c>
      <c r="AR18" s="48" t="s">
        <v>159</v>
      </c>
      <c r="AS18" s="48" t="s">
        <v>160</v>
      </c>
      <c r="AT18" s="48" t="s">
        <v>96</v>
      </c>
    </row>
    <row r="19" spans="1:46" x14ac:dyDescent="0.25">
      <c r="A19" s="50">
        <f t="shared" si="4"/>
        <v>18</v>
      </c>
      <c r="B19" s="48" t="s">
        <v>9</v>
      </c>
      <c r="C19" s="48" t="s">
        <v>161</v>
      </c>
      <c r="D19" s="48" t="s">
        <v>162</v>
      </c>
      <c r="E19" s="14">
        <v>1024467091</v>
      </c>
      <c r="F19" s="73">
        <v>46041</v>
      </c>
      <c r="G19" s="73"/>
      <c r="H19" s="73">
        <v>46283</v>
      </c>
      <c r="I19" s="13">
        <v>25848000</v>
      </c>
      <c r="J19" s="13"/>
      <c r="K19" s="13">
        <v>0</v>
      </c>
      <c r="L19" s="50" t="s">
        <v>60</v>
      </c>
      <c r="M19" s="13">
        <v>0</v>
      </c>
      <c r="N19" s="13">
        <v>3231000</v>
      </c>
      <c r="O19" s="13">
        <v>107700</v>
      </c>
      <c r="P19" s="50">
        <v>784</v>
      </c>
      <c r="Q19" s="65">
        <v>46033</v>
      </c>
      <c r="R19" s="13">
        <v>38804124</v>
      </c>
      <c r="S19" s="50">
        <v>289</v>
      </c>
      <c r="T19" s="57">
        <v>46041</v>
      </c>
      <c r="U19" s="13">
        <v>25848000</v>
      </c>
      <c r="V19" s="13">
        <v>1292400</v>
      </c>
      <c r="W19" s="13">
        <v>3231000</v>
      </c>
      <c r="X19" s="13">
        <v>3231000</v>
      </c>
      <c r="Y19" s="13">
        <v>3231000</v>
      </c>
      <c r="Z19" s="13">
        <v>3231000</v>
      </c>
      <c r="AA19" s="13">
        <v>3231000</v>
      </c>
      <c r="AB19" s="13">
        <v>3231000</v>
      </c>
      <c r="AC19" s="13">
        <f t="shared" si="6"/>
        <v>20678400</v>
      </c>
      <c r="AD19" s="13"/>
      <c r="AE19" s="13">
        <f t="shared" si="7"/>
        <v>3231000</v>
      </c>
      <c r="AF19" s="13">
        <f>--N19/30*18</f>
        <v>1938600</v>
      </c>
      <c r="AG19" s="13">
        <v>0</v>
      </c>
      <c r="AH19" s="13"/>
      <c r="AI19" s="13"/>
      <c r="AJ19" s="13">
        <f t="shared" si="8"/>
        <v>5169600</v>
      </c>
      <c r="AK19" s="13">
        <f t="shared" si="9"/>
        <v>25848000</v>
      </c>
      <c r="AL19" s="48"/>
      <c r="AM19" s="78"/>
      <c r="AN19" s="78"/>
      <c r="AO19" s="48"/>
      <c r="AP19" s="48"/>
      <c r="AQ19" s="48" t="s">
        <v>163</v>
      </c>
      <c r="AR19" s="48" t="s">
        <v>164</v>
      </c>
      <c r="AS19" s="48" t="s">
        <v>165</v>
      </c>
      <c r="AT19" s="48" t="s">
        <v>96</v>
      </c>
    </row>
    <row r="20" spans="1:46" x14ac:dyDescent="0.25">
      <c r="A20" s="50">
        <f t="shared" si="4"/>
        <v>19</v>
      </c>
      <c r="B20" s="48" t="s">
        <v>9</v>
      </c>
      <c r="C20" s="48" t="s">
        <v>166</v>
      </c>
      <c r="D20" s="48" t="s">
        <v>167</v>
      </c>
      <c r="E20" s="14">
        <v>39695180</v>
      </c>
      <c r="F20" s="73">
        <v>46042</v>
      </c>
      <c r="G20" s="73"/>
      <c r="H20" s="73">
        <v>46284</v>
      </c>
      <c r="I20" s="13">
        <v>48336000</v>
      </c>
      <c r="J20" s="13"/>
      <c r="K20" s="13">
        <v>0</v>
      </c>
      <c r="L20" s="50" t="s">
        <v>60</v>
      </c>
      <c r="M20" s="13">
        <v>0</v>
      </c>
      <c r="N20" s="13">
        <v>6042000</v>
      </c>
      <c r="O20" s="13">
        <v>201400</v>
      </c>
      <c r="P20" s="50">
        <v>785</v>
      </c>
      <c r="Q20" s="65">
        <v>46033</v>
      </c>
      <c r="R20" s="13">
        <v>48350608</v>
      </c>
      <c r="S20" s="50">
        <v>379</v>
      </c>
      <c r="T20" s="57">
        <v>46042</v>
      </c>
      <c r="U20" s="13">
        <v>48336000</v>
      </c>
      <c r="V20" s="13">
        <v>2215400</v>
      </c>
      <c r="W20" s="13">
        <v>6042000</v>
      </c>
      <c r="X20" s="13">
        <v>6042000</v>
      </c>
      <c r="Y20" s="13">
        <v>6042000</v>
      </c>
      <c r="Z20" s="13">
        <v>6042000</v>
      </c>
      <c r="AA20" s="13">
        <v>6042000</v>
      </c>
      <c r="AB20" s="13">
        <v>6042000</v>
      </c>
      <c r="AC20" s="13">
        <f t="shared" si="6"/>
        <v>38467400</v>
      </c>
      <c r="AD20" s="13"/>
      <c r="AE20" s="13">
        <f t="shared" si="7"/>
        <v>6042000</v>
      </c>
      <c r="AF20" s="13">
        <f>--N20/30*19</f>
        <v>3826600</v>
      </c>
      <c r="AG20" s="13">
        <v>0</v>
      </c>
      <c r="AH20" s="13"/>
      <c r="AI20" s="13"/>
      <c r="AJ20" s="13">
        <f t="shared" si="8"/>
        <v>9868600</v>
      </c>
      <c r="AK20" s="13">
        <f t="shared" si="9"/>
        <v>48336000</v>
      </c>
      <c r="AL20" s="48"/>
      <c r="AM20" s="78"/>
      <c r="AN20" s="78"/>
      <c r="AO20" s="48"/>
      <c r="AP20" s="48"/>
      <c r="AQ20" s="48" t="s">
        <v>163</v>
      </c>
      <c r="AR20" s="48" t="s">
        <v>168</v>
      </c>
      <c r="AS20" s="48" t="s">
        <v>169</v>
      </c>
      <c r="AT20" s="48" t="s">
        <v>96</v>
      </c>
    </row>
    <row r="21" spans="1:46" x14ac:dyDescent="0.25">
      <c r="A21" s="50">
        <f t="shared" si="4"/>
        <v>20</v>
      </c>
      <c r="B21" s="48" t="s">
        <v>9</v>
      </c>
      <c r="C21" s="48" t="s">
        <v>170</v>
      </c>
      <c r="D21" s="48" t="s">
        <v>171</v>
      </c>
      <c r="E21" s="14">
        <v>1010215412</v>
      </c>
      <c r="F21" s="73">
        <v>46045</v>
      </c>
      <c r="G21" s="73"/>
      <c r="H21" s="73">
        <v>46287</v>
      </c>
      <c r="I21" s="13">
        <v>48336000</v>
      </c>
      <c r="J21" s="13"/>
      <c r="K21" s="13">
        <v>0</v>
      </c>
      <c r="L21" s="50" t="s">
        <v>60</v>
      </c>
      <c r="M21" s="13">
        <v>0</v>
      </c>
      <c r="N21" s="13">
        <v>6042000</v>
      </c>
      <c r="O21" s="13">
        <v>201400</v>
      </c>
      <c r="P21" s="50">
        <v>752</v>
      </c>
      <c r="Q21" s="65">
        <v>46033</v>
      </c>
      <c r="R21" s="13">
        <v>48350608</v>
      </c>
      <c r="S21" s="50">
        <v>526</v>
      </c>
      <c r="T21" s="57">
        <v>46045</v>
      </c>
      <c r="U21" s="13">
        <v>48336000</v>
      </c>
      <c r="V21" s="13">
        <v>1611200</v>
      </c>
      <c r="W21" s="13">
        <v>6042000</v>
      </c>
      <c r="X21" s="13">
        <v>6042000</v>
      </c>
      <c r="Y21" s="13">
        <v>6042000</v>
      </c>
      <c r="Z21" s="13">
        <v>6042000</v>
      </c>
      <c r="AA21" s="13">
        <v>6042000</v>
      </c>
      <c r="AB21" s="13">
        <v>6042000</v>
      </c>
      <c r="AC21" s="13">
        <f t="shared" si="6"/>
        <v>37863200</v>
      </c>
      <c r="AD21" s="13"/>
      <c r="AE21" s="13">
        <f t="shared" si="7"/>
        <v>6042000</v>
      </c>
      <c r="AF21" s="13">
        <f>--N21/30*22</f>
        <v>4430800</v>
      </c>
      <c r="AG21" s="13">
        <v>0</v>
      </c>
      <c r="AH21" s="13"/>
      <c r="AI21" s="13"/>
      <c r="AJ21" s="13">
        <f t="shared" si="8"/>
        <v>10472800</v>
      </c>
      <c r="AK21" s="13">
        <f t="shared" si="9"/>
        <v>48336000</v>
      </c>
      <c r="AL21" s="48"/>
      <c r="AM21" s="78"/>
      <c r="AN21" s="78"/>
      <c r="AO21" s="48"/>
      <c r="AP21" s="48"/>
      <c r="AQ21" s="48" t="s">
        <v>163</v>
      </c>
      <c r="AR21" s="48" t="s">
        <v>172</v>
      </c>
      <c r="AS21" s="48" t="s">
        <v>173</v>
      </c>
      <c r="AT21" s="48" t="s">
        <v>96</v>
      </c>
    </row>
    <row r="22" spans="1:46" x14ac:dyDescent="0.25">
      <c r="A22" s="50">
        <f t="shared" si="4"/>
        <v>21</v>
      </c>
      <c r="B22" s="48" t="s">
        <v>9</v>
      </c>
      <c r="C22" s="48" t="s">
        <v>174</v>
      </c>
      <c r="D22" s="48" t="s">
        <v>175</v>
      </c>
      <c r="E22" s="14">
        <v>1018494164</v>
      </c>
      <c r="F22" s="73">
        <v>46036</v>
      </c>
      <c r="G22" s="73"/>
      <c r="H22" s="73">
        <v>46278</v>
      </c>
      <c r="I22" s="13">
        <v>77688000</v>
      </c>
      <c r="J22" s="13"/>
      <c r="K22" s="13">
        <v>0</v>
      </c>
      <c r="L22" s="50" t="s">
        <v>60</v>
      </c>
      <c r="M22" s="13">
        <v>0</v>
      </c>
      <c r="N22" s="13">
        <v>9711000</v>
      </c>
      <c r="O22" s="13">
        <v>323700</v>
      </c>
      <c r="P22" s="50">
        <v>753</v>
      </c>
      <c r="Q22" s="65">
        <v>46033</v>
      </c>
      <c r="R22" s="13">
        <v>77711728</v>
      </c>
      <c r="S22" s="50">
        <v>157</v>
      </c>
      <c r="T22" s="57">
        <v>46035</v>
      </c>
      <c r="U22" s="13">
        <v>77688000</v>
      </c>
      <c r="V22" s="13">
        <v>5502900</v>
      </c>
      <c r="W22" s="13">
        <v>9711000</v>
      </c>
      <c r="X22" s="13">
        <v>9711000</v>
      </c>
      <c r="Y22" s="13">
        <v>9711000</v>
      </c>
      <c r="Z22" s="13">
        <v>9711000</v>
      </c>
      <c r="AA22" s="13">
        <v>9711000</v>
      </c>
      <c r="AB22" s="13">
        <v>9711000</v>
      </c>
      <c r="AC22" s="13">
        <f t="shared" si="6"/>
        <v>63768900</v>
      </c>
      <c r="AD22" s="13"/>
      <c r="AE22" s="13">
        <f t="shared" si="7"/>
        <v>9711000</v>
      </c>
      <c r="AF22" s="13">
        <f>--N22/30*13</f>
        <v>4208100</v>
      </c>
      <c r="AG22" s="13">
        <v>0</v>
      </c>
      <c r="AH22" s="13"/>
      <c r="AI22" s="13"/>
      <c r="AJ22" s="13">
        <f t="shared" si="8"/>
        <v>13919100</v>
      </c>
      <c r="AK22" s="13">
        <f t="shared" si="9"/>
        <v>77688000</v>
      </c>
      <c r="AL22" s="48"/>
      <c r="AM22" s="78"/>
      <c r="AN22" s="78"/>
      <c r="AO22" s="48"/>
      <c r="AP22" s="48"/>
      <c r="AQ22" s="48" t="s">
        <v>163</v>
      </c>
      <c r="AR22" s="48" t="s">
        <v>176</v>
      </c>
      <c r="AS22" s="48" t="s">
        <v>177</v>
      </c>
      <c r="AT22" s="48" t="s">
        <v>96</v>
      </c>
    </row>
    <row r="23" spans="1:46" x14ac:dyDescent="0.25">
      <c r="A23" s="50">
        <f t="shared" si="4"/>
        <v>22</v>
      </c>
      <c r="B23" s="48" t="s">
        <v>9</v>
      </c>
      <c r="C23" s="48" t="s">
        <v>178</v>
      </c>
      <c r="D23" s="48" t="s">
        <v>179</v>
      </c>
      <c r="E23" s="14">
        <v>1018445640</v>
      </c>
      <c r="F23" s="73">
        <v>46041</v>
      </c>
      <c r="G23" s="73"/>
      <c r="H23" s="73">
        <v>46283</v>
      </c>
      <c r="I23" s="13">
        <v>73776000</v>
      </c>
      <c r="J23" s="13"/>
      <c r="K23" s="13">
        <v>0</v>
      </c>
      <c r="L23" s="50" t="s">
        <v>60</v>
      </c>
      <c r="M23" s="13">
        <v>0</v>
      </c>
      <c r="N23" s="13">
        <v>9222000</v>
      </c>
      <c r="O23" s="13">
        <v>307400</v>
      </c>
      <c r="P23" s="50">
        <v>786</v>
      </c>
      <c r="Q23" s="65">
        <v>46033</v>
      </c>
      <c r="R23" s="13">
        <v>73792312</v>
      </c>
      <c r="S23" s="50">
        <v>255</v>
      </c>
      <c r="T23" s="57">
        <v>46039</v>
      </c>
      <c r="U23" s="13">
        <v>73776000</v>
      </c>
      <c r="V23" s="13">
        <v>3688800</v>
      </c>
      <c r="W23" s="13">
        <v>9222000</v>
      </c>
      <c r="X23" s="13">
        <v>9222000</v>
      </c>
      <c r="Y23" s="13">
        <v>9222000</v>
      </c>
      <c r="Z23" s="13">
        <v>9222000</v>
      </c>
      <c r="AA23" s="13">
        <v>9222000</v>
      </c>
      <c r="AB23" s="13">
        <v>9222000</v>
      </c>
      <c r="AC23" s="13">
        <f t="shared" si="6"/>
        <v>59020800</v>
      </c>
      <c r="AD23" s="13"/>
      <c r="AE23" s="13">
        <f t="shared" si="7"/>
        <v>9222000</v>
      </c>
      <c r="AF23" s="13">
        <f>--N23/30*18</f>
        <v>5533200</v>
      </c>
      <c r="AG23" s="13">
        <v>0</v>
      </c>
      <c r="AH23" s="13"/>
      <c r="AI23" s="13"/>
      <c r="AJ23" s="13">
        <f t="shared" si="8"/>
        <v>14755200</v>
      </c>
      <c r="AK23" s="13">
        <f t="shared" si="9"/>
        <v>73776000</v>
      </c>
      <c r="AL23" s="48"/>
      <c r="AM23" s="78"/>
      <c r="AN23" s="78"/>
      <c r="AO23" s="48"/>
      <c r="AP23" s="48"/>
      <c r="AQ23" s="48" t="s">
        <v>93</v>
      </c>
      <c r="AR23" s="48" t="s">
        <v>180</v>
      </c>
      <c r="AS23" s="48" t="s">
        <v>181</v>
      </c>
      <c r="AT23" s="48" t="s">
        <v>96</v>
      </c>
    </row>
    <row r="24" spans="1:46" x14ac:dyDescent="0.25">
      <c r="A24" s="50">
        <f t="shared" si="4"/>
        <v>23</v>
      </c>
      <c r="B24" s="48" t="s">
        <v>9</v>
      </c>
      <c r="C24" s="48" t="s">
        <v>182</v>
      </c>
      <c r="D24" s="48" t="s">
        <v>183</v>
      </c>
      <c r="E24" s="14">
        <v>40612922</v>
      </c>
      <c r="F24" s="73">
        <v>46042</v>
      </c>
      <c r="G24" s="73"/>
      <c r="H24" s="73">
        <v>46284</v>
      </c>
      <c r="I24" s="13">
        <v>73776000</v>
      </c>
      <c r="J24" s="13"/>
      <c r="K24" s="13">
        <v>0</v>
      </c>
      <c r="L24" s="50" t="s">
        <v>60</v>
      </c>
      <c r="M24" s="13">
        <v>0</v>
      </c>
      <c r="N24" s="13">
        <v>9222000</v>
      </c>
      <c r="O24" s="13">
        <v>307400</v>
      </c>
      <c r="P24" s="50">
        <v>858</v>
      </c>
      <c r="Q24" s="65">
        <v>46033</v>
      </c>
      <c r="R24" s="13">
        <v>73792312</v>
      </c>
      <c r="S24" s="50">
        <v>399</v>
      </c>
      <c r="T24" s="57">
        <v>46042</v>
      </c>
      <c r="U24" s="13">
        <v>73776000</v>
      </c>
      <c r="V24" s="13">
        <v>3381400</v>
      </c>
      <c r="W24" s="13">
        <v>9222000</v>
      </c>
      <c r="X24" s="13">
        <v>9222000</v>
      </c>
      <c r="Y24" s="13">
        <v>9222000</v>
      </c>
      <c r="Z24" s="13">
        <v>9222000</v>
      </c>
      <c r="AA24" s="13">
        <v>9222000</v>
      </c>
      <c r="AB24" s="13">
        <v>9222000</v>
      </c>
      <c r="AC24" s="13">
        <f t="shared" si="6"/>
        <v>58713400</v>
      </c>
      <c r="AD24" s="13"/>
      <c r="AE24" s="13">
        <f t="shared" si="7"/>
        <v>9222000</v>
      </c>
      <c r="AF24" s="13">
        <f t="shared" ref="AF24:AF25" si="10">--N24/30*19</f>
        <v>5840600</v>
      </c>
      <c r="AG24" s="13">
        <v>0</v>
      </c>
      <c r="AH24" s="13"/>
      <c r="AI24" s="13"/>
      <c r="AJ24" s="13">
        <f t="shared" si="8"/>
        <v>15062600</v>
      </c>
      <c r="AK24" s="13">
        <f t="shared" si="9"/>
        <v>73776000</v>
      </c>
      <c r="AL24" s="48"/>
      <c r="AM24" s="78"/>
      <c r="AN24" s="78"/>
      <c r="AO24" s="48"/>
      <c r="AP24" s="48"/>
      <c r="AQ24" s="48" t="s">
        <v>93</v>
      </c>
      <c r="AR24" s="48" t="s">
        <v>184</v>
      </c>
      <c r="AS24" s="48" t="s">
        <v>185</v>
      </c>
      <c r="AT24" s="48" t="s">
        <v>96</v>
      </c>
    </row>
    <row r="25" spans="1:46" x14ac:dyDescent="0.25">
      <c r="A25" s="50">
        <f t="shared" si="4"/>
        <v>24</v>
      </c>
      <c r="B25" s="48" t="s">
        <v>9</v>
      </c>
      <c r="C25" s="48" t="s">
        <v>186</v>
      </c>
      <c r="D25" s="48" t="s">
        <v>187</v>
      </c>
      <c r="E25" s="14">
        <v>1010183681</v>
      </c>
      <c r="F25" s="73">
        <v>46042</v>
      </c>
      <c r="G25" s="73"/>
      <c r="H25" s="73">
        <v>46284</v>
      </c>
      <c r="I25" s="13">
        <v>73776000</v>
      </c>
      <c r="J25" s="13"/>
      <c r="K25" s="13">
        <v>0</v>
      </c>
      <c r="L25" s="50" t="s">
        <v>60</v>
      </c>
      <c r="M25" s="13">
        <v>0</v>
      </c>
      <c r="N25" s="13">
        <v>9222000</v>
      </c>
      <c r="O25" s="13">
        <v>307400</v>
      </c>
      <c r="P25" s="50">
        <v>859</v>
      </c>
      <c r="Q25" s="65">
        <v>46033</v>
      </c>
      <c r="R25" s="13">
        <v>73792312</v>
      </c>
      <c r="S25" s="50">
        <v>322</v>
      </c>
      <c r="T25" s="57">
        <v>46041</v>
      </c>
      <c r="U25" s="13">
        <v>73776000</v>
      </c>
      <c r="V25" s="13">
        <v>3381400</v>
      </c>
      <c r="W25" s="13">
        <v>9222000</v>
      </c>
      <c r="X25" s="13">
        <v>9222000</v>
      </c>
      <c r="Y25" s="13">
        <v>9222000</v>
      </c>
      <c r="Z25" s="13">
        <v>9222000</v>
      </c>
      <c r="AA25" s="13">
        <v>9222000</v>
      </c>
      <c r="AB25" s="13">
        <v>9222000</v>
      </c>
      <c r="AC25" s="13">
        <f t="shared" si="6"/>
        <v>58713400</v>
      </c>
      <c r="AD25" s="13"/>
      <c r="AE25" s="13">
        <f t="shared" si="7"/>
        <v>9222000</v>
      </c>
      <c r="AF25" s="13">
        <f t="shared" si="10"/>
        <v>5840600</v>
      </c>
      <c r="AG25" s="13">
        <v>0</v>
      </c>
      <c r="AH25" s="13"/>
      <c r="AI25" s="13"/>
      <c r="AJ25" s="13">
        <f t="shared" si="8"/>
        <v>15062600</v>
      </c>
      <c r="AK25" s="13">
        <f t="shared" si="9"/>
        <v>73776000</v>
      </c>
      <c r="AL25" s="48"/>
      <c r="AM25" s="78"/>
      <c r="AN25" s="78"/>
      <c r="AO25" s="48"/>
      <c r="AP25" s="48"/>
      <c r="AQ25" s="48" t="s">
        <v>93</v>
      </c>
      <c r="AR25" s="48" t="s">
        <v>188</v>
      </c>
      <c r="AS25" s="48" t="s">
        <v>189</v>
      </c>
      <c r="AT25" s="48" t="s">
        <v>96</v>
      </c>
    </row>
    <row r="26" spans="1:46" x14ac:dyDescent="0.25">
      <c r="A26" s="50">
        <f t="shared" si="4"/>
        <v>25</v>
      </c>
      <c r="B26" s="48" t="s">
        <v>9</v>
      </c>
      <c r="C26" s="48" t="s">
        <v>190</v>
      </c>
      <c r="D26" s="48" t="s">
        <v>191</v>
      </c>
      <c r="E26" s="14">
        <v>1068928056</v>
      </c>
      <c r="F26" s="73">
        <v>46044</v>
      </c>
      <c r="G26" s="73"/>
      <c r="H26" s="73">
        <v>46286</v>
      </c>
      <c r="I26" s="13">
        <v>73776000</v>
      </c>
      <c r="J26" s="13"/>
      <c r="K26" s="13">
        <v>0</v>
      </c>
      <c r="L26" s="50" t="s">
        <v>60</v>
      </c>
      <c r="M26" s="13">
        <v>0</v>
      </c>
      <c r="N26" s="13">
        <v>9222000</v>
      </c>
      <c r="O26" s="13">
        <v>307400</v>
      </c>
      <c r="P26" s="50">
        <v>860</v>
      </c>
      <c r="Q26" s="65">
        <v>46033</v>
      </c>
      <c r="R26" s="13">
        <v>73792312</v>
      </c>
      <c r="S26" s="50">
        <v>489</v>
      </c>
      <c r="T26" s="57">
        <v>46044</v>
      </c>
      <c r="U26" s="13">
        <v>73776000</v>
      </c>
      <c r="V26" s="13">
        <v>2766600</v>
      </c>
      <c r="W26" s="13">
        <v>9222000</v>
      </c>
      <c r="X26" s="13">
        <v>9222000</v>
      </c>
      <c r="Y26" s="13">
        <v>9222000</v>
      </c>
      <c r="Z26" s="13">
        <v>9222000</v>
      </c>
      <c r="AA26" s="13">
        <v>9222000</v>
      </c>
      <c r="AB26" s="13">
        <v>9222000</v>
      </c>
      <c r="AC26" s="13">
        <f t="shared" si="6"/>
        <v>58098600</v>
      </c>
      <c r="AD26" s="13"/>
      <c r="AE26" s="13">
        <f t="shared" si="7"/>
        <v>9222000</v>
      </c>
      <c r="AF26" s="13">
        <f>--N26/30*21</f>
        <v>6455400</v>
      </c>
      <c r="AG26" s="13">
        <v>0</v>
      </c>
      <c r="AH26" s="13"/>
      <c r="AI26" s="13"/>
      <c r="AJ26" s="13">
        <f t="shared" si="8"/>
        <v>15677400</v>
      </c>
      <c r="AK26" s="13">
        <f t="shared" si="9"/>
        <v>73776000</v>
      </c>
      <c r="AL26" s="48"/>
      <c r="AM26" s="78"/>
      <c r="AN26" s="78"/>
      <c r="AO26" s="48"/>
      <c r="AP26" s="48"/>
      <c r="AQ26" s="48" t="s">
        <v>93</v>
      </c>
      <c r="AR26" s="48" t="s">
        <v>192</v>
      </c>
      <c r="AS26" s="48" t="s">
        <v>193</v>
      </c>
      <c r="AT26" s="48" t="s">
        <v>96</v>
      </c>
    </row>
    <row r="27" spans="1:46" x14ac:dyDescent="0.25">
      <c r="A27" s="50">
        <f t="shared" si="4"/>
        <v>26</v>
      </c>
      <c r="B27" s="48" t="s">
        <v>9</v>
      </c>
      <c r="C27" s="48" t="s">
        <v>194</v>
      </c>
      <c r="D27" s="48" t="s">
        <v>195</v>
      </c>
      <c r="E27" s="14">
        <v>1024561189</v>
      </c>
      <c r="F27" s="73">
        <v>46041</v>
      </c>
      <c r="G27" s="73"/>
      <c r="H27" s="73">
        <v>46283</v>
      </c>
      <c r="I27" s="13">
        <v>73776000</v>
      </c>
      <c r="J27" s="13"/>
      <c r="K27" s="13">
        <v>0</v>
      </c>
      <c r="L27" s="50" t="s">
        <v>60</v>
      </c>
      <c r="M27" s="13">
        <v>0</v>
      </c>
      <c r="N27" s="13">
        <v>9222000</v>
      </c>
      <c r="O27" s="13">
        <v>307400</v>
      </c>
      <c r="P27" s="50">
        <v>830</v>
      </c>
      <c r="Q27" s="65">
        <v>46033</v>
      </c>
      <c r="R27" s="13">
        <v>73792312</v>
      </c>
      <c r="S27" s="50">
        <v>317</v>
      </c>
      <c r="T27" s="57">
        <v>46041</v>
      </c>
      <c r="U27" s="13">
        <v>73776000</v>
      </c>
      <c r="V27" s="13">
        <v>3688800</v>
      </c>
      <c r="W27" s="13">
        <v>9222000</v>
      </c>
      <c r="X27" s="13">
        <v>9222000</v>
      </c>
      <c r="Y27" s="13">
        <v>9222000</v>
      </c>
      <c r="Z27" s="13">
        <v>9222000</v>
      </c>
      <c r="AA27" s="13">
        <v>9222000</v>
      </c>
      <c r="AB27" s="13">
        <v>9222000</v>
      </c>
      <c r="AC27" s="13">
        <f t="shared" si="6"/>
        <v>59020800</v>
      </c>
      <c r="AD27" s="13"/>
      <c r="AE27" s="13">
        <f t="shared" si="7"/>
        <v>9222000</v>
      </c>
      <c r="AF27" s="13">
        <f>--N27/30*18</f>
        <v>5533200</v>
      </c>
      <c r="AG27" s="13">
        <v>0</v>
      </c>
      <c r="AH27" s="13"/>
      <c r="AI27" s="13"/>
      <c r="AJ27" s="13">
        <f t="shared" si="8"/>
        <v>14755200</v>
      </c>
      <c r="AK27" s="13">
        <f t="shared" si="9"/>
        <v>73776000</v>
      </c>
      <c r="AL27" s="48"/>
      <c r="AM27" s="78"/>
      <c r="AN27" s="78"/>
      <c r="AO27" s="48"/>
      <c r="AP27" s="48"/>
      <c r="AQ27" s="48" t="s">
        <v>93</v>
      </c>
      <c r="AR27" s="48" t="s">
        <v>196</v>
      </c>
      <c r="AS27" s="48" t="s">
        <v>197</v>
      </c>
      <c r="AT27" s="48" t="s">
        <v>96</v>
      </c>
    </row>
    <row r="28" spans="1:46" x14ac:dyDescent="0.25">
      <c r="A28" s="50">
        <f t="shared" si="4"/>
        <v>27</v>
      </c>
      <c r="B28" s="48" t="s">
        <v>9</v>
      </c>
      <c r="C28" s="48" t="s">
        <v>198</v>
      </c>
      <c r="D28" s="48" t="s">
        <v>199</v>
      </c>
      <c r="E28" s="14">
        <v>38071049</v>
      </c>
      <c r="F28" s="73">
        <v>46042</v>
      </c>
      <c r="G28" s="73"/>
      <c r="H28" s="73">
        <v>46284</v>
      </c>
      <c r="I28" s="13">
        <v>73776000</v>
      </c>
      <c r="J28" s="13"/>
      <c r="K28" s="13">
        <v>0</v>
      </c>
      <c r="L28" s="50" t="s">
        <v>60</v>
      </c>
      <c r="M28" s="13">
        <v>0</v>
      </c>
      <c r="N28" s="13">
        <v>9222000</v>
      </c>
      <c r="O28" s="13">
        <v>307400</v>
      </c>
      <c r="P28" s="50">
        <v>842</v>
      </c>
      <c r="Q28" s="65">
        <v>46033</v>
      </c>
      <c r="R28" s="13">
        <v>73792312</v>
      </c>
      <c r="S28" s="50">
        <v>357</v>
      </c>
      <c r="T28" s="57">
        <v>46042</v>
      </c>
      <c r="U28" s="13">
        <v>73776000</v>
      </c>
      <c r="V28" s="13">
        <v>3381400</v>
      </c>
      <c r="W28" s="13">
        <v>9222000</v>
      </c>
      <c r="X28" s="13">
        <v>9222000</v>
      </c>
      <c r="Y28" s="13">
        <v>9222000</v>
      </c>
      <c r="Z28" s="13">
        <v>9222000</v>
      </c>
      <c r="AA28" s="13">
        <v>9222000</v>
      </c>
      <c r="AB28" s="13">
        <v>9222000</v>
      </c>
      <c r="AC28" s="13">
        <f t="shared" si="6"/>
        <v>58713400</v>
      </c>
      <c r="AD28" s="13"/>
      <c r="AE28" s="13">
        <f t="shared" si="7"/>
        <v>9222000</v>
      </c>
      <c r="AF28" s="13">
        <f t="shared" ref="AF28:AF30" si="11">--N28/30*19</f>
        <v>5840600</v>
      </c>
      <c r="AG28" s="13">
        <v>0</v>
      </c>
      <c r="AH28" s="13"/>
      <c r="AI28" s="13"/>
      <c r="AJ28" s="13">
        <f t="shared" si="8"/>
        <v>15062600</v>
      </c>
      <c r="AK28" s="13">
        <f t="shared" si="9"/>
        <v>73776000</v>
      </c>
      <c r="AL28" s="48"/>
      <c r="AM28" s="78"/>
      <c r="AN28" s="78"/>
      <c r="AO28" s="48"/>
      <c r="AP28" s="48"/>
      <c r="AQ28" s="48" t="s">
        <v>93</v>
      </c>
      <c r="AR28" s="48" t="s">
        <v>200</v>
      </c>
      <c r="AS28" s="48" t="s">
        <v>201</v>
      </c>
      <c r="AT28" s="48" t="s">
        <v>96</v>
      </c>
    </row>
    <row r="29" spans="1:46" x14ac:dyDescent="0.25">
      <c r="A29" s="50">
        <f t="shared" si="4"/>
        <v>28</v>
      </c>
      <c r="B29" s="48" t="s">
        <v>9</v>
      </c>
      <c r="C29" s="48" t="s">
        <v>202</v>
      </c>
      <c r="D29" s="48" t="s">
        <v>203</v>
      </c>
      <c r="E29" s="14">
        <v>52964033</v>
      </c>
      <c r="F29" s="73">
        <v>46042</v>
      </c>
      <c r="G29" s="73"/>
      <c r="H29" s="73">
        <v>46284</v>
      </c>
      <c r="I29" s="13">
        <v>73776000</v>
      </c>
      <c r="J29" s="13"/>
      <c r="K29" s="13">
        <v>0</v>
      </c>
      <c r="L29" s="50" t="s">
        <v>60</v>
      </c>
      <c r="M29" s="13">
        <v>0</v>
      </c>
      <c r="N29" s="13">
        <v>9222000</v>
      </c>
      <c r="O29" s="13">
        <v>307400</v>
      </c>
      <c r="P29" s="50">
        <v>843</v>
      </c>
      <c r="Q29" s="65">
        <v>46033</v>
      </c>
      <c r="R29" s="13">
        <v>73792312</v>
      </c>
      <c r="S29" s="50">
        <v>406</v>
      </c>
      <c r="T29" s="57">
        <v>46042</v>
      </c>
      <c r="U29" s="13">
        <v>73776000</v>
      </c>
      <c r="V29" s="13">
        <v>3381400</v>
      </c>
      <c r="W29" s="13">
        <v>9222000</v>
      </c>
      <c r="X29" s="13">
        <v>9222000</v>
      </c>
      <c r="Y29" s="13">
        <v>9222000</v>
      </c>
      <c r="Z29" s="13">
        <v>9222000</v>
      </c>
      <c r="AA29" s="13">
        <v>9222000</v>
      </c>
      <c r="AB29" s="13">
        <v>9222000</v>
      </c>
      <c r="AC29" s="13">
        <f t="shared" si="6"/>
        <v>58713400</v>
      </c>
      <c r="AD29" s="13"/>
      <c r="AE29" s="13">
        <f t="shared" si="7"/>
        <v>9222000</v>
      </c>
      <c r="AF29" s="13">
        <f t="shared" si="11"/>
        <v>5840600</v>
      </c>
      <c r="AG29" s="13">
        <v>0</v>
      </c>
      <c r="AH29" s="13"/>
      <c r="AI29" s="13"/>
      <c r="AJ29" s="13">
        <f t="shared" si="8"/>
        <v>15062600</v>
      </c>
      <c r="AK29" s="13">
        <f t="shared" si="9"/>
        <v>73776000</v>
      </c>
      <c r="AL29" s="48"/>
      <c r="AM29" s="78"/>
      <c r="AN29" s="78"/>
      <c r="AO29" s="48"/>
      <c r="AP29" s="48"/>
      <c r="AQ29" s="48" t="s">
        <v>93</v>
      </c>
      <c r="AR29" s="48" t="s">
        <v>204</v>
      </c>
      <c r="AS29" s="48" t="s">
        <v>205</v>
      </c>
      <c r="AT29" s="48" t="s">
        <v>96</v>
      </c>
    </row>
    <row r="30" spans="1:46" x14ac:dyDescent="0.25">
      <c r="A30" s="50">
        <f t="shared" si="4"/>
        <v>29</v>
      </c>
      <c r="B30" s="48" t="s">
        <v>9</v>
      </c>
      <c r="C30" s="48" t="s">
        <v>206</v>
      </c>
      <c r="D30" s="48" t="s">
        <v>207</v>
      </c>
      <c r="E30" s="14">
        <v>1052400417</v>
      </c>
      <c r="F30" s="73">
        <v>46042</v>
      </c>
      <c r="G30" s="73"/>
      <c r="H30" s="73">
        <v>46284</v>
      </c>
      <c r="I30" s="13">
        <v>73776000</v>
      </c>
      <c r="J30" s="13"/>
      <c r="K30" s="13">
        <v>0</v>
      </c>
      <c r="L30" s="50" t="s">
        <v>60</v>
      </c>
      <c r="M30" s="13">
        <v>0</v>
      </c>
      <c r="N30" s="13">
        <v>9222000</v>
      </c>
      <c r="O30" s="13">
        <v>307400</v>
      </c>
      <c r="P30" s="50">
        <v>787</v>
      </c>
      <c r="Q30" s="65">
        <v>46033</v>
      </c>
      <c r="R30" s="13">
        <v>73792312</v>
      </c>
      <c r="S30" s="50">
        <v>407</v>
      </c>
      <c r="T30" s="57">
        <v>46042</v>
      </c>
      <c r="U30" s="13">
        <v>73776000</v>
      </c>
      <c r="V30" s="13">
        <v>3381400</v>
      </c>
      <c r="W30" s="13">
        <v>9222000</v>
      </c>
      <c r="X30" s="13">
        <v>9222000</v>
      </c>
      <c r="Y30" s="13">
        <v>9222000</v>
      </c>
      <c r="Z30" s="13">
        <v>9222000</v>
      </c>
      <c r="AA30" s="13">
        <v>9222000</v>
      </c>
      <c r="AB30" s="13">
        <v>9222000</v>
      </c>
      <c r="AC30" s="13">
        <f t="shared" si="6"/>
        <v>58713400</v>
      </c>
      <c r="AD30" s="13"/>
      <c r="AE30" s="13">
        <f t="shared" si="7"/>
        <v>9222000</v>
      </c>
      <c r="AF30" s="13">
        <f t="shared" si="11"/>
        <v>5840600</v>
      </c>
      <c r="AG30" s="13">
        <v>0</v>
      </c>
      <c r="AH30" s="13"/>
      <c r="AI30" s="13"/>
      <c r="AJ30" s="13">
        <f t="shared" si="8"/>
        <v>15062600</v>
      </c>
      <c r="AK30" s="13">
        <f t="shared" si="9"/>
        <v>73776000</v>
      </c>
      <c r="AL30" s="48"/>
      <c r="AM30" s="78"/>
      <c r="AN30" s="78"/>
      <c r="AO30" s="48"/>
      <c r="AP30" s="48"/>
      <c r="AQ30" s="48" t="s">
        <v>93</v>
      </c>
      <c r="AR30" s="48" t="s">
        <v>208</v>
      </c>
      <c r="AS30" s="48" t="s">
        <v>209</v>
      </c>
      <c r="AT30" s="48" t="s">
        <v>96</v>
      </c>
    </row>
    <row r="31" spans="1:46" x14ac:dyDescent="0.25">
      <c r="A31" s="50">
        <f t="shared" si="4"/>
        <v>30</v>
      </c>
      <c r="B31" s="48" t="s">
        <v>9</v>
      </c>
      <c r="C31" s="48" t="s">
        <v>210</v>
      </c>
      <c r="D31" s="48" t="s">
        <v>211</v>
      </c>
      <c r="E31" s="14">
        <v>52093234</v>
      </c>
      <c r="F31" s="73">
        <v>46044</v>
      </c>
      <c r="G31" s="73"/>
      <c r="H31" s="73">
        <v>46286</v>
      </c>
      <c r="I31" s="13">
        <v>73776000</v>
      </c>
      <c r="J31" s="13"/>
      <c r="K31" s="13">
        <v>0</v>
      </c>
      <c r="L31" s="50" t="s">
        <v>60</v>
      </c>
      <c r="M31" s="13">
        <v>0</v>
      </c>
      <c r="N31" s="13">
        <v>9222000</v>
      </c>
      <c r="O31" s="13">
        <v>307400</v>
      </c>
      <c r="P31" s="50">
        <v>831</v>
      </c>
      <c r="Q31" s="65">
        <v>46033</v>
      </c>
      <c r="R31" s="13">
        <v>73792312</v>
      </c>
      <c r="S31" s="50">
        <v>517</v>
      </c>
      <c r="T31" s="57">
        <v>46044</v>
      </c>
      <c r="U31" s="13">
        <v>73776000</v>
      </c>
      <c r="V31" s="13">
        <v>2766600</v>
      </c>
      <c r="W31" s="13">
        <v>9222000</v>
      </c>
      <c r="X31" s="13">
        <v>9222000</v>
      </c>
      <c r="Y31" s="13">
        <v>9222000</v>
      </c>
      <c r="Z31" s="13">
        <v>9222000</v>
      </c>
      <c r="AA31" s="13">
        <v>9222000</v>
      </c>
      <c r="AB31" s="13">
        <v>9222000</v>
      </c>
      <c r="AC31" s="13">
        <f t="shared" si="6"/>
        <v>58098600</v>
      </c>
      <c r="AD31" s="13"/>
      <c r="AE31" s="13">
        <f t="shared" si="7"/>
        <v>9222000</v>
      </c>
      <c r="AF31" s="13">
        <f>--N31/30*21</f>
        <v>6455400</v>
      </c>
      <c r="AG31" s="13">
        <v>0</v>
      </c>
      <c r="AH31" s="13"/>
      <c r="AI31" s="13"/>
      <c r="AJ31" s="13">
        <f t="shared" si="8"/>
        <v>15677400</v>
      </c>
      <c r="AK31" s="13">
        <f t="shared" si="9"/>
        <v>73776000</v>
      </c>
      <c r="AL31" s="48"/>
      <c r="AM31" s="78"/>
      <c r="AN31" s="78"/>
      <c r="AO31" s="48"/>
      <c r="AP31" s="48"/>
      <c r="AQ31" s="48" t="s">
        <v>93</v>
      </c>
      <c r="AR31" s="48" t="s">
        <v>212</v>
      </c>
      <c r="AS31" s="48" t="s">
        <v>213</v>
      </c>
      <c r="AT31" s="48" t="s">
        <v>96</v>
      </c>
    </row>
    <row r="32" spans="1:46" x14ac:dyDescent="0.25">
      <c r="A32" s="50">
        <f t="shared" si="4"/>
        <v>31</v>
      </c>
      <c r="B32" s="48" t="s">
        <v>9</v>
      </c>
      <c r="C32" s="48" t="s">
        <v>214</v>
      </c>
      <c r="D32" s="48" t="s">
        <v>215</v>
      </c>
      <c r="E32" s="14">
        <v>1049628207</v>
      </c>
      <c r="F32" s="73">
        <v>46042</v>
      </c>
      <c r="G32" s="73"/>
      <c r="H32" s="73">
        <v>46284</v>
      </c>
      <c r="I32" s="13">
        <v>73776000</v>
      </c>
      <c r="J32" s="13"/>
      <c r="K32" s="13">
        <v>0</v>
      </c>
      <c r="L32" s="50" t="s">
        <v>60</v>
      </c>
      <c r="M32" s="13">
        <v>0</v>
      </c>
      <c r="N32" s="13">
        <v>9222000</v>
      </c>
      <c r="O32" s="13">
        <v>307400</v>
      </c>
      <c r="P32" s="50">
        <v>813</v>
      </c>
      <c r="Q32" s="65">
        <v>46033</v>
      </c>
      <c r="R32" s="13">
        <v>73792312</v>
      </c>
      <c r="S32" s="50">
        <v>323</v>
      </c>
      <c r="T32" s="57">
        <v>46041</v>
      </c>
      <c r="U32" s="13">
        <v>73776000</v>
      </c>
      <c r="V32" s="13">
        <v>3381400</v>
      </c>
      <c r="W32" s="13">
        <v>9222000</v>
      </c>
      <c r="X32" s="13">
        <v>9222000</v>
      </c>
      <c r="Y32" s="13">
        <v>9222000</v>
      </c>
      <c r="Z32" s="13">
        <v>9222000</v>
      </c>
      <c r="AA32" s="13">
        <v>9222000</v>
      </c>
      <c r="AB32" s="13">
        <v>9222000</v>
      </c>
      <c r="AC32" s="13">
        <f t="shared" si="6"/>
        <v>58713400</v>
      </c>
      <c r="AD32" s="13"/>
      <c r="AE32" s="13">
        <f t="shared" si="7"/>
        <v>9222000</v>
      </c>
      <c r="AF32" s="13">
        <f>--N32/30*19</f>
        <v>5840600</v>
      </c>
      <c r="AG32" s="13">
        <v>0</v>
      </c>
      <c r="AH32" s="13"/>
      <c r="AI32" s="13"/>
      <c r="AJ32" s="13">
        <f t="shared" si="8"/>
        <v>15062600</v>
      </c>
      <c r="AK32" s="13">
        <f t="shared" si="9"/>
        <v>73776000</v>
      </c>
      <c r="AL32" s="48"/>
      <c r="AM32" s="78"/>
      <c r="AN32" s="78"/>
      <c r="AO32" s="48"/>
      <c r="AP32" s="48"/>
      <c r="AQ32" s="48" t="s">
        <v>93</v>
      </c>
      <c r="AR32" s="48" t="s">
        <v>216</v>
      </c>
      <c r="AS32" s="48" t="s">
        <v>217</v>
      </c>
      <c r="AT32" s="48" t="s">
        <v>96</v>
      </c>
    </row>
    <row r="33" spans="1:46" x14ac:dyDescent="0.25">
      <c r="A33" s="50">
        <f t="shared" si="4"/>
        <v>32</v>
      </c>
      <c r="B33" s="48" t="s">
        <v>9</v>
      </c>
      <c r="C33" s="48" t="s">
        <v>218</v>
      </c>
      <c r="D33" s="48" t="s">
        <v>219</v>
      </c>
      <c r="E33" s="14">
        <v>1049636515</v>
      </c>
      <c r="F33" s="73">
        <v>46041</v>
      </c>
      <c r="G33" s="73"/>
      <c r="H33" s="73">
        <v>46283</v>
      </c>
      <c r="I33" s="13">
        <v>47880000</v>
      </c>
      <c r="J33" s="13"/>
      <c r="K33" s="13">
        <v>0</v>
      </c>
      <c r="L33" s="50" t="s">
        <v>60</v>
      </c>
      <c r="M33" s="13">
        <v>0</v>
      </c>
      <c r="N33" s="13">
        <v>5985000</v>
      </c>
      <c r="O33" s="13">
        <v>199500</v>
      </c>
      <c r="P33" s="50">
        <v>845</v>
      </c>
      <c r="Q33" s="65">
        <v>46033</v>
      </c>
      <c r="R33" s="13">
        <v>47894472</v>
      </c>
      <c r="S33" s="50">
        <v>319</v>
      </c>
      <c r="T33" s="57">
        <v>46041</v>
      </c>
      <c r="U33" s="13">
        <v>47880000</v>
      </c>
      <c r="V33" s="13">
        <v>2394000</v>
      </c>
      <c r="W33" s="13">
        <v>5985000</v>
      </c>
      <c r="X33" s="13">
        <v>5985000</v>
      </c>
      <c r="Y33" s="13">
        <v>5985000</v>
      </c>
      <c r="Z33" s="13">
        <v>5985000</v>
      </c>
      <c r="AA33" s="13">
        <v>5985000</v>
      </c>
      <c r="AB33" s="13">
        <v>5985000</v>
      </c>
      <c r="AC33" s="13">
        <f t="shared" si="6"/>
        <v>38304000</v>
      </c>
      <c r="AD33" s="13"/>
      <c r="AE33" s="13">
        <f t="shared" si="7"/>
        <v>5985000</v>
      </c>
      <c r="AF33" s="13">
        <f>--N33/30*18</f>
        <v>3591000</v>
      </c>
      <c r="AG33" s="13">
        <v>0</v>
      </c>
      <c r="AH33" s="13"/>
      <c r="AI33" s="13"/>
      <c r="AJ33" s="13">
        <f t="shared" si="8"/>
        <v>9576000</v>
      </c>
      <c r="AK33" s="13">
        <f t="shared" si="9"/>
        <v>47880000</v>
      </c>
      <c r="AL33" s="48"/>
      <c r="AM33" s="78"/>
      <c r="AN33" s="78"/>
      <c r="AO33" s="48"/>
      <c r="AP33" s="48"/>
      <c r="AQ33" s="48" t="s">
        <v>93</v>
      </c>
      <c r="AR33" s="48" t="s">
        <v>220</v>
      </c>
      <c r="AS33" s="48" t="s">
        <v>221</v>
      </c>
      <c r="AT33" s="48" t="s">
        <v>96</v>
      </c>
    </row>
    <row r="34" spans="1:46" x14ac:dyDescent="0.25">
      <c r="A34" s="50">
        <f t="shared" si="4"/>
        <v>33</v>
      </c>
      <c r="B34" s="48" t="s">
        <v>9</v>
      </c>
      <c r="C34" s="48" t="s">
        <v>222</v>
      </c>
      <c r="D34" s="48" t="s">
        <v>223</v>
      </c>
      <c r="E34" s="14">
        <v>1088345119</v>
      </c>
      <c r="F34" s="73">
        <v>46044</v>
      </c>
      <c r="G34" s="73"/>
      <c r="H34" s="73">
        <v>46286</v>
      </c>
      <c r="I34" s="13">
        <v>47880000</v>
      </c>
      <c r="J34" s="13"/>
      <c r="K34" s="13">
        <v>0</v>
      </c>
      <c r="L34" s="50" t="s">
        <v>60</v>
      </c>
      <c r="M34" s="13">
        <v>0</v>
      </c>
      <c r="N34" s="13">
        <v>5985000</v>
      </c>
      <c r="O34" s="13">
        <v>199500</v>
      </c>
      <c r="P34" s="50">
        <v>771</v>
      </c>
      <c r="Q34" s="65">
        <v>46033</v>
      </c>
      <c r="R34" s="13">
        <v>47894472</v>
      </c>
      <c r="S34" s="50">
        <v>470</v>
      </c>
      <c r="T34" s="57">
        <v>46043</v>
      </c>
      <c r="U34" s="13">
        <v>47880000</v>
      </c>
      <c r="V34" s="13">
        <v>1795500</v>
      </c>
      <c r="W34" s="13">
        <v>5985000</v>
      </c>
      <c r="X34" s="13">
        <v>5985000</v>
      </c>
      <c r="Y34" s="13">
        <v>5985000</v>
      </c>
      <c r="Z34" s="13">
        <v>5985000</v>
      </c>
      <c r="AA34" s="13">
        <v>5985000</v>
      </c>
      <c r="AB34" s="13">
        <v>5985000</v>
      </c>
      <c r="AC34" s="13">
        <f t="shared" si="6"/>
        <v>37705500</v>
      </c>
      <c r="AD34" s="13"/>
      <c r="AE34" s="13">
        <f t="shared" si="7"/>
        <v>5985000</v>
      </c>
      <c r="AF34" s="13">
        <f>--N34/30*21</f>
        <v>4189500</v>
      </c>
      <c r="AG34" s="13">
        <v>0</v>
      </c>
      <c r="AH34" s="13"/>
      <c r="AI34" s="13"/>
      <c r="AJ34" s="13">
        <f t="shared" si="8"/>
        <v>10174500</v>
      </c>
      <c r="AK34" s="13">
        <f t="shared" si="9"/>
        <v>47880000</v>
      </c>
      <c r="AL34" s="48"/>
      <c r="AM34" s="78"/>
      <c r="AN34" s="78"/>
      <c r="AO34" s="48"/>
      <c r="AP34" s="48"/>
      <c r="AQ34" s="48" t="s">
        <v>93</v>
      </c>
      <c r="AR34" s="48" t="s">
        <v>224</v>
      </c>
      <c r="AS34" s="48" t="s">
        <v>225</v>
      </c>
      <c r="AT34" s="48" t="s">
        <v>96</v>
      </c>
    </row>
    <row r="35" spans="1:46" x14ac:dyDescent="0.25">
      <c r="A35" s="50">
        <f t="shared" si="4"/>
        <v>34</v>
      </c>
      <c r="B35" s="48" t="s">
        <v>9</v>
      </c>
      <c r="C35" s="48" t="s">
        <v>226</v>
      </c>
      <c r="D35" s="48" t="s">
        <v>227</v>
      </c>
      <c r="E35" s="14">
        <v>1014303828</v>
      </c>
      <c r="F35" s="73">
        <v>46042</v>
      </c>
      <c r="G35" s="73"/>
      <c r="H35" s="73">
        <v>46284</v>
      </c>
      <c r="I35" s="13">
        <v>47880000</v>
      </c>
      <c r="J35" s="13"/>
      <c r="K35" s="13">
        <v>0</v>
      </c>
      <c r="L35" s="50" t="s">
        <v>60</v>
      </c>
      <c r="M35" s="13">
        <v>0</v>
      </c>
      <c r="N35" s="13">
        <v>5985000</v>
      </c>
      <c r="O35" s="13">
        <v>199500</v>
      </c>
      <c r="P35" s="50">
        <v>814</v>
      </c>
      <c r="Q35" s="65">
        <v>46033</v>
      </c>
      <c r="R35" s="13">
        <v>47894472</v>
      </c>
      <c r="S35" s="50">
        <v>353</v>
      </c>
      <c r="T35" s="57">
        <v>46042</v>
      </c>
      <c r="U35" s="13">
        <v>47880000</v>
      </c>
      <c r="V35" s="13">
        <v>2194500</v>
      </c>
      <c r="W35" s="13">
        <v>5985000</v>
      </c>
      <c r="X35" s="13">
        <v>5985000</v>
      </c>
      <c r="Y35" s="13">
        <v>5985000</v>
      </c>
      <c r="Z35" s="13">
        <v>5985000</v>
      </c>
      <c r="AA35" s="13">
        <v>5985000</v>
      </c>
      <c r="AB35" s="13">
        <v>5985000</v>
      </c>
      <c r="AC35" s="13">
        <f t="shared" si="6"/>
        <v>38104500</v>
      </c>
      <c r="AD35" s="13"/>
      <c r="AE35" s="13">
        <f t="shared" si="7"/>
        <v>5985000</v>
      </c>
      <c r="AF35" s="13">
        <f>--N35/30*19</f>
        <v>3790500</v>
      </c>
      <c r="AG35" s="13">
        <v>0</v>
      </c>
      <c r="AH35" s="13"/>
      <c r="AI35" s="13"/>
      <c r="AJ35" s="13">
        <f t="shared" si="8"/>
        <v>9775500</v>
      </c>
      <c r="AK35" s="13">
        <f t="shared" si="9"/>
        <v>47880000</v>
      </c>
      <c r="AL35" s="48"/>
      <c r="AM35" s="78"/>
      <c r="AN35" s="78"/>
      <c r="AO35" s="48"/>
      <c r="AP35" s="48"/>
      <c r="AQ35" s="48" t="s">
        <v>93</v>
      </c>
      <c r="AR35" s="48" t="s">
        <v>228</v>
      </c>
      <c r="AS35" s="48" t="s">
        <v>229</v>
      </c>
      <c r="AT35" s="48" t="s">
        <v>96</v>
      </c>
    </row>
    <row r="36" spans="1:46" x14ac:dyDescent="0.25">
      <c r="A36" s="50">
        <f t="shared" si="4"/>
        <v>35</v>
      </c>
      <c r="B36" s="48" t="s">
        <v>9</v>
      </c>
      <c r="C36" s="48" t="s">
        <v>230</v>
      </c>
      <c r="D36" s="48" t="s">
        <v>231</v>
      </c>
      <c r="E36" s="14">
        <v>1018471994</v>
      </c>
      <c r="F36" s="73">
        <v>46041</v>
      </c>
      <c r="G36" s="73">
        <v>46126</v>
      </c>
      <c r="H36" s="73">
        <v>46283</v>
      </c>
      <c r="I36" s="13">
        <v>47880000</v>
      </c>
      <c r="J36" s="13">
        <v>30922500</v>
      </c>
      <c r="K36" s="13">
        <v>0</v>
      </c>
      <c r="L36" s="50" t="s">
        <v>60</v>
      </c>
      <c r="M36" s="13">
        <v>0</v>
      </c>
      <c r="N36" s="13">
        <v>5985000</v>
      </c>
      <c r="O36" s="13">
        <v>199500</v>
      </c>
      <c r="P36" s="50">
        <v>772</v>
      </c>
      <c r="Q36" s="65">
        <v>46033</v>
      </c>
      <c r="R36" s="13">
        <v>47894472</v>
      </c>
      <c r="S36" s="50">
        <v>6368</v>
      </c>
      <c r="T36" s="57">
        <v>46126</v>
      </c>
      <c r="U36" s="13">
        <v>30922500</v>
      </c>
      <c r="V36" s="13">
        <v>0</v>
      </c>
      <c r="W36" s="13">
        <v>0</v>
      </c>
      <c r="X36" s="13">
        <v>0</v>
      </c>
      <c r="Y36" s="13">
        <v>3391500</v>
      </c>
      <c r="Z36" s="13">
        <v>5985000</v>
      </c>
      <c r="AA36" s="13">
        <v>5985000</v>
      </c>
      <c r="AB36" s="13">
        <v>5985000</v>
      </c>
      <c r="AC36" s="13">
        <f t="shared" si="6"/>
        <v>21346500</v>
      </c>
      <c r="AD36" s="13"/>
      <c r="AE36" s="13">
        <f t="shared" si="7"/>
        <v>5985000</v>
      </c>
      <c r="AF36" s="13">
        <f>--N36/30*18</f>
        <v>3591000</v>
      </c>
      <c r="AG36" s="13">
        <v>0</v>
      </c>
      <c r="AH36" s="13"/>
      <c r="AI36" s="13"/>
      <c r="AJ36" s="13">
        <f t="shared" si="8"/>
        <v>9576000</v>
      </c>
      <c r="AK36" s="13">
        <f t="shared" si="9"/>
        <v>30922500</v>
      </c>
      <c r="AL36" s="48"/>
      <c r="AM36" s="78"/>
      <c r="AN36" s="78"/>
      <c r="AO36" s="48"/>
      <c r="AP36" s="48" t="s">
        <v>92</v>
      </c>
      <c r="AQ36" s="48" t="s">
        <v>93</v>
      </c>
      <c r="AR36" s="48" t="s">
        <v>232</v>
      </c>
      <c r="AS36" s="48" t="s">
        <v>233</v>
      </c>
      <c r="AT36" s="48" t="s">
        <v>96</v>
      </c>
    </row>
    <row r="37" spans="1:46" x14ac:dyDescent="0.25">
      <c r="A37" s="50">
        <f t="shared" si="4"/>
        <v>36</v>
      </c>
      <c r="B37" s="48" t="s">
        <v>9</v>
      </c>
      <c r="C37" s="48" t="s">
        <v>234</v>
      </c>
      <c r="D37" s="48" t="s">
        <v>235</v>
      </c>
      <c r="E37" s="14">
        <v>1030583305</v>
      </c>
      <c r="F37" s="73">
        <v>46042</v>
      </c>
      <c r="G37" s="73"/>
      <c r="H37" s="73">
        <v>46284</v>
      </c>
      <c r="I37" s="13">
        <v>47880000</v>
      </c>
      <c r="J37" s="13"/>
      <c r="K37" s="13">
        <v>0</v>
      </c>
      <c r="L37" s="50" t="s">
        <v>60</v>
      </c>
      <c r="M37" s="13">
        <v>0</v>
      </c>
      <c r="N37" s="13">
        <v>5985000</v>
      </c>
      <c r="O37" s="13">
        <v>199500</v>
      </c>
      <c r="P37" s="50">
        <v>861</v>
      </c>
      <c r="Q37" s="65">
        <v>46033</v>
      </c>
      <c r="R37" s="13">
        <v>47894472</v>
      </c>
      <c r="S37" s="50">
        <v>281</v>
      </c>
      <c r="T37" s="57">
        <v>46041</v>
      </c>
      <c r="U37" s="13">
        <v>47880000</v>
      </c>
      <c r="V37" s="13">
        <v>2194500</v>
      </c>
      <c r="W37" s="13">
        <v>5985000</v>
      </c>
      <c r="X37" s="13">
        <v>5985000</v>
      </c>
      <c r="Y37" s="13">
        <v>5985000</v>
      </c>
      <c r="Z37" s="13">
        <v>5985000</v>
      </c>
      <c r="AA37" s="13">
        <v>5985000</v>
      </c>
      <c r="AB37" s="13">
        <v>5985000</v>
      </c>
      <c r="AC37" s="13">
        <f t="shared" si="6"/>
        <v>38104500</v>
      </c>
      <c r="AD37" s="13"/>
      <c r="AE37" s="13">
        <f t="shared" si="7"/>
        <v>5985000</v>
      </c>
      <c r="AF37" s="13">
        <f>--N37/30*19</f>
        <v>3790500</v>
      </c>
      <c r="AG37" s="13">
        <v>0</v>
      </c>
      <c r="AH37" s="13"/>
      <c r="AI37" s="13"/>
      <c r="AJ37" s="13">
        <f t="shared" si="8"/>
        <v>9775500</v>
      </c>
      <c r="AK37" s="13">
        <f t="shared" si="9"/>
        <v>47880000</v>
      </c>
      <c r="AL37" s="48"/>
      <c r="AM37" s="78"/>
      <c r="AN37" s="78"/>
      <c r="AO37" s="48"/>
      <c r="AP37" s="48"/>
      <c r="AQ37" s="48" t="s">
        <v>93</v>
      </c>
      <c r="AR37" s="48" t="s">
        <v>236</v>
      </c>
      <c r="AS37" s="48" t="s">
        <v>237</v>
      </c>
      <c r="AT37" s="48" t="s">
        <v>96</v>
      </c>
    </row>
    <row r="38" spans="1:46" x14ac:dyDescent="0.25">
      <c r="A38" s="50">
        <f t="shared" si="4"/>
        <v>37</v>
      </c>
      <c r="B38" s="48" t="s">
        <v>9</v>
      </c>
      <c r="C38" s="48" t="s">
        <v>238</v>
      </c>
      <c r="D38" s="48" t="s">
        <v>239</v>
      </c>
      <c r="E38" s="14">
        <v>1077463997</v>
      </c>
      <c r="F38" s="73">
        <v>46044</v>
      </c>
      <c r="G38" s="73"/>
      <c r="H38" s="73">
        <v>46286</v>
      </c>
      <c r="I38" s="13">
        <v>47880000</v>
      </c>
      <c r="J38" s="13"/>
      <c r="K38" s="13">
        <v>0</v>
      </c>
      <c r="L38" s="50" t="s">
        <v>60</v>
      </c>
      <c r="M38" s="13">
        <v>0</v>
      </c>
      <c r="N38" s="13">
        <v>5985000</v>
      </c>
      <c r="O38" s="13">
        <v>199500</v>
      </c>
      <c r="P38" s="50">
        <v>846</v>
      </c>
      <c r="Q38" s="65">
        <v>46033</v>
      </c>
      <c r="R38" s="13">
        <v>47894472</v>
      </c>
      <c r="S38" s="50">
        <v>490</v>
      </c>
      <c r="T38" s="57">
        <v>46044</v>
      </c>
      <c r="U38" s="13">
        <v>47880000</v>
      </c>
      <c r="V38" s="13">
        <v>1795500</v>
      </c>
      <c r="W38" s="13">
        <v>5985000</v>
      </c>
      <c r="X38" s="13">
        <v>5985000</v>
      </c>
      <c r="Y38" s="13">
        <v>5985000</v>
      </c>
      <c r="Z38" s="13">
        <v>5985000</v>
      </c>
      <c r="AA38" s="13">
        <v>5985000</v>
      </c>
      <c r="AB38" s="13">
        <v>5985000</v>
      </c>
      <c r="AC38" s="13">
        <f t="shared" si="6"/>
        <v>37705500</v>
      </c>
      <c r="AD38" s="13"/>
      <c r="AE38" s="13">
        <f t="shared" si="7"/>
        <v>5985000</v>
      </c>
      <c r="AF38" s="13">
        <f>--N38/30*21</f>
        <v>4189500</v>
      </c>
      <c r="AG38" s="13">
        <v>0</v>
      </c>
      <c r="AH38" s="13"/>
      <c r="AI38" s="13"/>
      <c r="AJ38" s="13">
        <f t="shared" si="8"/>
        <v>10174500</v>
      </c>
      <c r="AK38" s="13">
        <f t="shared" si="9"/>
        <v>47880000</v>
      </c>
      <c r="AL38" s="48"/>
      <c r="AM38" s="78"/>
      <c r="AN38" s="78"/>
      <c r="AO38" s="48"/>
      <c r="AP38" s="48"/>
      <c r="AQ38" s="48" t="s">
        <v>93</v>
      </c>
      <c r="AR38" s="48" t="s">
        <v>240</v>
      </c>
      <c r="AS38" s="48" t="s">
        <v>241</v>
      </c>
      <c r="AT38" s="48" t="s">
        <v>96</v>
      </c>
    </row>
    <row r="39" spans="1:46" x14ac:dyDescent="0.25">
      <c r="A39" s="50">
        <f t="shared" si="4"/>
        <v>38</v>
      </c>
      <c r="B39" s="48" t="s">
        <v>9</v>
      </c>
      <c r="C39" s="48" t="s">
        <v>242</v>
      </c>
      <c r="D39" s="48" t="s">
        <v>243</v>
      </c>
      <c r="E39" s="14">
        <v>52489894</v>
      </c>
      <c r="F39" s="73">
        <v>46045</v>
      </c>
      <c r="G39" s="73"/>
      <c r="H39" s="73">
        <v>46287</v>
      </c>
      <c r="I39" s="13">
        <v>25848000</v>
      </c>
      <c r="J39" s="13"/>
      <c r="K39" s="13">
        <v>0</v>
      </c>
      <c r="L39" s="50" t="s">
        <v>60</v>
      </c>
      <c r="M39" s="13">
        <v>0</v>
      </c>
      <c r="N39" s="13">
        <v>3231000</v>
      </c>
      <c r="O39" s="13">
        <v>107700</v>
      </c>
      <c r="P39" s="50">
        <v>788</v>
      </c>
      <c r="Q39" s="65">
        <v>46033</v>
      </c>
      <c r="R39" s="13">
        <v>38804124</v>
      </c>
      <c r="S39" s="50">
        <v>542</v>
      </c>
      <c r="T39" s="57">
        <v>46045</v>
      </c>
      <c r="U39" s="13">
        <v>25848000</v>
      </c>
      <c r="V39" s="13">
        <v>861600</v>
      </c>
      <c r="W39" s="13">
        <v>3231000</v>
      </c>
      <c r="X39" s="13">
        <v>3231000</v>
      </c>
      <c r="Y39" s="13">
        <v>3231000</v>
      </c>
      <c r="Z39" s="13">
        <v>3231000</v>
      </c>
      <c r="AA39" s="13">
        <v>3231000</v>
      </c>
      <c r="AB39" s="13">
        <v>3231000</v>
      </c>
      <c r="AC39" s="13">
        <f t="shared" si="6"/>
        <v>20247600</v>
      </c>
      <c r="AD39" s="13"/>
      <c r="AE39" s="13">
        <f t="shared" si="7"/>
        <v>3231000</v>
      </c>
      <c r="AF39" s="13">
        <f>--N39/30*22</f>
        <v>2369400</v>
      </c>
      <c r="AG39" s="13">
        <v>0</v>
      </c>
      <c r="AH39" s="13"/>
      <c r="AI39" s="13"/>
      <c r="AJ39" s="13">
        <f t="shared" si="8"/>
        <v>5600400</v>
      </c>
      <c r="AK39" s="13">
        <f t="shared" si="9"/>
        <v>25848000</v>
      </c>
      <c r="AL39" s="48"/>
      <c r="AM39" s="78"/>
      <c r="AN39" s="78"/>
      <c r="AO39" s="48"/>
      <c r="AP39" s="48"/>
      <c r="AQ39" s="48" t="s">
        <v>163</v>
      </c>
      <c r="AR39" s="48" t="s">
        <v>244</v>
      </c>
      <c r="AS39" s="48" t="s">
        <v>245</v>
      </c>
      <c r="AT39" s="48" t="s">
        <v>96</v>
      </c>
    </row>
    <row r="40" spans="1:46" x14ac:dyDescent="0.25">
      <c r="A40" s="50">
        <f t="shared" si="4"/>
        <v>39</v>
      </c>
      <c r="B40" s="48" t="s">
        <v>9</v>
      </c>
      <c r="C40" s="48" t="s">
        <v>246</v>
      </c>
      <c r="D40" s="48" t="s">
        <v>247</v>
      </c>
      <c r="E40" s="14">
        <v>1111122435</v>
      </c>
      <c r="F40" s="73">
        <v>46041</v>
      </c>
      <c r="G40" s="73"/>
      <c r="H40" s="73">
        <v>46283</v>
      </c>
      <c r="I40" s="13">
        <v>25848000</v>
      </c>
      <c r="J40" s="13"/>
      <c r="K40" s="13">
        <v>0</v>
      </c>
      <c r="L40" s="50" t="s">
        <v>60</v>
      </c>
      <c r="M40" s="13">
        <v>0</v>
      </c>
      <c r="N40" s="13">
        <v>3231000</v>
      </c>
      <c r="O40" s="13">
        <v>107700</v>
      </c>
      <c r="P40" s="50">
        <v>754</v>
      </c>
      <c r="Q40" s="65">
        <v>46033</v>
      </c>
      <c r="R40" s="13">
        <v>38804124</v>
      </c>
      <c r="S40" s="50">
        <v>304</v>
      </c>
      <c r="T40" s="57">
        <v>46041</v>
      </c>
      <c r="U40" s="13">
        <v>25848000</v>
      </c>
      <c r="V40" s="13">
        <v>1292400</v>
      </c>
      <c r="W40" s="13">
        <v>3231000</v>
      </c>
      <c r="X40" s="13">
        <v>3231000</v>
      </c>
      <c r="Y40" s="13">
        <v>3231000</v>
      </c>
      <c r="Z40" s="13">
        <v>3231000</v>
      </c>
      <c r="AA40" s="13">
        <v>3231000</v>
      </c>
      <c r="AB40" s="13">
        <v>3231000</v>
      </c>
      <c r="AC40" s="13">
        <f t="shared" si="6"/>
        <v>20678400</v>
      </c>
      <c r="AD40" s="13"/>
      <c r="AE40" s="13">
        <f t="shared" si="7"/>
        <v>3231000</v>
      </c>
      <c r="AF40" s="13">
        <f t="shared" ref="AF40:AF42" si="12">--N40/30*18</f>
        <v>1938600</v>
      </c>
      <c r="AG40" s="13">
        <v>0</v>
      </c>
      <c r="AH40" s="13"/>
      <c r="AI40" s="13"/>
      <c r="AJ40" s="13">
        <f t="shared" si="8"/>
        <v>5169600</v>
      </c>
      <c r="AK40" s="13">
        <f t="shared" si="9"/>
        <v>25848000</v>
      </c>
      <c r="AL40" s="48"/>
      <c r="AM40" s="78"/>
      <c r="AN40" s="78"/>
      <c r="AO40" s="48"/>
      <c r="AP40" s="48"/>
      <c r="AQ40" s="48" t="s">
        <v>163</v>
      </c>
      <c r="AR40" s="48" t="s">
        <v>248</v>
      </c>
      <c r="AS40" s="48" t="s">
        <v>249</v>
      </c>
      <c r="AT40" s="48" t="s">
        <v>96</v>
      </c>
    </row>
    <row r="41" spans="1:46" x14ac:dyDescent="0.25">
      <c r="A41" s="50">
        <f t="shared" si="4"/>
        <v>40</v>
      </c>
      <c r="B41" s="48" t="s">
        <v>9</v>
      </c>
      <c r="C41" s="48" t="s">
        <v>250</v>
      </c>
      <c r="D41" s="48" t="s">
        <v>251</v>
      </c>
      <c r="E41" s="14">
        <v>52458024</v>
      </c>
      <c r="F41" s="73">
        <v>46041</v>
      </c>
      <c r="G41" s="73"/>
      <c r="H41" s="73">
        <v>46283</v>
      </c>
      <c r="I41" s="13">
        <v>52533600</v>
      </c>
      <c r="J41" s="13"/>
      <c r="K41" s="13">
        <v>0</v>
      </c>
      <c r="L41" s="50" t="s">
        <v>60</v>
      </c>
      <c r="M41" s="13">
        <v>0</v>
      </c>
      <c r="N41" s="13">
        <v>6566700</v>
      </c>
      <c r="O41" s="13">
        <v>218890</v>
      </c>
      <c r="P41" s="50">
        <v>862</v>
      </c>
      <c r="Q41" s="65">
        <v>46033</v>
      </c>
      <c r="R41" s="13">
        <v>52533600</v>
      </c>
      <c r="S41" s="50">
        <v>282</v>
      </c>
      <c r="T41" s="57">
        <v>46041</v>
      </c>
      <c r="U41" s="13">
        <v>52533600</v>
      </c>
      <c r="V41" s="13">
        <v>2626680</v>
      </c>
      <c r="W41" s="13">
        <v>6566700</v>
      </c>
      <c r="X41" s="13">
        <v>6566700</v>
      </c>
      <c r="Y41" s="13">
        <v>6566700</v>
      </c>
      <c r="Z41" s="13">
        <v>6566700</v>
      </c>
      <c r="AA41" s="13">
        <v>6566700</v>
      </c>
      <c r="AB41" s="13">
        <v>6566700</v>
      </c>
      <c r="AC41" s="13">
        <f t="shared" si="6"/>
        <v>42026880</v>
      </c>
      <c r="AD41" s="13"/>
      <c r="AE41" s="13">
        <f t="shared" si="7"/>
        <v>6566700</v>
      </c>
      <c r="AF41" s="13">
        <f t="shared" si="12"/>
        <v>3940020</v>
      </c>
      <c r="AG41" s="13">
        <v>0</v>
      </c>
      <c r="AH41" s="13"/>
      <c r="AI41" s="13"/>
      <c r="AJ41" s="13">
        <f t="shared" si="8"/>
        <v>10506720</v>
      </c>
      <c r="AK41" s="13">
        <f t="shared" si="9"/>
        <v>52533600</v>
      </c>
      <c r="AL41" s="48"/>
      <c r="AM41" s="78"/>
      <c r="AN41" s="78"/>
      <c r="AO41" s="48"/>
      <c r="AP41" s="48"/>
      <c r="AQ41" s="48" t="s">
        <v>163</v>
      </c>
      <c r="AR41" s="48" t="s">
        <v>252</v>
      </c>
      <c r="AS41" s="48" t="s">
        <v>253</v>
      </c>
      <c r="AT41" s="48" t="s">
        <v>96</v>
      </c>
    </row>
    <row r="42" spans="1:46" x14ac:dyDescent="0.25">
      <c r="A42" s="50">
        <f t="shared" si="4"/>
        <v>41</v>
      </c>
      <c r="B42" s="48" t="s">
        <v>9</v>
      </c>
      <c r="C42" s="48" t="s">
        <v>254</v>
      </c>
      <c r="D42" s="48" t="s">
        <v>255</v>
      </c>
      <c r="E42" s="14">
        <v>1012408419</v>
      </c>
      <c r="F42" s="73">
        <v>46041</v>
      </c>
      <c r="G42" s="73"/>
      <c r="H42" s="73">
        <v>46283</v>
      </c>
      <c r="I42" s="13">
        <v>41736000</v>
      </c>
      <c r="J42" s="13"/>
      <c r="K42" s="13">
        <v>0</v>
      </c>
      <c r="L42" s="50" t="s">
        <v>60</v>
      </c>
      <c r="M42" s="13">
        <v>0</v>
      </c>
      <c r="N42" s="13">
        <v>5217000</v>
      </c>
      <c r="O42" s="13">
        <v>173900</v>
      </c>
      <c r="P42" s="50">
        <v>802</v>
      </c>
      <c r="Q42" s="65">
        <v>46033</v>
      </c>
      <c r="R42" s="13">
        <v>62608860</v>
      </c>
      <c r="S42" s="50">
        <v>283</v>
      </c>
      <c r="T42" s="57">
        <v>46041</v>
      </c>
      <c r="U42" s="13">
        <v>41736000</v>
      </c>
      <c r="V42" s="13">
        <v>2086800</v>
      </c>
      <c r="W42" s="13">
        <v>5217000</v>
      </c>
      <c r="X42" s="13">
        <v>5217000</v>
      </c>
      <c r="Y42" s="13">
        <v>5217000</v>
      </c>
      <c r="Z42" s="13">
        <v>5217000</v>
      </c>
      <c r="AA42" s="13">
        <v>5217000</v>
      </c>
      <c r="AB42" s="13">
        <v>5217000</v>
      </c>
      <c r="AC42" s="13">
        <f t="shared" si="6"/>
        <v>33388800</v>
      </c>
      <c r="AD42" s="13"/>
      <c r="AE42" s="13">
        <f t="shared" si="7"/>
        <v>5217000</v>
      </c>
      <c r="AF42" s="13">
        <f t="shared" si="12"/>
        <v>3130200</v>
      </c>
      <c r="AG42" s="13">
        <v>0</v>
      </c>
      <c r="AH42" s="13"/>
      <c r="AI42" s="13"/>
      <c r="AJ42" s="13">
        <f t="shared" si="8"/>
        <v>8347200</v>
      </c>
      <c r="AK42" s="13">
        <f t="shared" si="9"/>
        <v>41736000</v>
      </c>
      <c r="AL42" s="48"/>
      <c r="AM42" s="78"/>
      <c r="AN42" s="78"/>
      <c r="AO42" s="48"/>
      <c r="AP42" s="48"/>
      <c r="AQ42" s="48" t="s">
        <v>163</v>
      </c>
      <c r="AR42" s="48" t="s">
        <v>256</v>
      </c>
      <c r="AS42" s="48" t="s">
        <v>257</v>
      </c>
      <c r="AT42" s="48" t="s">
        <v>96</v>
      </c>
    </row>
    <row r="43" spans="1:46" x14ac:dyDescent="0.25">
      <c r="A43" s="50">
        <f t="shared" si="4"/>
        <v>42</v>
      </c>
      <c r="B43" s="48" t="s">
        <v>9</v>
      </c>
      <c r="C43" s="48" t="s">
        <v>258</v>
      </c>
      <c r="D43" s="48" t="s">
        <v>259</v>
      </c>
      <c r="E43" s="14">
        <v>1026564823</v>
      </c>
      <c r="F43" s="73">
        <v>46042</v>
      </c>
      <c r="G43" s="73"/>
      <c r="H43" s="73">
        <v>46284</v>
      </c>
      <c r="I43" s="13">
        <v>41736000</v>
      </c>
      <c r="J43" s="13"/>
      <c r="K43" s="13">
        <v>0</v>
      </c>
      <c r="L43" s="50" t="s">
        <v>60</v>
      </c>
      <c r="M43" s="13">
        <v>0</v>
      </c>
      <c r="N43" s="13">
        <v>5217000</v>
      </c>
      <c r="O43" s="13">
        <v>173900</v>
      </c>
      <c r="P43" s="50">
        <v>863</v>
      </c>
      <c r="Q43" s="65">
        <v>46033</v>
      </c>
      <c r="R43" s="13">
        <v>41739240</v>
      </c>
      <c r="S43" s="50">
        <v>352</v>
      </c>
      <c r="T43" s="57">
        <v>46042</v>
      </c>
      <c r="U43" s="13">
        <v>41736000</v>
      </c>
      <c r="V43" s="13">
        <v>1912900</v>
      </c>
      <c r="W43" s="13">
        <v>5217000</v>
      </c>
      <c r="X43" s="13">
        <v>5217000</v>
      </c>
      <c r="Y43" s="13">
        <v>5217000</v>
      </c>
      <c r="Z43" s="13">
        <v>5217000</v>
      </c>
      <c r="AA43" s="13">
        <v>5217000</v>
      </c>
      <c r="AB43" s="13">
        <v>5217000</v>
      </c>
      <c r="AC43" s="13">
        <f t="shared" si="6"/>
        <v>33214900</v>
      </c>
      <c r="AD43" s="13"/>
      <c r="AE43" s="13">
        <f t="shared" si="7"/>
        <v>5217000</v>
      </c>
      <c r="AF43" s="13">
        <f>--N43/30*19</f>
        <v>3304100</v>
      </c>
      <c r="AG43" s="13">
        <v>0</v>
      </c>
      <c r="AH43" s="13"/>
      <c r="AI43" s="13"/>
      <c r="AJ43" s="13">
        <f t="shared" si="8"/>
        <v>8521100</v>
      </c>
      <c r="AK43" s="13">
        <f t="shared" si="9"/>
        <v>41736000</v>
      </c>
      <c r="AL43" s="48"/>
      <c r="AM43" s="78"/>
      <c r="AN43" s="78"/>
      <c r="AO43" s="48"/>
      <c r="AP43" s="48"/>
      <c r="AQ43" s="48" t="s">
        <v>163</v>
      </c>
      <c r="AR43" s="48" t="s">
        <v>260</v>
      </c>
      <c r="AS43" s="48" t="s">
        <v>261</v>
      </c>
      <c r="AT43" s="48" t="s">
        <v>96</v>
      </c>
    </row>
    <row r="44" spans="1:46" x14ac:dyDescent="0.25">
      <c r="A44" s="50">
        <f t="shared" si="4"/>
        <v>43</v>
      </c>
      <c r="B44" s="48" t="s">
        <v>9</v>
      </c>
      <c r="C44" s="48" t="s">
        <v>262</v>
      </c>
      <c r="D44" s="48" t="s">
        <v>263</v>
      </c>
      <c r="E44" s="14">
        <v>1015483947</v>
      </c>
      <c r="F44" s="73">
        <v>46045</v>
      </c>
      <c r="G44" s="73"/>
      <c r="H44" s="73">
        <v>46287</v>
      </c>
      <c r="I44" s="13">
        <v>41736000</v>
      </c>
      <c r="J44" s="13"/>
      <c r="K44" s="13">
        <v>0</v>
      </c>
      <c r="L44" s="50" t="s">
        <v>60</v>
      </c>
      <c r="M44" s="13">
        <v>0</v>
      </c>
      <c r="N44" s="13">
        <v>5217000</v>
      </c>
      <c r="O44" s="13">
        <v>173900</v>
      </c>
      <c r="P44" s="50">
        <v>789</v>
      </c>
      <c r="Q44" s="65">
        <v>46033</v>
      </c>
      <c r="R44" s="13">
        <v>41739240</v>
      </c>
      <c r="S44" s="50">
        <v>548</v>
      </c>
      <c r="T44" s="57">
        <v>46045</v>
      </c>
      <c r="U44" s="13">
        <v>41736000</v>
      </c>
      <c r="V44" s="13">
        <v>1391200</v>
      </c>
      <c r="W44" s="13">
        <v>5217000</v>
      </c>
      <c r="X44" s="13">
        <v>5217000</v>
      </c>
      <c r="Y44" s="13">
        <v>5217000</v>
      </c>
      <c r="Z44" s="13">
        <v>5217000</v>
      </c>
      <c r="AA44" s="13">
        <v>5217000</v>
      </c>
      <c r="AB44" s="13">
        <v>5217000</v>
      </c>
      <c r="AC44" s="13">
        <f t="shared" si="6"/>
        <v>32693200</v>
      </c>
      <c r="AD44" s="13"/>
      <c r="AE44" s="13">
        <f t="shared" si="7"/>
        <v>5217000</v>
      </c>
      <c r="AF44" s="13">
        <f>--N44/30*22</f>
        <v>3825800</v>
      </c>
      <c r="AG44" s="13">
        <v>0</v>
      </c>
      <c r="AH44" s="13"/>
      <c r="AI44" s="13"/>
      <c r="AJ44" s="13">
        <f t="shared" si="8"/>
        <v>9042800</v>
      </c>
      <c r="AK44" s="13">
        <f t="shared" si="9"/>
        <v>41736000</v>
      </c>
      <c r="AL44" s="48"/>
      <c r="AM44" s="78"/>
      <c r="AN44" s="78"/>
      <c r="AO44" s="48"/>
      <c r="AP44" s="48"/>
      <c r="AQ44" s="48" t="s">
        <v>163</v>
      </c>
      <c r="AR44" s="48" t="s">
        <v>264</v>
      </c>
      <c r="AS44" s="48" t="s">
        <v>265</v>
      </c>
      <c r="AT44" s="48" t="s">
        <v>96</v>
      </c>
    </row>
    <row r="45" spans="1:46" x14ac:dyDescent="0.25">
      <c r="A45" s="50">
        <f t="shared" si="4"/>
        <v>44</v>
      </c>
      <c r="B45" s="48" t="s">
        <v>9</v>
      </c>
      <c r="C45" s="48" t="s">
        <v>266</v>
      </c>
      <c r="D45" s="48" t="s">
        <v>267</v>
      </c>
      <c r="E45" s="14">
        <v>1019151845</v>
      </c>
      <c r="F45" s="73">
        <v>46041</v>
      </c>
      <c r="G45" s="73"/>
      <c r="H45" s="73">
        <v>46283</v>
      </c>
      <c r="I45" s="13">
        <v>41736000</v>
      </c>
      <c r="J45" s="13"/>
      <c r="K45" s="13">
        <v>0</v>
      </c>
      <c r="L45" s="50" t="s">
        <v>60</v>
      </c>
      <c r="M45" s="13">
        <v>0</v>
      </c>
      <c r="N45" s="13">
        <v>5217000</v>
      </c>
      <c r="O45" s="13">
        <v>173900</v>
      </c>
      <c r="P45" s="50">
        <v>773</v>
      </c>
      <c r="Q45" s="65">
        <v>46033</v>
      </c>
      <c r="R45" s="13">
        <v>41739240</v>
      </c>
      <c r="S45" s="50">
        <v>334</v>
      </c>
      <c r="T45" s="57">
        <v>46041</v>
      </c>
      <c r="U45" s="13">
        <v>41736000</v>
      </c>
      <c r="V45" s="13">
        <v>2086800</v>
      </c>
      <c r="W45" s="13">
        <v>5217000</v>
      </c>
      <c r="X45" s="13">
        <v>5217000</v>
      </c>
      <c r="Y45" s="13">
        <v>5217000</v>
      </c>
      <c r="Z45" s="13">
        <v>5217000</v>
      </c>
      <c r="AA45" s="13">
        <v>5217000</v>
      </c>
      <c r="AB45" s="13">
        <v>5217000</v>
      </c>
      <c r="AC45" s="13">
        <f t="shared" si="6"/>
        <v>33388800</v>
      </c>
      <c r="AD45" s="13"/>
      <c r="AE45" s="13">
        <f t="shared" si="7"/>
        <v>5217000</v>
      </c>
      <c r="AF45" s="13">
        <f>--N45/30*18</f>
        <v>3130200</v>
      </c>
      <c r="AG45" s="13">
        <v>0</v>
      </c>
      <c r="AH45" s="13"/>
      <c r="AI45" s="13"/>
      <c r="AJ45" s="13">
        <f t="shared" si="8"/>
        <v>8347200</v>
      </c>
      <c r="AK45" s="13">
        <f t="shared" si="9"/>
        <v>41736000</v>
      </c>
      <c r="AL45" s="48"/>
      <c r="AM45" s="78"/>
      <c r="AN45" s="78"/>
      <c r="AO45" s="48"/>
      <c r="AP45" s="48"/>
      <c r="AQ45" s="48" t="s">
        <v>163</v>
      </c>
      <c r="AR45" s="48" t="s">
        <v>268</v>
      </c>
      <c r="AS45" s="48" t="s">
        <v>269</v>
      </c>
      <c r="AT45" s="48" t="s">
        <v>96</v>
      </c>
    </row>
    <row r="46" spans="1:46" x14ac:dyDescent="0.25">
      <c r="A46" s="50">
        <f t="shared" si="4"/>
        <v>45</v>
      </c>
      <c r="B46" s="48" t="s">
        <v>9</v>
      </c>
      <c r="C46" s="48" t="s">
        <v>270</v>
      </c>
      <c r="D46" s="48" t="s">
        <v>271</v>
      </c>
      <c r="E46" s="14">
        <v>1014236687</v>
      </c>
      <c r="F46" s="73">
        <v>46044</v>
      </c>
      <c r="G46" s="73"/>
      <c r="H46" s="73">
        <v>46286</v>
      </c>
      <c r="I46" s="13">
        <v>41736000</v>
      </c>
      <c r="J46" s="13"/>
      <c r="K46" s="13">
        <v>0</v>
      </c>
      <c r="L46" s="50" t="s">
        <v>60</v>
      </c>
      <c r="M46" s="13">
        <v>0</v>
      </c>
      <c r="N46" s="13">
        <v>5217000</v>
      </c>
      <c r="O46" s="13">
        <v>173900</v>
      </c>
      <c r="P46" s="50">
        <v>755</v>
      </c>
      <c r="Q46" s="65">
        <v>46033</v>
      </c>
      <c r="R46" s="13">
        <v>62608860</v>
      </c>
      <c r="S46" s="50">
        <v>491</v>
      </c>
      <c r="T46" s="57">
        <v>46044</v>
      </c>
      <c r="U46" s="13">
        <v>41736000</v>
      </c>
      <c r="V46" s="13">
        <v>1565100</v>
      </c>
      <c r="W46" s="13">
        <v>5217000</v>
      </c>
      <c r="X46" s="13">
        <v>5217000</v>
      </c>
      <c r="Y46" s="13">
        <v>5217000</v>
      </c>
      <c r="Z46" s="13">
        <v>5217000</v>
      </c>
      <c r="AA46" s="13">
        <v>5217000</v>
      </c>
      <c r="AB46" s="13">
        <v>5217000</v>
      </c>
      <c r="AC46" s="13">
        <f t="shared" si="6"/>
        <v>32867100</v>
      </c>
      <c r="AD46" s="13"/>
      <c r="AE46" s="13">
        <f t="shared" si="7"/>
        <v>5217000</v>
      </c>
      <c r="AF46" s="13">
        <f t="shared" ref="AF46:AF47" si="13">--N46/30*21</f>
        <v>3651900</v>
      </c>
      <c r="AG46" s="13">
        <v>0</v>
      </c>
      <c r="AH46" s="13"/>
      <c r="AI46" s="13"/>
      <c r="AJ46" s="13">
        <f t="shared" si="8"/>
        <v>8868900</v>
      </c>
      <c r="AK46" s="13">
        <f t="shared" si="9"/>
        <v>41736000</v>
      </c>
      <c r="AL46" s="48"/>
      <c r="AM46" s="78"/>
      <c r="AN46" s="78"/>
      <c r="AO46" s="48"/>
      <c r="AP46" s="48"/>
      <c r="AQ46" s="48" t="s">
        <v>163</v>
      </c>
      <c r="AR46" s="48" t="s">
        <v>272</v>
      </c>
      <c r="AS46" s="48" t="s">
        <v>273</v>
      </c>
      <c r="AT46" s="48" t="s">
        <v>96</v>
      </c>
    </row>
    <row r="47" spans="1:46" x14ac:dyDescent="0.25">
      <c r="A47" s="50">
        <f t="shared" si="4"/>
        <v>46</v>
      </c>
      <c r="B47" s="48" t="s">
        <v>9</v>
      </c>
      <c r="C47" s="48" t="s">
        <v>274</v>
      </c>
      <c r="D47" s="48" t="s">
        <v>275</v>
      </c>
      <c r="E47" s="14">
        <v>1030532212</v>
      </c>
      <c r="F47" s="73">
        <v>46044</v>
      </c>
      <c r="G47" s="73"/>
      <c r="H47" s="73">
        <v>46286</v>
      </c>
      <c r="I47" s="13">
        <v>41736000</v>
      </c>
      <c r="J47" s="13"/>
      <c r="K47" s="13">
        <v>0</v>
      </c>
      <c r="L47" s="50" t="s">
        <v>60</v>
      </c>
      <c r="M47" s="13">
        <v>0</v>
      </c>
      <c r="N47" s="13">
        <v>5217000</v>
      </c>
      <c r="O47" s="13">
        <v>173900</v>
      </c>
      <c r="P47" s="50">
        <v>774</v>
      </c>
      <c r="Q47" s="65">
        <v>46033</v>
      </c>
      <c r="R47" s="13">
        <v>62608860</v>
      </c>
      <c r="S47" s="50">
        <v>504</v>
      </c>
      <c r="T47" s="57">
        <v>46044</v>
      </c>
      <c r="U47" s="13">
        <v>41736000</v>
      </c>
      <c r="V47" s="13">
        <v>1565100</v>
      </c>
      <c r="W47" s="13">
        <v>5217000</v>
      </c>
      <c r="X47" s="13">
        <v>5217000</v>
      </c>
      <c r="Y47" s="13">
        <v>5217000</v>
      </c>
      <c r="Z47" s="13">
        <v>5217000</v>
      </c>
      <c r="AA47" s="13">
        <v>5217000</v>
      </c>
      <c r="AB47" s="13">
        <v>5217000</v>
      </c>
      <c r="AC47" s="13">
        <f t="shared" si="6"/>
        <v>32867100</v>
      </c>
      <c r="AD47" s="13"/>
      <c r="AE47" s="13">
        <f t="shared" si="7"/>
        <v>5217000</v>
      </c>
      <c r="AF47" s="13">
        <f t="shared" si="13"/>
        <v>3651900</v>
      </c>
      <c r="AG47" s="13">
        <v>0</v>
      </c>
      <c r="AH47" s="13"/>
      <c r="AI47" s="13"/>
      <c r="AJ47" s="13">
        <f t="shared" si="8"/>
        <v>8868900</v>
      </c>
      <c r="AK47" s="13">
        <f t="shared" si="9"/>
        <v>41736000</v>
      </c>
      <c r="AL47" s="48"/>
      <c r="AM47" s="78"/>
      <c r="AN47" s="78"/>
      <c r="AO47" s="48"/>
      <c r="AP47" s="48"/>
      <c r="AQ47" s="48" t="s">
        <v>163</v>
      </c>
      <c r="AR47" s="48" t="s">
        <v>276</v>
      </c>
      <c r="AS47" s="48" t="s">
        <v>277</v>
      </c>
      <c r="AT47" s="48" t="s">
        <v>96</v>
      </c>
    </row>
    <row r="48" spans="1:46" x14ac:dyDescent="0.25">
      <c r="A48" s="50">
        <f t="shared" si="4"/>
        <v>47</v>
      </c>
      <c r="B48" s="48" t="s">
        <v>9</v>
      </c>
      <c r="C48" s="48" t="s">
        <v>278</v>
      </c>
      <c r="D48" s="48" t="s">
        <v>279</v>
      </c>
      <c r="E48" s="14">
        <v>12747441</v>
      </c>
      <c r="F48" s="73">
        <v>46037</v>
      </c>
      <c r="G48" s="73"/>
      <c r="H48" s="73">
        <v>46279</v>
      </c>
      <c r="I48" s="13">
        <v>50760000</v>
      </c>
      <c r="J48" s="13"/>
      <c r="K48" s="13">
        <v>0</v>
      </c>
      <c r="L48" s="50" t="s">
        <v>60</v>
      </c>
      <c r="M48" s="13">
        <v>0</v>
      </c>
      <c r="N48" s="13">
        <v>6345000</v>
      </c>
      <c r="O48" s="13">
        <v>211500</v>
      </c>
      <c r="P48" s="50">
        <v>748</v>
      </c>
      <c r="Q48" s="65">
        <v>46033</v>
      </c>
      <c r="R48" s="13">
        <v>76143444</v>
      </c>
      <c r="S48" s="50">
        <v>199</v>
      </c>
      <c r="T48" s="57">
        <v>46037</v>
      </c>
      <c r="U48" s="13">
        <v>50760000</v>
      </c>
      <c r="V48" s="13">
        <v>3384000</v>
      </c>
      <c r="W48" s="13">
        <v>6345000</v>
      </c>
      <c r="X48" s="13">
        <v>6345000</v>
      </c>
      <c r="Y48" s="13">
        <v>6345000</v>
      </c>
      <c r="Z48" s="13">
        <v>6345000</v>
      </c>
      <c r="AA48" s="13">
        <v>6345000</v>
      </c>
      <c r="AB48" s="13">
        <v>6345000</v>
      </c>
      <c r="AC48" s="13">
        <f t="shared" si="6"/>
        <v>41454000</v>
      </c>
      <c r="AD48" s="13"/>
      <c r="AE48" s="13">
        <f t="shared" si="7"/>
        <v>6345000</v>
      </c>
      <c r="AF48" s="13">
        <f t="shared" ref="AF48:AF49" si="14">--N48/30*14</f>
        <v>2961000</v>
      </c>
      <c r="AG48" s="13">
        <v>0</v>
      </c>
      <c r="AH48" s="13"/>
      <c r="AI48" s="13"/>
      <c r="AJ48" s="13">
        <f t="shared" si="8"/>
        <v>9306000</v>
      </c>
      <c r="AK48" s="13">
        <f t="shared" si="9"/>
        <v>50760000</v>
      </c>
      <c r="AL48" s="48"/>
      <c r="AM48" s="78"/>
      <c r="AN48" s="78"/>
      <c r="AO48" s="48"/>
      <c r="AP48" s="48"/>
      <c r="AQ48" s="48" t="s">
        <v>163</v>
      </c>
      <c r="AR48" s="48" t="s">
        <v>280</v>
      </c>
      <c r="AS48" s="48" t="s">
        <v>281</v>
      </c>
      <c r="AT48" s="48" t="s">
        <v>96</v>
      </c>
    </row>
    <row r="49" spans="1:46" x14ac:dyDescent="0.25">
      <c r="A49" s="50">
        <f t="shared" si="4"/>
        <v>48</v>
      </c>
      <c r="B49" s="48" t="s">
        <v>9</v>
      </c>
      <c r="C49" s="48" t="s">
        <v>282</v>
      </c>
      <c r="D49" s="48" t="s">
        <v>283</v>
      </c>
      <c r="E49" s="14">
        <v>1085327915</v>
      </c>
      <c r="F49" s="73">
        <v>46037</v>
      </c>
      <c r="G49" s="73"/>
      <c r="H49" s="73">
        <v>46279</v>
      </c>
      <c r="I49" s="13">
        <v>50760000</v>
      </c>
      <c r="J49" s="13"/>
      <c r="K49" s="13">
        <v>0</v>
      </c>
      <c r="L49" s="50" t="s">
        <v>60</v>
      </c>
      <c r="M49" s="13">
        <v>0</v>
      </c>
      <c r="N49" s="13">
        <v>6345000</v>
      </c>
      <c r="O49" s="13">
        <v>211500</v>
      </c>
      <c r="P49" s="50">
        <v>856</v>
      </c>
      <c r="Q49" s="65">
        <v>46033</v>
      </c>
      <c r="R49" s="13">
        <v>76143444</v>
      </c>
      <c r="S49" s="50">
        <v>200</v>
      </c>
      <c r="T49" s="57">
        <v>46037</v>
      </c>
      <c r="U49" s="13">
        <v>50760000</v>
      </c>
      <c r="V49" s="13">
        <v>3384000</v>
      </c>
      <c r="W49" s="13">
        <v>6345000</v>
      </c>
      <c r="X49" s="13">
        <v>6345000</v>
      </c>
      <c r="Y49" s="13">
        <v>6345000</v>
      </c>
      <c r="Z49" s="13">
        <v>6345000</v>
      </c>
      <c r="AA49" s="13">
        <v>6345000</v>
      </c>
      <c r="AB49" s="13">
        <v>6345000</v>
      </c>
      <c r="AC49" s="13">
        <f t="shared" si="6"/>
        <v>41454000</v>
      </c>
      <c r="AD49" s="13"/>
      <c r="AE49" s="13">
        <f t="shared" si="7"/>
        <v>6345000</v>
      </c>
      <c r="AF49" s="13">
        <f t="shared" si="14"/>
        <v>2961000</v>
      </c>
      <c r="AG49" s="13">
        <v>0</v>
      </c>
      <c r="AH49" s="13"/>
      <c r="AI49" s="13"/>
      <c r="AJ49" s="13">
        <f t="shared" si="8"/>
        <v>9306000</v>
      </c>
      <c r="AK49" s="13">
        <f t="shared" si="9"/>
        <v>50760000</v>
      </c>
      <c r="AL49" s="48"/>
      <c r="AM49" s="78"/>
      <c r="AN49" s="78"/>
      <c r="AO49" s="48"/>
      <c r="AP49" s="48"/>
      <c r="AQ49" s="48" t="s">
        <v>163</v>
      </c>
      <c r="AR49" s="48" t="s">
        <v>284</v>
      </c>
      <c r="AS49" s="48" t="s">
        <v>285</v>
      </c>
      <c r="AT49" s="48" t="s">
        <v>96</v>
      </c>
    </row>
    <row r="50" spans="1:46" x14ac:dyDescent="0.25">
      <c r="A50" s="50">
        <f t="shared" si="4"/>
        <v>49</v>
      </c>
      <c r="B50" s="48" t="s">
        <v>9</v>
      </c>
      <c r="C50" s="48" t="s">
        <v>286</v>
      </c>
      <c r="D50" s="48" t="s">
        <v>287</v>
      </c>
      <c r="E50" s="14">
        <v>1098638225</v>
      </c>
      <c r="F50" s="73">
        <v>46042</v>
      </c>
      <c r="G50" s="73"/>
      <c r="H50" s="73">
        <v>46284</v>
      </c>
      <c r="I50" s="13">
        <v>50760000</v>
      </c>
      <c r="J50" s="13"/>
      <c r="K50" s="13">
        <v>0</v>
      </c>
      <c r="L50" s="50" t="s">
        <v>60</v>
      </c>
      <c r="M50" s="13">
        <v>0</v>
      </c>
      <c r="N50" s="13">
        <v>6345000</v>
      </c>
      <c r="O50" s="13">
        <v>211500</v>
      </c>
      <c r="P50" s="50">
        <v>765</v>
      </c>
      <c r="Q50" s="65">
        <v>46033</v>
      </c>
      <c r="R50" s="13">
        <v>50762296</v>
      </c>
      <c r="S50" s="50">
        <v>336</v>
      </c>
      <c r="T50" s="57">
        <v>46041</v>
      </c>
      <c r="U50" s="13">
        <v>50760000</v>
      </c>
      <c r="V50" s="13">
        <v>2326500</v>
      </c>
      <c r="W50" s="13">
        <v>6345000</v>
      </c>
      <c r="X50" s="13">
        <v>6345000</v>
      </c>
      <c r="Y50" s="13">
        <v>6345000</v>
      </c>
      <c r="Z50" s="13">
        <v>6345000</v>
      </c>
      <c r="AA50" s="13">
        <v>6345000</v>
      </c>
      <c r="AB50" s="13">
        <v>6345000</v>
      </c>
      <c r="AC50" s="13">
        <f t="shared" si="6"/>
        <v>40396500</v>
      </c>
      <c r="AD50" s="13"/>
      <c r="AE50" s="13">
        <f t="shared" si="7"/>
        <v>6345000</v>
      </c>
      <c r="AF50" s="13">
        <f>--N50/30*19</f>
        <v>4018500</v>
      </c>
      <c r="AG50" s="13">
        <v>0</v>
      </c>
      <c r="AH50" s="13"/>
      <c r="AI50" s="13"/>
      <c r="AJ50" s="13">
        <f t="shared" si="8"/>
        <v>10363500</v>
      </c>
      <c r="AK50" s="13">
        <f t="shared" si="9"/>
        <v>50760000</v>
      </c>
      <c r="AL50" s="48"/>
      <c r="AM50" s="78"/>
      <c r="AN50" s="78"/>
      <c r="AO50" s="48"/>
      <c r="AP50" s="48"/>
      <c r="AQ50" s="48" t="s">
        <v>163</v>
      </c>
      <c r="AR50" s="48" t="s">
        <v>288</v>
      </c>
      <c r="AS50" s="48" t="s">
        <v>289</v>
      </c>
      <c r="AT50" s="48" t="s">
        <v>96</v>
      </c>
    </row>
    <row r="51" spans="1:46" x14ac:dyDescent="0.25">
      <c r="A51" s="50">
        <f t="shared" si="4"/>
        <v>50</v>
      </c>
      <c r="B51" s="48" t="s">
        <v>9</v>
      </c>
      <c r="C51" s="48" t="s">
        <v>290</v>
      </c>
      <c r="D51" s="48" t="s">
        <v>291</v>
      </c>
      <c r="E51" s="14">
        <v>1019029949</v>
      </c>
      <c r="F51" s="73">
        <v>46038</v>
      </c>
      <c r="G51" s="73"/>
      <c r="H51" s="73">
        <v>46280</v>
      </c>
      <c r="I51" s="13">
        <v>50760000</v>
      </c>
      <c r="J51" s="13"/>
      <c r="K51" s="13">
        <v>0</v>
      </c>
      <c r="L51" s="50" t="s">
        <v>60</v>
      </c>
      <c r="M51" s="13">
        <v>0</v>
      </c>
      <c r="N51" s="13">
        <v>6345000</v>
      </c>
      <c r="O51" s="13">
        <v>211500</v>
      </c>
      <c r="P51" s="50">
        <v>839</v>
      </c>
      <c r="Q51" s="65">
        <v>46033</v>
      </c>
      <c r="R51" s="13">
        <v>50762296</v>
      </c>
      <c r="S51" s="50">
        <v>216</v>
      </c>
      <c r="T51" s="57">
        <v>46038</v>
      </c>
      <c r="U51" s="13">
        <v>50760000</v>
      </c>
      <c r="V51" s="13">
        <v>3172500</v>
      </c>
      <c r="W51" s="13">
        <v>6345000</v>
      </c>
      <c r="X51" s="13">
        <v>6345000</v>
      </c>
      <c r="Y51" s="13">
        <v>6345000</v>
      </c>
      <c r="Z51" s="13">
        <v>6345000</v>
      </c>
      <c r="AA51" s="13">
        <v>6345000</v>
      </c>
      <c r="AB51" s="13">
        <v>6345000</v>
      </c>
      <c r="AC51" s="13">
        <f t="shared" si="6"/>
        <v>41242500</v>
      </c>
      <c r="AD51" s="13"/>
      <c r="AE51" s="13">
        <f t="shared" si="7"/>
        <v>6345000</v>
      </c>
      <c r="AF51" s="13">
        <f>--N51/30*15</f>
        <v>3172500</v>
      </c>
      <c r="AG51" s="13">
        <v>0</v>
      </c>
      <c r="AH51" s="13"/>
      <c r="AI51" s="13"/>
      <c r="AJ51" s="13">
        <f t="shared" si="8"/>
        <v>9517500</v>
      </c>
      <c r="AK51" s="13">
        <f t="shared" si="9"/>
        <v>50760000</v>
      </c>
      <c r="AL51" s="48"/>
      <c r="AM51" s="78"/>
      <c r="AN51" s="78"/>
      <c r="AO51" s="48"/>
      <c r="AP51" s="48"/>
      <c r="AQ51" s="48" t="s">
        <v>163</v>
      </c>
      <c r="AR51" s="48" t="s">
        <v>292</v>
      </c>
      <c r="AS51" s="48" t="s">
        <v>293</v>
      </c>
      <c r="AT51" s="48" t="s">
        <v>96</v>
      </c>
    </row>
    <row r="52" spans="1:46" x14ac:dyDescent="0.25">
      <c r="A52" s="50">
        <f t="shared" si="4"/>
        <v>51</v>
      </c>
      <c r="B52" s="48" t="s">
        <v>9</v>
      </c>
      <c r="C52" s="48" t="s">
        <v>294</v>
      </c>
      <c r="D52" s="48" t="s">
        <v>295</v>
      </c>
      <c r="E52" s="14">
        <v>79893564</v>
      </c>
      <c r="F52" s="73">
        <v>46042</v>
      </c>
      <c r="G52" s="73"/>
      <c r="H52" s="73">
        <v>46284</v>
      </c>
      <c r="I52" s="13">
        <v>50760000</v>
      </c>
      <c r="J52" s="13"/>
      <c r="K52" s="13">
        <v>0</v>
      </c>
      <c r="L52" s="50" t="s">
        <v>60</v>
      </c>
      <c r="M52" s="13">
        <v>0</v>
      </c>
      <c r="N52" s="13">
        <v>6345000</v>
      </c>
      <c r="O52" s="13">
        <v>211500</v>
      </c>
      <c r="P52" s="50">
        <v>872</v>
      </c>
      <c r="Q52" s="65">
        <v>46033</v>
      </c>
      <c r="R52" s="13">
        <v>76143444</v>
      </c>
      <c r="S52" s="50">
        <v>381</v>
      </c>
      <c r="T52" s="57">
        <v>46042</v>
      </c>
      <c r="U52" s="13">
        <v>50760000</v>
      </c>
      <c r="V52" s="13">
        <v>2326500</v>
      </c>
      <c r="W52" s="13">
        <v>6345000</v>
      </c>
      <c r="X52" s="13">
        <v>6345000</v>
      </c>
      <c r="Y52" s="13">
        <v>6345000</v>
      </c>
      <c r="Z52" s="13">
        <v>6345000</v>
      </c>
      <c r="AA52" s="13">
        <v>6345000</v>
      </c>
      <c r="AB52" s="13">
        <v>6345000</v>
      </c>
      <c r="AC52" s="13">
        <f t="shared" si="6"/>
        <v>40396500</v>
      </c>
      <c r="AD52" s="13"/>
      <c r="AE52" s="13">
        <f t="shared" si="7"/>
        <v>6345000</v>
      </c>
      <c r="AF52" s="13">
        <f t="shared" ref="AF52:AF53" si="15">--N52/30*19</f>
        <v>4018500</v>
      </c>
      <c r="AG52" s="13">
        <v>0</v>
      </c>
      <c r="AH52" s="13"/>
      <c r="AI52" s="13"/>
      <c r="AJ52" s="13">
        <f t="shared" si="8"/>
        <v>10363500</v>
      </c>
      <c r="AK52" s="13">
        <f t="shared" si="9"/>
        <v>50760000</v>
      </c>
      <c r="AL52" s="48"/>
      <c r="AM52" s="78"/>
      <c r="AN52" s="78"/>
      <c r="AO52" s="48"/>
      <c r="AP52" s="48"/>
      <c r="AQ52" s="48" t="s">
        <v>163</v>
      </c>
      <c r="AR52" s="48" t="s">
        <v>296</v>
      </c>
      <c r="AS52" s="48" t="s">
        <v>297</v>
      </c>
      <c r="AT52" s="48" t="s">
        <v>96</v>
      </c>
    </row>
    <row r="53" spans="1:46" x14ac:dyDescent="0.25">
      <c r="A53" s="50">
        <f t="shared" si="4"/>
        <v>52</v>
      </c>
      <c r="B53" s="48" t="s">
        <v>9</v>
      </c>
      <c r="C53" s="48" t="s">
        <v>298</v>
      </c>
      <c r="D53" s="48" t="s">
        <v>299</v>
      </c>
      <c r="E53" s="14">
        <v>79885651</v>
      </c>
      <c r="F53" s="73">
        <v>46042</v>
      </c>
      <c r="G53" s="73"/>
      <c r="H53" s="73">
        <v>46284</v>
      </c>
      <c r="I53" s="13">
        <v>50760000</v>
      </c>
      <c r="J53" s="13"/>
      <c r="K53" s="13">
        <v>0</v>
      </c>
      <c r="L53" s="50" t="s">
        <v>60</v>
      </c>
      <c r="M53" s="13">
        <v>0</v>
      </c>
      <c r="N53" s="13">
        <v>6345000</v>
      </c>
      <c r="O53" s="13">
        <v>211500</v>
      </c>
      <c r="P53" s="50">
        <v>825</v>
      </c>
      <c r="Q53" s="65">
        <v>46033</v>
      </c>
      <c r="R53" s="13">
        <v>50762296</v>
      </c>
      <c r="S53" s="50">
        <v>382</v>
      </c>
      <c r="T53" s="57">
        <v>46042</v>
      </c>
      <c r="U53" s="13">
        <v>50760000</v>
      </c>
      <c r="V53" s="13">
        <v>2326500</v>
      </c>
      <c r="W53" s="13">
        <v>6345000</v>
      </c>
      <c r="X53" s="13">
        <v>6345000</v>
      </c>
      <c r="Y53" s="13">
        <v>6345000</v>
      </c>
      <c r="Z53" s="13">
        <v>6345000</v>
      </c>
      <c r="AA53" s="13">
        <v>6345000</v>
      </c>
      <c r="AB53" s="13">
        <v>6345000</v>
      </c>
      <c r="AC53" s="13">
        <f t="shared" si="6"/>
        <v>40396500</v>
      </c>
      <c r="AD53" s="13"/>
      <c r="AE53" s="13">
        <f t="shared" si="7"/>
        <v>6345000</v>
      </c>
      <c r="AF53" s="13">
        <f t="shared" si="15"/>
        <v>4018500</v>
      </c>
      <c r="AG53" s="13">
        <v>0</v>
      </c>
      <c r="AH53" s="13"/>
      <c r="AI53" s="13"/>
      <c r="AJ53" s="13">
        <f t="shared" si="8"/>
        <v>10363500</v>
      </c>
      <c r="AK53" s="13">
        <f t="shared" si="9"/>
        <v>50760000</v>
      </c>
      <c r="AL53" s="48"/>
      <c r="AM53" s="78"/>
      <c r="AN53" s="78"/>
      <c r="AO53" s="48"/>
      <c r="AP53" s="48"/>
      <c r="AQ53" s="48" t="s">
        <v>163</v>
      </c>
      <c r="AR53" s="48" t="s">
        <v>300</v>
      </c>
      <c r="AS53" s="48" t="s">
        <v>301</v>
      </c>
      <c r="AT53" s="48" t="s">
        <v>96</v>
      </c>
    </row>
    <row r="54" spans="1:46" x14ac:dyDescent="0.25">
      <c r="A54" s="50">
        <f t="shared" si="4"/>
        <v>53</v>
      </c>
      <c r="B54" s="48" t="s">
        <v>9</v>
      </c>
      <c r="C54" s="48" t="s">
        <v>302</v>
      </c>
      <c r="D54" s="48" t="s">
        <v>303</v>
      </c>
      <c r="E54" s="14">
        <v>1087048796</v>
      </c>
      <c r="F54" s="73">
        <v>46041</v>
      </c>
      <c r="G54" s="73"/>
      <c r="H54" s="73">
        <v>46283</v>
      </c>
      <c r="I54" s="13">
        <v>50760000</v>
      </c>
      <c r="J54" s="13"/>
      <c r="K54" s="13">
        <v>0</v>
      </c>
      <c r="L54" s="50" t="s">
        <v>60</v>
      </c>
      <c r="M54" s="13">
        <v>0</v>
      </c>
      <c r="N54" s="13">
        <v>6345000</v>
      </c>
      <c r="O54" s="13">
        <v>211500</v>
      </c>
      <c r="P54" s="50">
        <v>764</v>
      </c>
      <c r="Q54" s="65">
        <v>46033</v>
      </c>
      <c r="R54" s="13">
        <v>76143444</v>
      </c>
      <c r="S54" s="50">
        <v>305</v>
      </c>
      <c r="T54" s="57">
        <v>46041</v>
      </c>
      <c r="U54" s="13">
        <v>50760000</v>
      </c>
      <c r="V54" s="13">
        <v>2538000</v>
      </c>
      <c r="W54" s="13">
        <v>6345000</v>
      </c>
      <c r="X54" s="13">
        <v>6345000</v>
      </c>
      <c r="Y54" s="13">
        <v>6345000</v>
      </c>
      <c r="Z54" s="13">
        <v>6345000</v>
      </c>
      <c r="AA54" s="13">
        <v>6345000</v>
      </c>
      <c r="AB54" s="13">
        <v>6345000</v>
      </c>
      <c r="AC54" s="13">
        <f t="shared" si="6"/>
        <v>40608000</v>
      </c>
      <c r="AD54" s="13"/>
      <c r="AE54" s="13">
        <f t="shared" si="7"/>
        <v>6345000</v>
      </c>
      <c r="AF54" s="13">
        <f>--N54/30*18</f>
        <v>3807000</v>
      </c>
      <c r="AG54" s="13">
        <v>0</v>
      </c>
      <c r="AH54" s="13"/>
      <c r="AI54" s="13"/>
      <c r="AJ54" s="13">
        <f t="shared" si="8"/>
        <v>10152000</v>
      </c>
      <c r="AK54" s="13">
        <f t="shared" si="9"/>
        <v>50760000</v>
      </c>
      <c r="AL54" s="48"/>
      <c r="AM54" s="78"/>
      <c r="AN54" s="78"/>
      <c r="AO54" s="48"/>
      <c r="AP54" s="48"/>
      <c r="AQ54" s="48" t="s">
        <v>163</v>
      </c>
      <c r="AR54" s="48" t="s">
        <v>304</v>
      </c>
      <c r="AS54" s="48" t="s">
        <v>305</v>
      </c>
      <c r="AT54" s="48" t="s">
        <v>96</v>
      </c>
    </row>
    <row r="55" spans="1:46" x14ac:dyDescent="0.25">
      <c r="A55" s="50">
        <f t="shared" si="4"/>
        <v>54</v>
      </c>
      <c r="B55" s="48" t="s">
        <v>9</v>
      </c>
      <c r="C55" s="48" t="s">
        <v>306</v>
      </c>
      <c r="D55" s="48" t="s">
        <v>307</v>
      </c>
      <c r="E55" s="14">
        <v>1077445981</v>
      </c>
      <c r="F55" s="73">
        <v>46037</v>
      </c>
      <c r="G55" s="73"/>
      <c r="H55" s="73">
        <v>46279</v>
      </c>
      <c r="I55" s="13">
        <v>50760000</v>
      </c>
      <c r="J55" s="13"/>
      <c r="K55" s="13">
        <v>0</v>
      </c>
      <c r="L55" s="50" t="s">
        <v>60</v>
      </c>
      <c r="M55" s="13">
        <v>0</v>
      </c>
      <c r="N55" s="13">
        <v>6345000</v>
      </c>
      <c r="O55" s="13">
        <v>211500</v>
      </c>
      <c r="P55" s="50">
        <v>826</v>
      </c>
      <c r="Q55" s="65">
        <v>46033</v>
      </c>
      <c r="R55" s="13">
        <v>76143444</v>
      </c>
      <c r="S55" s="50">
        <v>207</v>
      </c>
      <c r="T55" s="57">
        <v>46037</v>
      </c>
      <c r="U55" s="13">
        <v>50760000</v>
      </c>
      <c r="V55" s="13">
        <v>3384000</v>
      </c>
      <c r="W55" s="13">
        <v>6345000</v>
      </c>
      <c r="X55" s="13">
        <v>6345000</v>
      </c>
      <c r="Y55" s="13">
        <v>6345000</v>
      </c>
      <c r="Z55" s="13">
        <v>6345000</v>
      </c>
      <c r="AA55" s="13">
        <v>6345000</v>
      </c>
      <c r="AB55" s="13">
        <v>6345000</v>
      </c>
      <c r="AC55" s="13">
        <f t="shared" si="6"/>
        <v>41454000</v>
      </c>
      <c r="AD55" s="13"/>
      <c r="AE55" s="13">
        <f t="shared" si="7"/>
        <v>6345000</v>
      </c>
      <c r="AF55" s="13">
        <f t="shared" ref="AF55:AF56" si="16">--N55/30*14</f>
        <v>2961000</v>
      </c>
      <c r="AG55" s="13">
        <v>0</v>
      </c>
      <c r="AH55" s="13"/>
      <c r="AI55" s="13"/>
      <c r="AJ55" s="13">
        <f t="shared" si="8"/>
        <v>9306000</v>
      </c>
      <c r="AK55" s="13">
        <f t="shared" si="9"/>
        <v>50760000</v>
      </c>
      <c r="AL55" s="48"/>
      <c r="AM55" s="78"/>
      <c r="AN55" s="78"/>
      <c r="AO55" s="48"/>
      <c r="AP55" s="48"/>
      <c r="AQ55" s="48" t="s">
        <v>163</v>
      </c>
      <c r="AR55" s="48" t="s">
        <v>308</v>
      </c>
      <c r="AS55" s="48" t="s">
        <v>309</v>
      </c>
      <c r="AT55" s="48" t="s">
        <v>96</v>
      </c>
    </row>
    <row r="56" spans="1:46" x14ac:dyDescent="0.25">
      <c r="A56" s="50">
        <f t="shared" si="4"/>
        <v>55</v>
      </c>
      <c r="B56" s="48" t="s">
        <v>9</v>
      </c>
      <c r="C56" s="48" t="s">
        <v>310</v>
      </c>
      <c r="D56" s="48" t="s">
        <v>311</v>
      </c>
      <c r="E56" s="14">
        <v>79848324</v>
      </c>
      <c r="F56" s="73">
        <v>46037</v>
      </c>
      <c r="G56" s="73"/>
      <c r="H56" s="73">
        <v>46279</v>
      </c>
      <c r="I56" s="13">
        <v>50760000</v>
      </c>
      <c r="J56" s="13"/>
      <c r="K56" s="13">
        <v>0</v>
      </c>
      <c r="L56" s="50" t="s">
        <v>60</v>
      </c>
      <c r="M56" s="13">
        <v>0</v>
      </c>
      <c r="N56" s="13">
        <v>6345000</v>
      </c>
      <c r="O56" s="13">
        <v>211500</v>
      </c>
      <c r="P56" s="50">
        <v>840</v>
      </c>
      <c r="Q56" s="65">
        <v>46033</v>
      </c>
      <c r="R56" s="13">
        <v>76143444</v>
      </c>
      <c r="S56" s="50">
        <v>202</v>
      </c>
      <c r="T56" s="57">
        <v>46037</v>
      </c>
      <c r="U56" s="13">
        <v>50760000</v>
      </c>
      <c r="V56" s="13">
        <v>3384000</v>
      </c>
      <c r="W56" s="13">
        <v>6345000</v>
      </c>
      <c r="X56" s="13">
        <v>6345000</v>
      </c>
      <c r="Y56" s="13">
        <v>6345000</v>
      </c>
      <c r="Z56" s="13">
        <v>6345000</v>
      </c>
      <c r="AA56" s="13">
        <v>6345000</v>
      </c>
      <c r="AB56" s="13">
        <v>6345000</v>
      </c>
      <c r="AC56" s="13">
        <f t="shared" si="6"/>
        <v>41454000</v>
      </c>
      <c r="AD56" s="13"/>
      <c r="AE56" s="13">
        <f t="shared" si="7"/>
        <v>6345000</v>
      </c>
      <c r="AF56" s="13">
        <f t="shared" si="16"/>
        <v>2961000</v>
      </c>
      <c r="AG56" s="13">
        <v>0</v>
      </c>
      <c r="AH56" s="13"/>
      <c r="AI56" s="13"/>
      <c r="AJ56" s="13">
        <f t="shared" si="8"/>
        <v>9306000</v>
      </c>
      <c r="AK56" s="13">
        <f t="shared" si="9"/>
        <v>50760000</v>
      </c>
      <c r="AL56" s="48"/>
      <c r="AM56" s="78"/>
      <c r="AN56" s="78"/>
      <c r="AO56" s="48"/>
      <c r="AP56" s="48"/>
      <c r="AQ56" s="48" t="s">
        <v>163</v>
      </c>
      <c r="AR56" s="48" t="s">
        <v>312</v>
      </c>
      <c r="AS56" s="48" t="s">
        <v>313</v>
      </c>
      <c r="AT56" s="48" t="s">
        <v>96</v>
      </c>
    </row>
    <row r="57" spans="1:46" x14ac:dyDescent="0.25">
      <c r="A57" s="50">
        <f t="shared" si="4"/>
        <v>56</v>
      </c>
      <c r="B57" s="48" t="s">
        <v>9</v>
      </c>
      <c r="C57" s="48" t="s">
        <v>314</v>
      </c>
      <c r="D57" s="48" t="s">
        <v>315</v>
      </c>
      <c r="E57" s="14">
        <v>1085321180</v>
      </c>
      <c r="F57" s="73">
        <v>46041</v>
      </c>
      <c r="G57" s="73"/>
      <c r="H57" s="73">
        <v>46283</v>
      </c>
      <c r="I57" s="13">
        <v>50760000</v>
      </c>
      <c r="J57" s="13"/>
      <c r="K57" s="13">
        <v>0</v>
      </c>
      <c r="L57" s="50" t="s">
        <v>60</v>
      </c>
      <c r="M57" s="13">
        <v>0</v>
      </c>
      <c r="N57" s="13">
        <v>6345000</v>
      </c>
      <c r="O57" s="13">
        <v>211500</v>
      </c>
      <c r="P57" s="50">
        <v>800</v>
      </c>
      <c r="Q57" s="65">
        <v>46033</v>
      </c>
      <c r="R57" s="13">
        <v>76143444</v>
      </c>
      <c r="S57" s="50">
        <v>335</v>
      </c>
      <c r="T57" s="57">
        <v>46041</v>
      </c>
      <c r="U57" s="13">
        <v>50760000</v>
      </c>
      <c r="V57" s="13">
        <v>2538000</v>
      </c>
      <c r="W57" s="13">
        <v>6345000</v>
      </c>
      <c r="X57" s="13">
        <v>6345000</v>
      </c>
      <c r="Y57" s="13">
        <v>6345000</v>
      </c>
      <c r="Z57" s="13">
        <v>6345000</v>
      </c>
      <c r="AA57" s="13">
        <v>6345000</v>
      </c>
      <c r="AB57" s="13">
        <v>6345000</v>
      </c>
      <c r="AC57" s="13">
        <f t="shared" si="6"/>
        <v>40608000</v>
      </c>
      <c r="AD57" s="13"/>
      <c r="AE57" s="13">
        <f t="shared" si="7"/>
        <v>6345000</v>
      </c>
      <c r="AF57" s="13">
        <f>--N57/30*18</f>
        <v>3807000</v>
      </c>
      <c r="AG57" s="13">
        <v>0</v>
      </c>
      <c r="AH57" s="13"/>
      <c r="AI57" s="13"/>
      <c r="AJ57" s="13">
        <f t="shared" si="8"/>
        <v>10152000</v>
      </c>
      <c r="AK57" s="13">
        <f t="shared" si="9"/>
        <v>50760000</v>
      </c>
      <c r="AL57" s="48"/>
      <c r="AM57" s="78"/>
      <c r="AN57" s="78"/>
      <c r="AO57" s="48"/>
      <c r="AP57" s="48"/>
      <c r="AQ57" s="48" t="s">
        <v>163</v>
      </c>
      <c r="AR57" s="48" t="s">
        <v>316</v>
      </c>
      <c r="AS57" s="48" t="s">
        <v>317</v>
      </c>
      <c r="AT57" s="48" t="s">
        <v>96</v>
      </c>
    </row>
    <row r="58" spans="1:46" x14ac:dyDescent="0.25">
      <c r="A58" s="50">
        <f t="shared" si="4"/>
        <v>57</v>
      </c>
      <c r="B58" s="48" t="s">
        <v>9</v>
      </c>
      <c r="C58" s="48" t="s">
        <v>318</v>
      </c>
      <c r="D58" s="48" t="s">
        <v>319</v>
      </c>
      <c r="E58" s="14">
        <v>1116553695</v>
      </c>
      <c r="F58" s="73">
        <v>46045</v>
      </c>
      <c r="G58" s="73"/>
      <c r="H58" s="73">
        <v>46287</v>
      </c>
      <c r="I58" s="13">
        <v>50760000</v>
      </c>
      <c r="J58" s="13"/>
      <c r="K58" s="13">
        <v>0</v>
      </c>
      <c r="L58" s="50" t="s">
        <v>60</v>
      </c>
      <c r="M58" s="13">
        <v>0</v>
      </c>
      <c r="N58" s="13">
        <v>6345000</v>
      </c>
      <c r="O58" s="13">
        <v>211500</v>
      </c>
      <c r="P58" s="50">
        <v>857</v>
      </c>
      <c r="Q58" s="65">
        <v>46033</v>
      </c>
      <c r="R58" s="13">
        <v>50762296</v>
      </c>
      <c r="S58" s="50">
        <v>549</v>
      </c>
      <c r="T58" s="57">
        <v>46045</v>
      </c>
      <c r="U58" s="13">
        <v>50760000</v>
      </c>
      <c r="V58" s="13">
        <v>1692000</v>
      </c>
      <c r="W58" s="13">
        <v>6345000</v>
      </c>
      <c r="X58" s="13">
        <v>6345000</v>
      </c>
      <c r="Y58" s="13">
        <v>6345000</v>
      </c>
      <c r="Z58" s="13">
        <v>6345000</v>
      </c>
      <c r="AA58" s="13">
        <v>6345000</v>
      </c>
      <c r="AB58" s="13">
        <v>6345000</v>
      </c>
      <c r="AC58" s="13">
        <f t="shared" si="6"/>
        <v>39762000</v>
      </c>
      <c r="AD58" s="13"/>
      <c r="AE58" s="13">
        <f t="shared" si="7"/>
        <v>6345000</v>
      </c>
      <c r="AF58" s="13">
        <f>--N58/30*22</f>
        <v>4653000</v>
      </c>
      <c r="AG58" s="13">
        <v>0</v>
      </c>
      <c r="AH58" s="13"/>
      <c r="AI58" s="13"/>
      <c r="AJ58" s="13">
        <f t="shared" si="8"/>
        <v>10998000</v>
      </c>
      <c r="AK58" s="13">
        <f t="shared" si="9"/>
        <v>50760000</v>
      </c>
      <c r="AL58" s="48"/>
      <c r="AM58" s="78"/>
      <c r="AN58" s="78"/>
      <c r="AO58" s="48"/>
      <c r="AP58" s="48"/>
      <c r="AQ58" s="48" t="s">
        <v>163</v>
      </c>
      <c r="AR58" s="48" t="s">
        <v>320</v>
      </c>
      <c r="AS58" s="48" t="s">
        <v>321</v>
      </c>
      <c r="AT58" s="48" t="s">
        <v>96</v>
      </c>
    </row>
    <row r="59" spans="1:46" x14ac:dyDescent="0.25">
      <c r="A59" s="50">
        <f t="shared" si="4"/>
        <v>58</v>
      </c>
      <c r="B59" s="48" t="s">
        <v>9</v>
      </c>
      <c r="C59" s="48" t="s">
        <v>322</v>
      </c>
      <c r="D59" s="48" t="s">
        <v>323</v>
      </c>
      <c r="E59" s="14">
        <v>1018437070</v>
      </c>
      <c r="F59" s="73">
        <v>46042</v>
      </c>
      <c r="G59" s="73"/>
      <c r="H59" s="73">
        <v>46284</v>
      </c>
      <c r="I59" s="13">
        <v>30000000</v>
      </c>
      <c r="J59" s="13"/>
      <c r="K59" s="13">
        <v>0</v>
      </c>
      <c r="L59" s="50" t="s">
        <v>60</v>
      </c>
      <c r="M59" s="13">
        <v>0</v>
      </c>
      <c r="N59" s="13">
        <v>3750000</v>
      </c>
      <c r="O59" s="13">
        <v>125000</v>
      </c>
      <c r="P59" s="50">
        <v>757</v>
      </c>
      <c r="Q59" s="65">
        <v>46033</v>
      </c>
      <c r="R59" s="13">
        <v>30002752</v>
      </c>
      <c r="S59" s="50">
        <v>396</v>
      </c>
      <c r="T59" s="57">
        <v>46042</v>
      </c>
      <c r="U59" s="13">
        <v>30000000</v>
      </c>
      <c r="V59" s="13">
        <v>1375000</v>
      </c>
      <c r="W59" s="13">
        <v>3750000</v>
      </c>
      <c r="X59" s="13">
        <v>3750000</v>
      </c>
      <c r="Y59" s="13">
        <v>3750000</v>
      </c>
      <c r="Z59" s="13">
        <v>3750000</v>
      </c>
      <c r="AA59" s="13">
        <v>3750000</v>
      </c>
      <c r="AB59" s="13">
        <v>3750000</v>
      </c>
      <c r="AC59" s="13">
        <f t="shared" si="6"/>
        <v>23875000</v>
      </c>
      <c r="AD59" s="13"/>
      <c r="AE59" s="13">
        <f t="shared" si="7"/>
        <v>3750000</v>
      </c>
      <c r="AF59" s="13">
        <f>--N59/30*19</f>
        <v>2375000</v>
      </c>
      <c r="AG59" s="13">
        <v>0</v>
      </c>
      <c r="AH59" s="13"/>
      <c r="AI59" s="13"/>
      <c r="AJ59" s="13">
        <f t="shared" si="8"/>
        <v>6125000</v>
      </c>
      <c r="AK59" s="13">
        <f t="shared" si="9"/>
        <v>30000000</v>
      </c>
      <c r="AL59" s="48"/>
      <c r="AM59" s="78"/>
      <c r="AN59" s="78"/>
      <c r="AO59" s="48"/>
      <c r="AP59" s="48"/>
      <c r="AQ59" s="48" t="s">
        <v>163</v>
      </c>
      <c r="AR59" s="48" t="s">
        <v>324</v>
      </c>
      <c r="AS59" s="48" t="s">
        <v>325</v>
      </c>
      <c r="AT59" s="48" t="s">
        <v>96</v>
      </c>
    </row>
    <row r="60" spans="1:46" x14ac:dyDescent="0.25">
      <c r="A60" s="50">
        <f t="shared" si="4"/>
        <v>59</v>
      </c>
      <c r="B60" s="48" t="s">
        <v>9</v>
      </c>
      <c r="C60" s="48" t="s">
        <v>326</v>
      </c>
      <c r="D60" s="48" t="s">
        <v>327</v>
      </c>
      <c r="E60" s="14">
        <v>1033703904</v>
      </c>
      <c r="F60" s="73">
        <v>46043</v>
      </c>
      <c r="G60" s="73"/>
      <c r="H60" s="73">
        <v>46285</v>
      </c>
      <c r="I60" s="13">
        <v>30000000</v>
      </c>
      <c r="J60" s="13"/>
      <c r="K60" s="13">
        <v>0</v>
      </c>
      <c r="L60" s="50" t="s">
        <v>60</v>
      </c>
      <c r="M60" s="13">
        <v>0</v>
      </c>
      <c r="N60" s="13">
        <v>3750000</v>
      </c>
      <c r="O60" s="13">
        <v>125000</v>
      </c>
      <c r="P60" s="50">
        <v>847</v>
      </c>
      <c r="Q60" s="65">
        <v>46033</v>
      </c>
      <c r="R60" s="13">
        <v>45004128</v>
      </c>
      <c r="S60" s="50">
        <v>412</v>
      </c>
      <c r="T60" s="57">
        <v>46043</v>
      </c>
      <c r="U60" s="13">
        <v>30000000</v>
      </c>
      <c r="V60" s="13">
        <v>1250000</v>
      </c>
      <c r="W60" s="13">
        <v>3750000</v>
      </c>
      <c r="X60" s="13">
        <v>3750000</v>
      </c>
      <c r="Y60" s="13">
        <v>3750000</v>
      </c>
      <c r="Z60" s="13">
        <v>3750000</v>
      </c>
      <c r="AA60" s="13">
        <v>3750000</v>
      </c>
      <c r="AB60" s="13">
        <v>3750000</v>
      </c>
      <c r="AC60" s="13">
        <f t="shared" si="6"/>
        <v>23750000</v>
      </c>
      <c r="AD60" s="13"/>
      <c r="AE60" s="13">
        <f t="shared" si="7"/>
        <v>3750000</v>
      </c>
      <c r="AF60" s="13">
        <f>--N60/30*20</f>
        <v>2500000</v>
      </c>
      <c r="AG60" s="13">
        <v>0</v>
      </c>
      <c r="AH60" s="13"/>
      <c r="AI60" s="13"/>
      <c r="AJ60" s="13">
        <f t="shared" si="8"/>
        <v>6250000</v>
      </c>
      <c r="AK60" s="13">
        <f t="shared" si="9"/>
        <v>30000000</v>
      </c>
      <c r="AL60" s="48"/>
      <c r="AM60" s="78"/>
      <c r="AN60" s="78"/>
      <c r="AO60" s="48"/>
      <c r="AP60" s="48"/>
      <c r="AQ60" s="48" t="s">
        <v>163</v>
      </c>
      <c r="AR60" s="48" t="s">
        <v>328</v>
      </c>
      <c r="AS60" s="48" t="s">
        <v>329</v>
      </c>
      <c r="AT60" s="48" t="s">
        <v>96</v>
      </c>
    </row>
    <row r="61" spans="1:46" x14ac:dyDescent="0.25">
      <c r="A61" s="50">
        <f t="shared" si="4"/>
        <v>60</v>
      </c>
      <c r="B61" s="48" t="s">
        <v>9</v>
      </c>
      <c r="C61" s="48" t="s">
        <v>330</v>
      </c>
      <c r="D61" s="48" t="s">
        <v>331</v>
      </c>
      <c r="E61" s="14">
        <v>1013676141</v>
      </c>
      <c r="F61" s="73">
        <v>46044</v>
      </c>
      <c r="G61" s="73"/>
      <c r="H61" s="73">
        <v>46286</v>
      </c>
      <c r="I61" s="13">
        <v>73776000</v>
      </c>
      <c r="J61" s="13"/>
      <c r="K61" s="13">
        <v>0</v>
      </c>
      <c r="L61" s="50" t="s">
        <v>60</v>
      </c>
      <c r="M61" s="13">
        <v>0</v>
      </c>
      <c r="N61" s="13">
        <v>9222000</v>
      </c>
      <c r="O61" s="13">
        <v>307400</v>
      </c>
      <c r="P61" s="50">
        <v>835</v>
      </c>
      <c r="Q61" s="65">
        <v>46033</v>
      </c>
      <c r="R61" s="13">
        <v>73792312</v>
      </c>
      <c r="S61" s="50">
        <v>502</v>
      </c>
      <c r="T61" s="57">
        <v>46044</v>
      </c>
      <c r="U61" s="13">
        <v>73776000</v>
      </c>
      <c r="V61" s="13">
        <v>2766600</v>
      </c>
      <c r="W61" s="13">
        <v>9222000</v>
      </c>
      <c r="X61" s="13">
        <v>9222000</v>
      </c>
      <c r="Y61" s="13">
        <v>9222000</v>
      </c>
      <c r="Z61" s="13">
        <v>9222000</v>
      </c>
      <c r="AA61" s="13">
        <v>6455400</v>
      </c>
      <c r="AB61" s="13">
        <v>9222000</v>
      </c>
      <c r="AC61" s="13">
        <f t="shared" si="6"/>
        <v>55332000</v>
      </c>
      <c r="AD61" s="13"/>
      <c r="AE61" s="13">
        <f t="shared" si="7"/>
        <v>9222000</v>
      </c>
      <c r="AF61" s="13">
        <f>--N61/30*21</f>
        <v>6455400</v>
      </c>
      <c r="AG61" s="13">
        <v>0</v>
      </c>
      <c r="AH61" s="13"/>
      <c r="AI61" s="13"/>
      <c r="AJ61" s="13">
        <f t="shared" si="8"/>
        <v>15677400</v>
      </c>
      <c r="AK61" s="13">
        <f t="shared" si="9"/>
        <v>71009400</v>
      </c>
      <c r="AL61" s="50" t="s">
        <v>92</v>
      </c>
      <c r="AM61" s="57">
        <v>46195</v>
      </c>
      <c r="AN61" s="57">
        <v>46203</v>
      </c>
      <c r="AO61" s="50">
        <v>9</v>
      </c>
      <c r="AP61" s="51"/>
      <c r="AQ61" s="48" t="s">
        <v>93</v>
      </c>
      <c r="AR61" s="48" t="s">
        <v>332</v>
      </c>
      <c r="AS61" s="48" t="s">
        <v>333</v>
      </c>
      <c r="AT61" s="48" t="s">
        <v>96</v>
      </c>
    </row>
    <row r="62" spans="1:46" x14ac:dyDescent="0.25">
      <c r="A62" s="50">
        <f t="shared" si="4"/>
        <v>61</v>
      </c>
      <c r="B62" s="48" t="s">
        <v>9</v>
      </c>
      <c r="C62" s="48" t="s">
        <v>334</v>
      </c>
      <c r="D62" s="48" t="s">
        <v>335</v>
      </c>
      <c r="E62" s="14">
        <v>1020766170</v>
      </c>
      <c r="F62" s="73">
        <v>46038</v>
      </c>
      <c r="G62" s="73"/>
      <c r="H62" s="73">
        <v>46280</v>
      </c>
      <c r="I62" s="13">
        <v>73776000</v>
      </c>
      <c r="J62" s="13"/>
      <c r="K62" s="13">
        <v>0</v>
      </c>
      <c r="L62" s="50" t="s">
        <v>60</v>
      </c>
      <c r="M62" s="13">
        <v>0</v>
      </c>
      <c r="N62" s="13">
        <v>9222000</v>
      </c>
      <c r="O62" s="13">
        <v>307400</v>
      </c>
      <c r="P62" s="50">
        <v>821</v>
      </c>
      <c r="Q62" s="65">
        <v>46033</v>
      </c>
      <c r="R62" s="13">
        <v>73792312</v>
      </c>
      <c r="S62" s="50">
        <v>224</v>
      </c>
      <c r="T62" s="57">
        <v>46038</v>
      </c>
      <c r="U62" s="13">
        <v>73776000</v>
      </c>
      <c r="V62" s="13">
        <v>4611000</v>
      </c>
      <c r="W62" s="13">
        <v>9222000</v>
      </c>
      <c r="X62" s="13">
        <v>9222000</v>
      </c>
      <c r="Y62" s="13">
        <v>9222000</v>
      </c>
      <c r="Z62" s="13">
        <v>9222000</v>
      </c>
      <c r="AA62" s="13">
        <v>9222000</v>
      </c>
      <c r="AB62" s="13">
        <v>9222000</v>
      </c>
      <c r="AC62" s="13">
        <f t="shared" si="6"/>
        <v>59943000</v>
      </c>
      <c r="AD62" s="13"/>
      <c r="AE62" s="13">
        <f t="shared" si="7"/>
        <v>9222000</v>
      </c>
      <c r="AF62" s="13">
        <f>--N62/30*15</f>
        <v>4611000</v>
      </c>
      <c r="AG62" s="13">
        <v>0</v>
      </c>
      <c r="AH62" s="13"/>
      <c r="AI62" s="13"/>
      <c r="AJ62" s="13">
        <f t="shared" si="8"/>
        <v>13833000</v>
      </c>
      <c r="AK62" s="13">
        <f t="shared" si="9"/>
        <v>73776000</v>
      </c>
      <c r="AL62" s="48"/>
      <c r="AM62" s="78"/>
      <c r="AN62" s="78"/>
      <c r="AO62" s="48"/>
      <c r="AP62" s="48"/>
      <c r="AQ62" s="48" t="s">
        <v>93</v>
      </c>
      <c r="AR62" s="48" t="s">
        <v>336</v>
      </c>
      <c r="AS62" s="48" t="s">
        <v>337</v>
      </c>
      <c r="AT62" s="48" t="s">
        <v>96</v>
      </c>
    </row>
    <row r="63" spans="1:46" x14ac:dyDescent="0.25">
      <c r="A63" s="50">
        <f t="shared" si="4"/>
        <v>62</v>
      </c>
      <c r="B63" s="48" t="s">
        <v>9</v>
      </c>
      <c r="C63" s="48" t="s">
        <v>338</v>
      </c>
      <c r="D63" s="48" t="s">
        <v>339</v>
      </c>
      <c r="E63" s="14">
        <v>1020748898</v>
      </c>
      <c r="F63" s="73">
        <v>46044</v>
      </c>
      <c r="G63" s="73"/>
      <c r="H63" s="73">
        <v>46286</v>
      </c>
      <c r="I63" s="13">
        <v>73776000</v>
      </c>
      <c r="J63" s="13"/>
      <c r="K63" s="13">
        <v>0</v>
      </c>
      <c r="L63" s="50" t="s">
        <v>60</v>
      </c>
      <c r="M63" s="13">
        <v>0</v>
      </c>
      <c r="N63" s="13">
        <v>9222000</v>
      </c>
      <c r="O63" s="13">
        <v>307400</v>
      </c>
      <c r="P63" s="50">
        <v>792</v>
      </c>
      <c r="Q63" s="65">
        <v>46033</v>
      </c>
      <c r="R63" s="13">
        <v>73792312</v>
      </c>
      <c r="S63" s="50">
        <v>503</v>
      </c>
      <c r="T63" s="57">
        <v>46044</v>
      </c>
      <c r="U63" s="13">
        <v>73776000</v>
      </c>
      <c r="V63" s="13">
        <v>2766600</v>
      </c>
      <c r="W63" s="13">
        <v>9222000</v>
      </c>
      <c r="X63" s="13">
        <v>9222000</v>
      </c>
      <c r="Y63" s="13">
        <v>9222000</v>
      </c>
      <c r="Z63" s="13">
        <v>9222000</v>
      </c>
      <c r="AA63" s="13">
        <v>9222000</v>
      </c>
      <c r="AB63" s="13">
        <v>9222000</v>
      </c>
      <c r="AC63" s="13">
        <f t="shared" si="6"/>
        <v>58098600</v>
      </c>
      <c r="AD63" s="13"/>
      <c r="AE63" s="13">
        <f t="shared" si="7"/>
        <v>9222000</v>
      </c>
      <c r="AF63" s="13">
        <f>--N63/30*21</f>
        <v>6455400</v>
      </c>
      <c r="AG63" s="13">
        <v>0</v>
      </c>
      <c r="AH63" s="13"/>
      <c r="AI63" s="13"/>
      <c r="AJ63" s="13">
        <f t="shared" si="8"/>
        <v>15677400</v>
      </c>
      <c r="AK63" s="13">
        <f t="shared" si="9"/>
        <v>73776000</v>
      </c>
      <c r="AL63" s="48"/>
      <c r="AM63" s="78"/>
      <c r="AN63" s="78"/>
      <c r="AO63" s="48"/>
      <c r="AP63" s="48"/>
      <c r="AQ63" s="48" t="s">
        <v>93</v>
      </c>
      <c r="AR63" s="48" t="s">
        <v>340</v>
      </c>
      <c r="AS63" s="48" t="s">
        <v>341</v>
      </c>
      <c r="AT63" s="48" t="s">
        <v>96</v>
      </c>
    </row>
    <row r="64" spans="1:46" x14ac:dyDescent="0.25">
      <c r="A64" s="50">
        <f t="shared" si="4"/>
        <v>63</v>
      </c>
      <c r="B64" s="48" t="s">
        <v>9</v>
      </c>
      <c r="C64" s="48" t="s">
        <v>342</v>
      </c>
      <c r="D64" s="48" t="s">
        <v>343</v>
      </c>
      <c r="E64" s="14">
        <v>1049619979</v>
      </c>
      <c r="F64" s="73">
        <v>46038</v>
      </c>
      <c r="G64" s="73"/>
      <c r="H64" s="73">
        <v>46280</v>
      </c>
      <c r="I64" s="13">
        <v>73776000</v>
      </c>
      <c r="J64" s="13"/>
      <c r="K64" s="13">
        <v>0</v>
      </c>
      <c r="L64" s="50" t="s">
        <v>60</v>
      </c>
      <c r="M64" s="13">
        <v>0</v>
      </c>
      <c r="N64" s="13">
        <v>9222000</v>
      </c>
      <c r="O64" s="13">
        <v>307400</v>
      </c>
      <c r="P64" s="50">
        <v>866</v>
      </c>
      <c r="Q64" s="65">
        <v>46033</v>
      </c>
      <c r="R64" s="13">
        <v>73792312</v>
      </c>
      <c r="S64" s="50">
        <v>225</v>
      </c>
      <c r="T64" s="57">
        <v>46038</v>
      </c>
      <c r="U64" s="13">
        <v>73776000</v>
      </c>
      <c r="V64" s="13">
        <v>4611000</v>
      </c>
      <c r="W64" s="13">
        <v>9222000</v>
      </c>
      <c r="X64" s="13">
        <v>9222000</v>
      </c>
      <c r="Y64" s="13">
        <v>9222000</v>
      </c>
      <c r="Z64" s="13">
        <v>9222000</v>
      </c>
      <c r="AA64" s="13">
        <v>9222000</v>
      </c>
      <c r="AB64" s="13">
        <v>9222000</v>
      </c>
      <c r="AC64" s="13">
        <f t="shared" si="6"/>
        <v>59943000</v>
      </c>
      <c r="AD64" s="13"/>
      <c r="AE64" s="13">
        <f t="shared" si="7"/>
        <v>9222000</v>
      </c>
      <c r="AF64" s="13">
        <f>--N64/30*15</f>
        <v>4611000</v>
      </c>
      <c r="AG64" s="13">
        <v>0</v>
      </c>
      <c r="AH64" s="13"/>
      <c r="AI64" s="13"/>
      <c r="AJ64" s="13">
        <f t="shared" si="8"/>
        <v>13833000</v>
      </c>
      <c r="AK64" s="13">
        <f t="shared" si="9"/>
        <v>73776000</v>
      </c>
      <c r="AL64" s="48"/>
      <c r="AM64" s="78"/>
      <c r="AN64" s="78"/>
      <c r="AO64" s="48"/>
      <c r="AP64" s="48"/>
      <c r="AQ64" s="48" t="s">
        <v>93</v>
      </c>
      <c r="AR64" s="48" t="s">
        <v>344</v>
      </c>
      <c r="AS64" s="48" t="s">
        <v>345</v>
      </c>
      <c r="AT64" s="48" t="s">
        <v>96</v>
      </c>
    </row>
    <row r="65" spans="1:46" x14ac:dyDescent="0.25">
      <c r="A65" s="50">
        <f t="shared" si="4"/>
        <v>64</v>
      </c>
      <c r="B65" s="48" t="s">
        <v>9</v>
      </c>
      <c r="C65" s="48" t="s">
        <v>346</v>
      </c>
      <c r="D65" s="48" t="s">
        <v>347</v>
      </c>
      <c r="E65" s="14">
        <v>1049629654</v>
      </c>
      <c r="F65" s="73">
        <v>46044</v>
      </c>
      <c r="G65" s="73"/>
      <c r="H65" s="73">
        <v>46286</v>
      </c>
      <c r="I65" s="13">
        <v>73776000</v>
      </c>
      <c r="J65" s="13"/>
      <c r="K65" s="13">
        <v>0</v>
      </c>
      <c r="L65" s="50" t="s">
        <v>60</v>
      </c>
      <c r="M65" s="13">
        <v>0</v>
      </c>
      <c r="N65" s="13">
        <v>9222000</v>
      </c>
      <c r="O65" s="13">
        <v>307400</v>
      </c>
      <c r="P65" s="50">
        <v>808</v>
      </c>
      <c r="Q65" s="65">
        <v>46033</v>
      </c>
      <c r="R65" s="13">
        <v>73792312</v>
      </c>
      <c r="S65" s="50">
        <v>492</v>
      </c>
      <c r="T65" s="57">
        <v>46044</v>
      </c>
      <c r="U65" s="13">
        <v>73776000</v>
      </c>
      <c r="V65" s="13">
        <v>2766600</v>
      </c>
      <c r="W65" s="13">
        <v>9222000</v>
      </c>
      <c r="X65" s="13">
        <v>9222000</v>
      </c>
      <c r="Y65" s="13">
        <v>9222000</v>
      </c>
      <c r="Z65" s="13">
        <v>9222000</v>
      </c>
      <c r="AA65" s="13">
        <v>9222000</v>
      </c>
      <c r="AB65" s="13">
        <v>9222000</v>
      </c>
      <c r="AC65" s="13">
        <f t="shared" si="6"/>
        <v>58098600</v>
      </c>
      <c r="AD65" s="13"/>
      <c r="AE65" s="13">
        <f t="shared" si="7"/>
        <v>9222000</v>
      </c>
      <c r="AF65" s="13">
        <f t="shared" ref="AF65:AF73" si="17">--N65/30*21</f>
        <v>6455400</v>
      </c>
      <c r="AG65" s="13">
        <v>0</v>
      </c>
      <c r="AH65" s="13"/>
      <c r="AI65" s="13"/>
      <c r="AJ65" s="13">
        <f t="shared" si="8"/>
        <v>15677400</v>
      </c>
      <c r="AK65" s="13">
        <f t="shared" si="9"/>
        <v>73776000</v>
      </c>
      <c r="AL65" s="48"/>
      <c r="AM65" s="78"/>
      <c r="AN65" s="78"/>
      <c r="AO65" s="48"/>
      <c r="AP65" s="48"/>
      <c r="AQ65" s="48" t="s">
        <v>93</v>
      </c>
      <c r="AR65" s="48" t="s">
        <v>348</v>
      </c>
      <c r="AS65" s="48" t="s">
        <v>349</v>
      </c>
      <c r="AT65" s="48" t="s">
        <v>96</v>
      </c>
    </row>
    <row r="66" spans="1:46" x14ac:dyDescent="0.25">
      <c r="A66" s="50">
        <f t="shared" si="4"/>
        <v>65</v>
      </c>
      <c r="B66" s="48" t="s">
        <v>9</v>
      </c>
      <c r="C66" s="48" t="s">
        <v>350</v>
      </c>
      <c r="D66" s="48" t="s">
        <v>351</v>
      </c>
      <c r="E66" s="14">
        <v>1152189458</v>
      </c>
      <c r="F66" s="73">
        <v>46044</v>
      </c>
      <c r="G66" s="73"/>
      <c r="H66" s="73">
        <v>46286</v>
      </c>
      <c r="I66" s="13">
        <v>73776000</v>
      </c>
      <c r="J66" s="13"/>
      <c r="K66" s="13">
        <v>0</v>
      </c>
      <c r="L66" s="50" t="s">
        <v>60</v>
      </c>
      <c r="M66" s="13">
        <v>0</v>
      </c>
      <c r="N66" s="13">
        <v>9222000</v>
      </c>
      <c r="O66" s="13">
        <v>307400</v>
      </c>
      <c r="P66" s="50">
        <v>822</v>
      </c>
      <c r="Q66" s="65">
        <v>46033</v>
      </c>
      <c r="R66" s="13">
        <v>110688468</v>
      </c>
      <c r="S66" s="50">
        <v>485</v>
      </c>
      <c r="T66" s="57">
        <v>46044</v>
      </c>
      <c r="U66" s="13">
        <v>73776000</v>
      </c>
      <c r="V66" s="13">
        <v>2766600</v>
      </c>
      <c r="W66" s="13">
        <v>9222000</v>
      </c>
      <c r="X66" s="13">
        <v>9222000</v>
      </c>
      <c r="Y66" s="13">
        <v>9222000</v>
      </c>
      <c r="Z66" s="13">
        <v>9222000</v>
      </c>
      <c r="AA66" s="13">
        <v>9222000</v>
      </c>
      <c r="AB66" s="13">
        <v>6762800</v>
      </c>
      <c r="AC66" s="13">
        <f t="shared" si="6"/>
        <v>55639400</v>
      </c>
      <c r="AD66" s="13"/>
      <c r="AE66" s="13">
        <f t="shared" si="7"/>
        <v>9222000</v>
      </c>
      <c r="AF66" s="13">
        <f t="shared" si="17"/>
        <v>6455400</v>
      </c>
      <c r="AG66" s="13">
        <v>0</v>
      </c>
      <c r="AH66" s="13"/>
      <c r="AI66" s="13"/>
      <c r="AJ66" s="13">
        <f t="shared" si="8"/>
        <v>15677400</v>
      </c>
      <c r="AK66" s="13">
        <f t="shared" si="9"/>
        <v>71316800</v>
      </c>
      <c r="AL66" s="50" t="s">
        <v>92</v>
      </c>
      <c r="AM66" s="57">
        <v>46217</v>
      </c>
      <c r="AN66" s="57">
        <v>46224</v>
      </c>
      <c r="AO66" s="50">
        <v>8</v>
      </c>
      <c r="AP66" s="51"/>
      <c r="AQ66" s="48" t="s">
        <v>93</v>
      </c>
      <c r="AR66" s="48" t="s">
        <v>352</v>
      </c>
      <c r="AS66" s="48" t="s">
        <v>353</v>
      </c>
      <c r="AT66" s="48" t="s">
        <v>96</v>
      </c>
    </row>
    <row r="67" spans="1:46" x14ac:dyDescent="0.25">
      <c r="A67" s="50">
        <f t="shared" si="4"/>
        <v>66</v>
      </c>
      <c r="B67" s="48" t="s">
        <v>9</v>
      </c>
      <c r="C67" s="48" t="s">
        <v>354</v>
      </c>
      <c r="D67" s="48" t="s">
        <v>355</v>
      </c>
      <c r="E67" s="14">
        <v>80901973</v>
      </c>
      <c r="F67" s="73">
        <v>46044</v>
      </c>
      <c r="G67" s="73"/>
      <c r="H67" s="73">
        <v>46286</v>
      </c>
      <c r="I67" s="13">
        <v>73776000</v>
      </c>
      <c r="J67" s="13"/>
      <c r="K67" s="13">
        <v>0</v>
      </c>
      <c r="L67" s="50" t="s">
        <v>60</v>
      </c>
      <c r="M67" s="13">
        <v>0</v>
      </c>
      <c r="N67" s="13">
        <v>9222000</v>
      </c>
      <c r="O67" s="13">
        <v>307400</v>
      </c>
      <c r="P67" s="50">
        <v>852</v>
      </c>
      <c r="Q67" s="65">
        <v>46033</v>
      </c>
      <c r="R67" s="13">
        <v>73792312</v>
      </c>
      <c r="S67" s="50">
        <v>495</v>
      </c>
      <c r="T67" s="57">
        <v>46044</v>
      </c>
      <c r="U67" s="13">
        <v>73776000</v>
      </c>
      <c r="V67" s="13">
        <v>2766600</v>
      </c>
      <c r="W67" s="13">
        <v>9222000</v>
      </c>
      <c r="X67" s="13">
        <v>9222000</v>
      </c>
      <c r="Y67" s="13">
        <v>9222000</v>
      </c>
      <c r="Z67" s="13">
        <v>9222000</v>
      </c>
      <c r="AA67" s="13">
        <v>9222000</v>
      </c>
      <c r="AB67" s="13">
        <v>9222000</v>
      </c>
      <c r="AC67" s="13">
        <f t="shared" si="6"/>
        <v>58098600</v>
      </c>
      <c r="AD67" s="13"/>
      <c r="AE67" s="13">
        <f t="shared" si="7"/>
        <v>9222000</v>
      </c>
      <c r="AF67" s="13">
        <f t="shared" si="17"/>
        <v>6455400</v>
      </c>
      <c r="AG67" s="13">
        <v>0</v>
      </c>
      <c r="AH67" s="13"/>
      <c r="AI67" s="13"/>
      <c r="AJ67" s="13">
        <f t="shared" si="8"/>
        <v>15677400</v>
      </c>
      <c r="AK67" s="13">
        <f t="shared" si="9"/>
        <v>73776000</v>
      </c>
      <c r="AL67" s="48"/>
      <c r="AM67" s="78"/>
      <c r="AN67" s="78"/>
      <c r="AO67" s="48"/>
      <c r="AP67" s="48"/>
      <c r="AQ67" s="48" t="s">
        <v>93</v>
      </c>
      <c r="AR67" s="48" t="s">
        <v>356</v>
      </c>
      <c r="AS67" s="48" t="s">
        <v>357</v>
      </c>
      <c r="AT67" s="48" t="s">
        <v>96</v>
      </c>
    </row>
    <row r="68" spans="1:46" x14ac:dyDescent="0.25">
      <c r="A68" s="50">
        <f t="shared" ref="A68:A116" si="18">--A67--1</f>
        <v>67</v>
      </c>
      <c r="B68" s="48" t="s">
        <v>9</v>
      </c>
      <c r="C68" s="48" t="s">
        <v>358</v>
      </c>
      <c r="D68" s="48" t="s">
        <v>359</v>
      </c>
      <c r="E68" s="14">
        <v>7178403</v>
      </c>
      <c r="F68" s="73">
        <v>46044</v>
      </c>
      <c r="G68" s="73"/>
      <c r="H68" s="73">
        <v>46286</v>
      </c>
      <c r="I68" s="13">
        <v>73776000</v>
      </c>
      <c r="J68" s="13"/>
      <c r="K68" s="13">
        <v>0</v>
      </c>
      <c r="L68" s="50" t="s">
        <v>60</v>
      </c>
      <c r="M68" s="13">
        <v>0</v>
      </c>
      <c r="N68" s="13">
        <v>9222000</v>
      </c>
      <c r="O68" s="13">
        <v>307400</v>
      </c>
      <c r="P68" s="50">
        <v>853</v>
      </c>
      <c r="Q68" s="65">
        <v>46033</v>
      </c>
      <c r="R68" s="13">
        <v>73792312</v>
      </c>
      <c r="S68" s="50">
        <v>513</v>
      </c>
      <c r="T68" s="57">
        <v>46044</v>
      </c>
      <c r="U68" s="13">
        <v>73776000</v>
      </c>
      <c r="V68" s="13">
        <v>2766600</v>
      </c>
      <c r="W68" s="13">
        <v>7992400</v>
      </c>
      <c r="X68" s="13">
        <v>9222000</v>
      </c>
      <c r="Y68" s="13">
        <v>9222000</v>
      </c>
      <c r="Z68" s="13">
        <v>9222000</v>
      </c>
      <c r="AA68" s="13">
        <v>9222000</v>
      </c>
      <c r="AB68" s="13">
        <v>9222000</v>
      </c>
      <c r="AC68" s="13">
        <f t="shared" si="6"/>
        <v>56869000</v>
      </c>
      <c r="AD68" s="13"/>
      <c r="AE68" s="13">
        <f t="shared" si="7"/>
        <v>9222000</v>
      </c>
      <c r="AF68" s="13">
        <f t="shared" si="17"/>
        <v>6455400</v>
      </c>
      <c r="AG68" s="13">
        <v>0</v>
      </c>
      <c r="AH68" s="13"/>
      <c r="AI68" s="13"/>
      <c r="AJ68" s="13">
        <f t="shared" si="8"/>
        <v>15677400</v>
      </c>
      <c r="AK68" s="13">
        <f t="shared" si="9"/>
        <v>72546400</v>
      </c>
      <c r="AL68" s="50" t="s">
        <v>92</v>
      </c>
      <c r="AM68" s="57">
        <v>46076</v>
      </c>
      <c r="AN68" s="57">
        <v>46079</v>
      </c>
      <c r="AO68" s="50">
        <v>4</v>
      </c>
      <c r="AP68" s="51"/>
      <c r="AQ68" s="48" t="s">
        <v>93</v>
      </c>
      <c r="AR68" s="48" t="s">
        <v>360</v>
      </c>
      <c r="AS68" s="48" t="s">
        <v>361</v>
      </c>
      <c r="AT68" s="48" t="s">
        <v>96</v>
      </c>
    </row>
    <row r="69" spans="1:46" x14ac:dyDescent="0.25">
      <c r="A69" s="50">
        <f t="shared" si="18"/>
        <v>68</v>
      </c>
      <c r="B69" s="48" t="s">
        <v>9</v>
      </c>
      <c r="C69" s="48" t="s">
        <v>362</v>
      </c>
      <c r="D69" s="48" t="s">
        <v>363</v>
      </c>
      <c r="E69" s="14">
        <v>1032439912</v>
      </c>
      <c r="F69" s="73">
        <v>46044</v>
      </c>
      <c r="G69" s="73"/>
      <c r="H69" s="73">
        <v>46286</v>
      </c>
      <c r="I69" s="13">
        <v>73776000</v>
      </c>
      <c r="J69" s="13"/>
      <c r="K69" s="13">
        <v>0</v>
      </c>
      <c r="L69" s="50" t="s">
        <v>60</v>
      </c>
      <c r="M69" s="13">
        <v>0</v>
      </c>
      <c r="N69" s="13">
        <v>9222000</v>
      </c>
      <c r="O69" s="13">
        <v>307400</v>
      </c>
      <c r="P69" s="50">
        <v>761</v>
      </c>
      <c r="Q69" s="65">
        <v>46033</v>
      </c>
      <c r="R69" s="13">
        <v>73792312</v>
      </c>
      <c r="S69" s="50">
        <v>505</v>
      </c>
      <c r="T69" s="57">
        <v>46044</v>
      </c>
      <c r="U69" s="13">
        <v>73776000</v>
      </c>
      <c r="V69" s="13">
        <v>2766600</v>
      </c>
      <c r="W69" s="13">
        <v>9222000</v>
      </c>
      <c r="X69" s="13">
        <v>9222000</v>
      </c>
      <c r="Y69" s="13">
        <v>9222000</v>
      </c>
      <c r="Z69" s="13">
        <v>9222000</v>
      </c>
      <c r="AA69" s="13">
        <v>9222000</v>
      </c>
      <c r="AB69" s="13">
        <v>9222000</v>
      </c>
      <c r="AC69" s="13">
        <f t="shared" si="6"/>
        <v>58098600</v>
      </c>
      <c r="AD69" s="13"/>
      <c r="AE69" s="13">
        <f t="shared" si="7"/>
        <v>9222000</v>
      </c>
      <c r="AF69" s="13">
        <f t="shared" si="17"/>
        <v>6455400</v>
      </c>
      <c r="AG69" s="13">
        <v>0</v>
      </c>
      <c r="AH69" s="13"/>
      <c r="AI69" s="13"/>
      <c r="AJ69" s="13">
        <f t="shared" si="8"/>
        <v>15677400</v>
      </c>
      <c r="AK69" s="13">
        <f t="shared" si="9"/>
        <v>73776000</v>
      </c>
      <c r="AL69" s="48"/>
      <c r="AM69" s="78"/>
      <c r="AN69" s="78"/>
      <c r="AO69" s="48"/>
      <c r="AP69" s="48"/>
      <c r="AQ69" s="48" t="s">
        <v>93</v>
      </c>
      <c r="AR69" s="48" t="s">
        <v>364</v>
      </c>
      <c r="AS69" s="48" t="s">
        <v>365</v>
      </c>
      <c r="AT69" s="48" t="s">
        <v>96</v>
      </c>
    </row>
    <row r="70" spans="1:46" x14ac:dyDescent="0.25">
      <c r="A70" s="50">
        <f t="shared" si="18"/>
        <v>69</v>
      </c>
      <c r="B70" s="48" t="s">
        <v>9</v>
      </c>
      <c r="C70" s="48" t="s">
        <v>366</v>
      </c>
      <c r="D70" s="48" t="s">
        <v>367</v>
      </c>
      <c r="E70" s="14">
        <v>1053800929</v>
      </c>
      <c r="F70" s="73">
        <v>46044</v>
      </c>
      <c r="G70" s="73"/>
      <c r="H70" s="73">
        <v>46286</v>
      </c>
      <c r="I70" s="13">
        <v>73776000</v>
      </c>
      <c r="J70" s="13"/>
      <c r="K70" s="13">
        <v>0</v>
      </c>
      <c r="L70" s="50" t="s">
        <v>60</v>
      </c>
      <c r="M70" s="13">
        <v>0</v>
      </c>
      <c r="N70" s="13">
        <v>9222000</v>
      </c>
      <c r="O70" s="13">
        <v>307400</v>
      </c>
      <c r="P70" s="50">
        <v>867</v>
      </c>
      <c r="Q70" s="65">
        <v>46033</v>
      </c>
      <c r="R70" s="13">
        <v>73792312</v>
      </c>
      <c r="S70" s="50">
        <v>506</v>
      </c>
      <c r="T70" s="57">
        <v>46044</v>
      </c>
      <c r="U70" s="13">
        <v>73776000</v>
      </c>
      <c r="V70" s="13">
        <v>2766600</v>
      </c>
      <c r="W70" s="13">
        <v>9222000</v>
      </c>
      <c r="X70" s="13">
        <v>9222000</v>
      </c>
      <c r="Y70" s="13">
        <v>9222000</v>
      </c>
      <c r="Z70" s="13">
        <v>9222000</v>
      </c>
      <c r="AA70" s="13">
        <v>9222000</v>
      </c>
      <c r="AB70" s="13">
        <v>9222000</v>
      </c>
      <c r="AC70" s="13">
        <f t="shared" si="6"/>
        <v>58098600</v>
      </c>
      <c r="AD70" s="13"/>
      <c r="AE70" s="13">
        <f t="shared" si="7"/>
        <v>9222000</v>
      </c>
      <c r="AF70" s="13">
        <f t="shared" si="17"/>
        <v>6455400</v>
      </c>
      <c r="AG70" s="13">
        <v>0</v>
      </c>
      <c r="AH70" s="13"/>
      <c r="AI70" s="13"/>
      <c r="AJ70" s="13">
        <f t="shared" si="8"/>
        <v>15677400</v>
      </c>
      <c r="AK70" s="13">
        <f t="shared" si="9"/>
        <v>73776000</v>
      </c>
      <c r="AL70" s="48"/>
      <c r="AM70" s="78"/>
      <c r="AN70" s="78"/>
      <c r="AO70" s="48"/>
      <c r="AP70" s="48"/>
      <c r="AQ70" s="48" t="s">
        <v>93</v>
      </c>
      <c r="AR70" s="48" t="s">
        <v>368</v>
      </c>
      <c r="AS70" s="48" t="s">
        <v>369</v>
      </c>
      <c r="AT70" s="48" t="s">
        <v>96</v>
      </c>
    </row>
    <row r="71" spans="1:46" x14ac:dyDescent="0.25">
      <c r="A71" s="50">
        <f t="shared" si="18"/>
        <v>70</v>
      </c>
      <c r="B71" s="48" t="s">
        <v>9</v>
      </c>
      <c r="C71" s="48" t="s">
        <v>370</v>
      </c>
      <c r="D71" s="48" t="s">
        <v>371</v>
      </c>
      <c r="E71" s="14">
        <v>1015436556</v>
      </c>
      <c r="F71" s="73">
        <v>46044</v>
      </c>
      <c r="G71" s="73"/>
      <c r="H71" s="73">
        <v>46286</v>
      </c>
      <c r="I71" s="13">
        <v>73776000</v>
      </c>
      <c r="J71" s="13"/>
      <c r="K71" s="13">
        <v>0</v>
      </c>
      <c r="L71" s="50" t="s">
        <v>60</v>
      </c>
      <c r="M71" s="13">
        <v>0</v>
      </c>
      <c r="N71" s="13">
        <v>9222000</v>
      </c>
      <c r="O71" s="13">
        <v>307400</v>
      </c>
      <c r="P71" s="50">
        <v>836</v>
      </c>
      <c r="Q71" s="65">
        <v>46033</v>
      </c>
      <c r="R71" s="13">
        <v>73792312</v>
      </c>
      <c r="S71" s="50">
        <v>497</v>
      </c>
      <c r="T71" s="57">
        <v>46044</v>
      </c>
      <c r="U71" s="13">
        <v>73776000</v>
      </c>
      <c r="V71" s="13">
        <v>2766600</v>
      </c>
      <c r="W71" s="13">
        <v>9222000</v>
      </c>
      <c r="X71" s="13">
        <v>9222000</v>
      </c>
      <c r="Y71" s="13">
        <v>9222000</v>
      </c>
      <c r="Z71" s="13">
        <v>9222000</v>
      </c>
      <c r="AA71" s="13">
        <v>9222000</v>
      </c>
      <c r="AB71" s="13">
        <v>9222000</v>
      </c>
      <c r="AC71" s="13">
        <f t="shared" si="6"/>
        <v>58098600</v>
      </c>
      <c r="AD71" s="13"/>
      <c r="AE71" s="13">
        <f t="shared" si="7"/>
        <v>9222000</v>
      </c>
      <c r="AF71" s="13">
        <f t="shared" si="17"/>
        <v>6455400</v>
      </c>
      <c r="AG71" s="13">
        <v>0</v>
      </c>
      <c r="AH71" s="13"/>
      <c r="AI71" s="13"/>
      <c r="AJ71" s="13">
        <f t="shared" si="8"/>
        <v>15677400</v>
      </c>
      <c r="AK71" s="13">
        <f t="shared" si="9"/>
        <v>73776000</v>
      </c>
      <c r="AL71" s="48"/>
      <c r="AM71" s="78"/>
      <c r="AN71" s="78"/>
      <c r="AO71" s="48"/>
      <c r="AP71" s="48"/>
      <c r="AQ71" s="48" t="s">
        <v>93</v>
      </c>
      <c r="AR71" s="48" t="s">
        <v>372</v>
      </c>
      <c r="AS71" s="48" t="s">
        <v>373</v>
      </c>
      <c r="AT71" s="48" t="s">
        <v>96</v>
      </c>
    </row>
    <row r="72" spans="1:46" x14ac:dyDescent="0.25">
      <c r="A72" s="50">
        <f t="shared" si="18"/>
        <v>71</v>
      </c>
      <c r="B72" s="48" t="s">
        <v>9</v>
      </c>
      <c r="C72" s="48" t="s">
        <v>374</v>
      </c>
      <c r="D72" s="48" t="s">
        <v>375</v>
      </c>
      <c r="E72" s="14">
        <v>1022370508</v>
      </c>
      <c r="F72" s="73">
        <v>46044</v>
      </c>
      <c r="G72" s="73"/>
      <c r="H72" s="73">
        <v>46286</v>
      </c>
      <c r="I72" s="13">
        <v>73776000</v>
      </c>
      <c r="J72" s="13"/>
      <c r="K72" s="13">
        <v>0</v>
      </c>
      <c r="L72" s="50" t="s">
        <v>60</v>
      </c>
      <c r="M72" s="13">
        <v>0</v>
      </c>
      <c r="N72" s="13">
        <v>9222000</v>
      </c>
      <c r="O72" s="13">
        <v>307400</v>
      </c>
      <c r="P72" s="50">
        <v>809</v>
      </c>
      <c r="Q72" s="65">
        <v>46033</v>
      </c>
      <c r="R72" s="13">
        <v>73792312</v>
      </c>
      <c r="S72" s="50">
        <v>507</v>
      </c>
      <c r="T72" s="57">
        <v>46044</v>
      </c>
      <c r="U72" s="13">
        <v>73776000</v>
      </c>
      <c r="V72" s="13">
        <v>2766600</v>
      </c>
      <c r="W72" s="13">
        <v>9222000</v>
      </c>
      <c r="X72" s="13">
        <v>9222000</v>
      </c>
      <c r="Y72" s="13">
        <v>9222000</v>
      </c>
      <c r="Z72" s="13">
        <v>9222000</v>
      </c>
      <c r="AA72" s="13">
        <v>7377600</v>
      </c>
      <c r="AB72" s="13">
        <v>9222000</v>
      </c>
      <c r="AC72" s="13">
        <f t="shared" si="6"/>
        <v>56254200</v>
      </c>
      <c r="AD72" s="13"/>
      <c r="AE72" s="13">
        <f t="shared" si="7"/>
        <v>9222000</v>
      </c>
      <c r="AF72" s="13">
        <f t="shared" si="17"/>
        <v>6455400</v>
      </c>
      <c r="AG72" s="13">
        <v>0</v>
      </c>
      <c r="AH72" s="13"/>
      <c r="AI72" s="13"/>
      <c r="AJ72" s="13">
        <f t="shared" si="8"/>
        <v>15677400</v>
      </c>
      <c r="AK72" s="13">
        <f t="shared" si="9"/>
        <v>71931600</v>
      </c>
      <c r="AL72" s="50" t="s">
        <v>92</v>
      </c>
      <c r="AM72" s="57">
        <v>46197</v>
      </c>
      <c r="AN72" s="57">
        <v>46202</v>
      </c>
      <c r="AO72" s="50">
        <v>6</v>
      </c>
      <c r="AP72" s="51"/>
      <c r="AQ72" s="48" t="s">
        <v>93</v>
      </c>
      <c r="AR72" s="48" t="s">
        <v>376</v>
      </c>
      <c r="AS72" s="48" t="s">
        <v>377</v>
      </c>
      <c r="AT72" s="48" t="s">
        <v>96</v>
      </c>
    </row>
    <row r="73" spans="1:46" x14ac:dyDescent="0.25">
      <c r="A73" s="50">
        <f t="shared" si="18"/>
        <v>72</v>
      </c>
      <c r="B73" s="48" t="s">
        <v>9</v>
      </c>
      <c r="C73" s="48" t="s">
        <v>378</v>
      </c>
      <c r="D73" s="48" t="s">
        <v>379</v>
      </c>
      <c r="E73" s="14">
        <v>74080202</v>
      </c>
      <c r="F73" s="73">
        <v>46044</v>
      </c>
      <c r="G73" s="73"/>
      <c r="H73" s="73">
        <v>46286</v>
      </c>
      <c r="I73" s="13">
        <v>73776000</v>
      </c>
      <c r="J73" s="13"/>
      <c r="K73" s="13">
        <v>0</v>
      </c>
      <c r="L73" s="50" t="s">
        <v>60</v>
      </c>
      <c r="M73" s="13">
        <v>0</v>
      </c>
      <c r="N73" s="13">
        <v>9222000</v>
      </c>
      <c r="O73" s="13">
        <v>307400</v>
      </c>
      <c r="P73" s="50">
        <v>854</v>
      </c>
      <c r="Q73" s="65">
        <v>46033</v>
      </c>
      <c r="R73" s="13">
        <v>73792312</v>
      </c>
      <c r="S73" s="50">
        <v>518</v>
      </c>
      <c r="T73" s="57">
        <v>46044</v>
      </c>
      <c r="U73" s="13">
        <v>73776000</v>
      </c>
      <c r="V73" s="13">
        <v>2766600</v>
      </c>
      <c r="W73" s="13">
        <v>9222000</v>
      </c>
      <c r="X73" s="13">
        <v>9222000</v>
      </c>
      <c r="Y73" s="13">
        <v>9222000</v>
      </c>
      <c r="Z73" s="13">
        <v>9222000</v>
      </c>
      <c r="AA73" s="13">
        <v>9222000</v>
      </c>
      <c r="AB73" s="13">
        <v>9222000</v>
      </c>
      <c r="AC73" s="13">
        <f t="shared" si="6"/>
        <v>58098600</v>
      </c>
      <c r="AD73" s="13"/>
      <c r="AE73" s="13">
        <f t="shared" si="7"/>
        <v>9222000</v>
      </c>
      <c r="AF73" s="13">
        <f t="shared" si="17"/>
        <v>6455400</v>
      </c>
      <c r="AG73" s="13">
        <v>0</v>
      </c>
      <c r="AH73" s="13"/>
      <c r="AI73" s="13"/>
      <c r="AJ73" s="13">
        <f t="shared" si="8"/>
        <v>15677400</v>
      </c>
      <c r="AK73" s="13">
        <f t="shared" si="9"/>
        <v>73776000</v>
      </c>
      <c r="AL73" s="48"/>
      <c r="AM73" s="78"/>
      <c r="AN73" s="78"/>
      <c r="AO73" s="48"/>
      <c r="AP73" s="48"/>
      <c r="AQ73" s="48" t="s">
        <v>93</v>
      </c>
      <c r="AR73" s="48" t="s">
        <v>380</v>
      </c>
      <c r="AS73" s="48" t="s">
        <v>381</v>
      </c>
      <c r="AT73" s="48" t="s">
        <v>96</v>
      </c>
    </row>
    <row r="74" spans="1:46" x14ac:dyDescent="0.25">
      <c r="A74" s="50">
        <f t="shared" si="18"/>
        <v>73</v>
      </c>
      <c r="B74" s="48" t="s">
        <v>9</v>
      </c>
      <c r="C74" s="48" t="s">
        <v>382</v>
      </c>
      <c r="D74" s="48" t="s">
        <v>383</v>
      </c>
      <c r="E74" s="14">
        <v>1052411316</v>
      </c>
      <c r="F74" s="73">
        <v>46038</v>
      </c>
      <c r="G74" s="73"/>
      <c r="H74" s="73">
        <v>46280</v>
      </c>
      <c r="I74" s="13">
        <v>73776000</v>
      </c>
      <c r="J74" s="13"/>
      <c r="K74" s="13">
        <v>0</v>
      </c>
      <c r="L74" s="50" t="s">
        <v>60</v>
      </c>
      <c r="M74" s="13">
        <v>0</v>
      </c>
      <c r="N74" s="13">
        <v>9222000</v>
      </c>
      <c r="O74" s="13">
        <v>307400</v>
      </c>
      <c r="P74" s="50">
        <v>776</v>
      </c>
      <c r="Q74" s="65">
        <v>46033</v>
      </c>
      <c r="R74" s="13">
        <v>73792312</v>
      </c>
      <c r="S74" s="50">
        <v>226</v>
      </c>
      <c r="T74" s="57">
        <v>46038</v>
      </c>
      <c r="U74" s="13">
        <v>73776000</v>
      </c>
      <c r="V74" s="13">
        <v>4611000</v>
      </c>
      <c r="W74" s="13">
        <v>9222000</v>
      </c>
      <c r="X74" s="13">
        <v>9222000</v>
      </c>
      <c r="Y74" s="13">
        <v>9222000</v>
      </c>
      <c r="Z74" s="13">
        <v>9222000</v>
      </c>
      <c r="AA74" s="13">
        <v>9222000</v>
      </c>
      <c r="AB74" s="13">
        <v>9222000</v>
      </c>
      <c r="AC74" s="13">
        <f t="shared" si="6"/>
        <v>59943000</v>
      </c>
      <c r="AD74" s="13"/>
      <c r="AE74" s="13">
        <f t="shared" si="7"/>
        <v>9222000</v>
      </c>
      <c r="AF74" s="13">
        <f>--N74/30*15</f>
        <v>4611000</v>
      </c>
      <c r="AG74" s="13">
        <v>0</v>
      </c>
      <c r="AH74" s="13"/>
      <c r="AI74" s="13"/>
      <c r="AJ74" s="13">
        <f t="shared" si="8"/>
        <v>13833000</v>
      </c>
      <c r="AK74" s="13">
        <f t="shared" si="9"/>
        <v>73776000</v>
      </c>
      <c r="AL74" s="48"/>
      <c r="AM74" s="78"/>
      <c r="AN74" s="78"/>
      <c r="AO74" s="48"/>
      <c r="AP74" s="48"/>
      <c r="AQ74" s="48" t="s">
        <v>93</v>
      </c>
      <c r="AR74" s="48" t="s">
        <v>384</v>
      </c>
      <c r="AS74" s="48" t="s">
        <v>385</v>
      </c>
      <c r="AT74" s="48" t="s">
        <v>96</v>
      </c>
    </row>
    <row r="75" spans="1:46" x14ac:dyDescent="0.25">
      <c r="A75" s="50">
        <f t="shared" si="18"/>
        <v>74</v>
      </c>
      <c r="B75" s="48" t="s">
        <v>9</v>
      </c>
      <c r="C75" s="48" t="s">
        <v>386</v>
      </c>
      <c r="D75" s="48" t="s">
        <v>387</v>
      </c>
      <c r="E75" s="14">
        <v>1016007216</v>
      </c>
      <c r="F75" s="73">
        <v>46044</v>
      </c>
      <c r="G75" s="73"/>
      <c r="H75" s="73">
        <v>46286</v>
      </c>
      <c r="I75" s="13">
        <v>73776000</v>
      </c>
      <c r="J75" s="13"/>
      <c r="K75" s="13">
        <v>0</v>
      </c>
      <c r="L75" s="50" t="s">
        <v>60</v>
      </c>
      <c r="M75" s="13">
        <v>0</v>
      </c>
      <c r="N75" s="13">
        <v>9222000</v>
      </c>
      <c r="O75" s="13">
        <v>307400</v>
      </c>
      <c r="P75" s="50">
        <v>777</v>
      </c>
      <c r="Q75" s="65">
        <v>46033</v>
      </c>
      <c r="R75" s="13">
        <v>73792312</v>
      </c>
      <c r="S75" s="50">
        <v>519</v>
      </c>
      <c r="T75" s="57">
        <v>46044</v>
      </c>
      <c r="U75" s="13">
        <v>73776000</v>
      </c>
      <c r="V75" s="13">
        <v>2766600</v>
      </c>
      <c r="W75" s="13">
        <v>9222000</v>
      </c>
      <c r="X75" s="13">
        <v>9222000</v>
      </c>
      <c r="Y75" s="13">
        <v>9222000</v>
      </c>
      <c r="Z75" s="13">
        <v>9222000</v>
      </c>
      <c r="AA75" s="13">
        <v>9222000</v>
      </c>
      <c r="AB75" s="13">
        <v>9222000</v>
      </c>
      <c r="AC75" s="13">
        <f t="shared" si="6"/>
        <v>58098600</v>
      </c>
      <c r="AD75" s="13"/>
      <c r="AE75" s="13">
        <f t="shared" si="7"/>
        <v>9222000</v>
      </c>
      <c r="AF75" s="13">
        <f>--N75/30*21</f>
        <v>6455400</v>
      </c>
      <c r="AG75" s="13">
        <v>0</v>
      </c>
      <c r="AH75" s="13"/>
      <c r="AI75" s="13"/>
      <c r="AJ75" s="13">
        <f t="shared" si="8"/>
        <v>15677400</v>
      </c>
      <c r="AK75" s="13">
        <f t="shared" si="9"/>
        <v>73776000</v>
      </c>
      <c r="AL75" s="48"/>
      <c r="AM75" s="78"/>
      <c r="AN75" s="78"/>
      <c r="AO75" s="48"/>
      <c r="AP75" s="48"/>
      <c r="AQ75" s="48" t="s">
        <v>93</v>
      </c>
      <c r="AR75" s="48" t="s">
        <v>388</v>
      </c>
      <c r="AS75" s="48" t="s">
        <v>389</v>
      </c>
      <c r="AT75" s="48" t="s">
        <v>96</v>
      </c>
    </row>
    <row r="76" spans="1:46" x14ac:dyDescent="0.25">
      <c r="A76" s="50">
        <f t="shared" si="18"/>
        <v>75</v>
      </c>
      <c r="B76" s="48" t="s">
        <v>9</v>
      </c>
      <c r="C76" s="48" t="s">
        <v>390</v>
      </c>
      <c r="D76" s="48" t="s">
        <v>391</v>
      </c>
      <c r="E76" s="14">
        <v>1090393398</v>
      </c>
      <c r="F76" s="73">
        <v>46038</v>
      </c>
      <c r="G76" s="73"/>
      <c r="H76" s="73">
        <v>46280</v>
      </c>
      <c r="I76" s="13">
        <v>73776000</v>
      </c>
      <c r="J76" s="13"/>
      <c r="K76" s="13">
        <v>0</v>
      </c>
      <c r="L76" s="50" t="s">
        <v>60</v>
      </c>
      <c r="M76" s="13">
        <v>0</v>
      </c>
      <c r="N76" s="13">
        <v>9222000</v>
      </c>
      <c r="O76" s="13">
        <v>307400</v>
      </c>
      <c r="P76" s="50">
        <v>868</v>
      </c>
      <c r="Q76" s="65">
        <v>46033</v>
      </c>
      <c r="R76" s="13">
        <v>73792312</v>
      </c>
      <c r="S76" s="50">
        <v>231</v>
      </c>
      <c r="T76" s="57">
        <v>46038</v>
      </c>
      <c r="U76" s="13">
        <v>73776000</v>
      </c>
      <c r="V76" s="13">
        <v>4611000</v>
      </c>
      <c r="W76" s="13">
        <v>9222000</v>
      </c>
      <c r="X76" s="13">
        <v>9222000</v>
      </c>
      <c r="Y76" s="13">
        <v>9222000</v>
      </c>
      <c r="Z76" s="13">
        <v>9222000</v>
      </c>
      <c r="AA76" s="13">
        <v>9222000</v>
      </c>
      <c r="AB76" s="13">
        <v>9222000</v>
      </c>
      <c r="AC76" s="13">
        <f t="shared" si="6"/>
        <v>59943000</v>
      </c>
      <c r="AD76" s="13"/>
      <c r="AE76" s="13">
        <f t="shared" si="7"/>
        <v>9222000</v>
      </c>
      <c r="AF76" s="13">
        <f>--N76/30*15</f>
        <v>4611000</v>
      </c>
      <c r="AG76" s="13">
        <v>0</v>
      </c>
      <c r="AH76" s="13"/>
      <c r="AI76" s="13"/>
      <c r="AJ76" s="13">
        <f t="shared" si="8"/>
        <v>13833000</v>
      </c>
      <c r="AK76" s="13">
        <f t="shared" si="9"/>
        <v>73776000</v>
      </c>
      <c r="AL76" s="48"/>
      <c r="AM76" s="78"/>
      <c r="AN76" s="78"/>
      <c r="AO76" s="48"/>
      <c r="AP76" s="48"/>
      <c r="AQ76" s="48" t="s">
        <v>93</v>
      </c>
      <c r="AR76" s="48" t="s">
        <v>392</v>
      </c>
      <c r="AS76" s="48" t="s">
        <v>393</v>
      </c>
      <c r="AT76" s="48" t="s">
        <v>96</v>
      </c>
    </row>
    <row r="77" spans="1:46" x14ac:dyDescent="0.25">
      <c r="A77" s="50">
        <f t="shared" si="18"/>
        <v>76</v>
      </c>
      <c r="B77" s="48" t="s">
        <v>9</v>
      </c>
      <c r="C77" s="48" t="s">
        <v>394</v>
      </c>
      <c r="D77" s="48" t="s">
        <v>395</v>
      </c>
      <c r="E77" s="14">
        <v>1022373346</v>
      </c>
      <c r="F77" s="73">
        <v>46049</v>
      </c>
      <c r="G77" s="73"/>
      <c r="H77" s="73">
        <v>46291</v>
      </c>
      <c r="I77" s="13">
        <v>73776000</v>
      </c>
      <c r="J77" s="13"/>
      <c r="K77" s="13">
        <v>0</v>
      </c>
      <c r="L77" s="50" t="s">
        <v>60</v>
      </c>
      <c r="M77" s="13">
        <v>0</v>
      </c>
      <c r="N77" s="13">
        <v>9222000</v>
      </c>
      <c r="O77" s="13">
        <v>307400</v>
      </c>
      <c r="P77" s="50">
        <v>823</v>
      </c>
      <c r="Q77" s="65">
        <v>46033</v>
      </c>
      <c r="R77" s="13">
        <v>73792312</v>
      </c>
      <c r="S77" s="50">
        <v>1020</v>
      </c>
      <c r="T77" s="57">
        <v>46049</v>
      </c>
      <c r="U77" s="13">
        <v>73776000</v>
      </c>
      <c r="V77" s="13">
        <v>1229600</v>
      </c>
      <c r="W77" s="13">
        <v>9222000</v>
      </c>
      <c r="X77" s="13">
        <v>9222000</v>
      </c>
      <c r="Y77" s="13">
        <v>9222000</v>
      </c>
      <c r="Z77" s="13">
        <v>9222000</v>
      </c>
      <c r="AA77" s="13">
        <v>9222000</v>
      </c>
      <c r="AB77" s="13">
        <v>9222000</v>
      </c>
      <c r="AC77" s="13">
        <f t="shared" ref="AC77:AC115" si="19">SUM(V77:AB77)</f>
        <v>56561600</v>
      </c>
      <c r="AD77" s="13"/>
      <c r="AE77" s="13">
        <f t="shared" ref="AE77:AE115" si="20">--N77</f>
        <v>9222000</v>
      </c>
      <c r="AF77" s="13">
        <f>--N77/30*26</f>
        <v>7992400</v>
      </c>
      <c r="AG77" s="13">
        <v>0</v>
      </c>
      <c r="AH77" s="13"/>
      <c r="AI77" s="13"/>
      <c r="AJ77" s="13">
        <f t="shared" ref="AJ77:AJ115" si="21">SUM(AD77:AI77)</f>
        <v>17214400</v>
      </c>
      <c r="AK77" s="13">
        <f t="shared" ref="AK77:AK115" si="22">--AJ77--AC77</f>
        <v>73776000</v>
      </c>
      <c r="AL77" s="48"/>
      <c r="AM77" s="78"/>
      <c r="AN77" s="78"/>
      <c r="AO77" s="48"/>
      <c r="AP77" s="48"/>
      <c r="AQ77" s="48" t="s">
        <v>93</v>
      </c>
      <c r="AR77" s="48" t="s">
        <v>396</v>
      </c>
      <c r="AS77" s="48" t="s">
        <v>397</v>
      </c>
      <c r="AT77" s="48" t="s">
        <v>96</v>
      </c>
    </row>
    <row r="78" spans="1:46" x14ac:dyDescent="0.25">
      <c r="A78" s="50">
        <f t="shared" si="18"/>
        <v>77</v>
      </c>
      <c r="B78" s="48" t="s">
        <v>9</v>
      </c>
      <c r="C78" s="48" t="s">
        <v>398</v>
      </c>
      <c r="D78" s="48" t="s">
        <v>399</v>
      </c>
      <c r="E78" s="14">
        <v>1015417753</v>
      </c>
      <c r="F78" s="73">
        <v>46038</v>
      </c>
      <c r="G78" s="73"/>
      <c r="H78" s="73">
        <v>46280</v>
      </c>
      <c r="I78" s="13">
        <v>73776000</v>
      </c>
      <c r="J78" s="13"/>
      <c r="K78" s="13">
        <v>0</v>
      </c>
      <c r="L78" s="50" t="s">
        <v>60</v>
      </c>
      <c r="M78" s="13">
        <v>0</v>
      </c>
      <c r="N78" s="13">
        <v>9222000</v>
      </c>
      <c r="O78" s="13">
        <v>307400</v>
      </c>
      <c r="P78" s="50">
        <v>869</v>
      </c>
      <c r="Q78" s="65">
        <v>46033</v>
      </c>
      <c r="R78" s="13">
        <v>73792312</v>
      </c>
      <c r="S78" s="50">
        <v>230</v>
      </c>
      <c r="T78" s="57">
        <v>46038</v>
      </c>
      <c r="U78" s="13">
        <v>73776000</v>
      </c>
      <c r="V78" s="13">
        <v>4611000</v>
      </c>
      <c r="W78" s="13">
        <v>9222000</v>
      </c>
      <c r="X78" s="13">
        <v>7685000</v>
      </c>
      <c r="Y78" s="13">
        <v>9222000</v>
      </c>
      <c r="Z78" s="13">
        <v>9222000</v>
      </c>
      <c r="AA78" s="13">
        <v>9222000</v>
      </c>
      <c r="AB78" s="13">
        <v>9222000</v>
      </c>
      <c r="AC78" s="13">
        <f t="shared" si="19"/>
        <v>58406000</v>
      </c>
      <c r="AD78" s="13"/>
      <c r="AE78" s="13">
        <f t="shared" si="20"/>
        <v>9222000</v>
      </c>
      <c r="AF78" s="13">
        <f t="shared" ref="AF78:AF81" si="23">--N78/30*15</f>
        <v>4611000</v>
      </c>
      <c r="AG78" s="13">
        <v>0</v>
      </c>
      <c r="AH78" s="13"/>
      <c r="AI78" s="13"/>
      <c r="AJ78" s="13">
        <f t="shared" si="21"/>
        <v>13833000</v>
      </c>
      <c r="AK78" s="13">
        <f t="shared" si="22"/>
        <v>72239000</v>
      </c>
      <c r="AL78" s="50" t="s">
        <v>92</v>
      </c>
      <c r="AM78" s="57">
        <v>46090</v>
      </c>
      <c r="AN78" s="57">
        <v>46095</v>
      </c>
      <c r="AO78" s="50">
        <v>5</v>
      </c>
      <c r="AP78" s="51"/>
      <c r="AQ78" s="48" t="s">
        <v>93</v>
      </c>
      <c r="AR78" s="48" t="s">
        <v>400</v>
      </c>
      <c r="AS78" s="48" t="s">
        <v>401</v>
      </c>
      <c r="AT78" s="48" t="s">
        <v>96</v>
      </c>
    </row>
    <row r="79" spans="1:46" x14ac:dyDescent="0.25">
      <c r="A79" s="50">
        <f t="shared" si="18"/>
        <v>78</v>
      </c>
      <c r="B79" s="48" t="s">
        <v>9</v>
      </c>
      <c r="C79" s="48" t="s">
        <v>402</v>
      </c>
      <c r="D79" s="48" t="s">
        <v>403</v>
      </c>
      <c r="E79" s="14">
        <v>39746311</v>
      </c>
      <c r="F79" s="73">
        <v>46038</v>
      </c>
      <c r="G79" s="73"/>
      <c r="H79" s="73">
        <v>46280</v>
      </c>
      <c r="I79" s="13">
        <v>73776000</v>
      </c>
      <c r="J79" s="13"/>
      <c r="K79" s="13">
        <v>0</v>
      </c>
      <c r="L79" s="50" t="s">
        <v>60</v>
      </c>
      <c r="M79" s="13">
        <v>0</v>
      </c>
      <c r="N79" s="13">
        <v>9222000</v>
      </c>
      <c r="O79" s="13">
        <v>307400</v>
      </c>
      <c r="P79" s="50">
        <v>870</v>
      </c>
      <c r="Q79" s="65">
        <v>46033</v>
      </c>
      <c r="R79" s="13">
        <v>73792312</v>
      </c>
      <c r="S79" s="50">
        <v>229</v>
      </c>
      <c r="T79" s="57">
        <v>46038</v>
      </c>
      <c r="U79" s="13">
        <v>73776000</v>
      </c>
      <c r="V79" s="13">
        <v>4611000</v>
      </c>
      <c r="W79" s="13">
        <v>9222000</v>
      </c>
      <c r="X79" s="13">
        <v>9222000</v>
      </c>
      <c r="Y79" s="13">
        <v>9222000</v>
      </c>
      <c r="Z79" s="13">
        <v>9222000</v>
      </c>
      <c r="AA79" s="13">
        <v>9222000</v>
      </c>
      <c r="AB79" s="13">
        <v>9222000</v>
      </c>
      <c r="AC79" s="13">
        <f t="shared" si="19"/>
        <v>59943000</v>
      </c>
      <c r="AD79" s="13"/>
      <c r="AE79" s="13">
        <f t="shared" si="20"/>
        <v>9222000</v>
      </c>
      <c r="AF79" s="13">
        <f t="shared" si="23"/>
        <v>4611000</v>
      </c>
      <c r="AG79" s="13">
        <v>0</v>
      </c>
      <c r="AH79" s="13"/>
      <c r="AI79" s="13"/>
      <c r="AJ79" s="13">
        <f t="shared" si="21"/>
        <v>13833000</v>
      </c>
      <c r="AK79" s="13">
        <f t="shared" si="22"/>
        <v>73776000</v>
      </c>
      <c r="AL79" s="48"/>
      <c r="AM79" s="78"/>
      <c r="AN79" s="78"/>
      <c r="AO79" s="48"/>
      <c r="AP79" s="48"/>
      <c r="AQ79" s="48" t="s">
        <v>93</v>
      </c>
      <c r="AR79" s="48" t="s">
        <v>404</v>
      </c>
      <c r="AS79" s="48" t="s">
        <v>405</v>
      </c>
      <c r="AT79" s="48" t="s">
        <v>96</v>
      </c>
    </row>
    <row r="80" spans="1:46" x14ac:dyDescent="0.25">
      <c r="A80" s="50">
        <f t="shared" si="18"/>
        <v>79</v>
      </c>
      <c r="B80" s="48" t="s">
        <v>9</v>
      </c>
      <c r="C80" s="48" t="s">
        <v>406</v>
      </c>
      <c r="D80" s="48" t="s">
        <v>407</v>
      </c>
      <c r="E80" s="14">
        <v>1032424333</v>
      </c>
      <c r="F80" s="73">
        <v>46038</v>
      </c>
      <c r="G80" s="73"/>
      <c r="H80" s="73">
        <v>46280</v>
      </c>
      <c r="I80" s="13">
        <v>73776000</v>
      </c>
      <c r="J80" s="13"/>
      <c r="K80" s="13">
        <v>0</v>
      </c>
      <c r="L80" s="50" t="s">
        <v>60</v>
      </c>
      <c r="M80" s="13">
        <v>0</v>
      </c>
      <c r="N80" s="13">
        <v>9222000</v>
      </c>
      <c r="O80" s="13">
        <v>307400</v>
      </c>
      <c r="P80" s="50">
        <v>837</v>
      </c>
      <c r="Q80" s="65">
        <v>46033</v>
      </c>
      <c r="R80" s="13">
        <v>73792312</v>
      </c>
      <c r="S80" s="50">
        <v>228</v>
      </c>
      <c r="T80" s="57">
        <v>46038</v>
      </c>
      <c r="U80" s="13">
        <v>73776000</v>
      </c>
      <c r="V80" s="13">
        <v>4611000</v>
      </c>
      <c r="W80" s="13">
        <v>9222000</v>
      </c>
      <c r="X80" s="13">
        <v>9222000</v>
      </c>
      <c r="Y80" s="13">
        <v>9222000</v>
      </c>
      <c r="Z80" s="13">
        <v>9222000</v>
      </c>
      <c r="AA80" s="13">
        <v>9222000</v>
      </c>
      <c r="AB80" s="13">
        <v>9222000</v>
      </c>
      <c r="AC80" s="13">
        <f t="shared" si="19"/>
        <v>59943000</v>
      </c>
      <c r="AD80" s="13"/>
      <c r="AE80" s="13">
        <f t="shared" si="20"/>
        <v>9222000</v>
      </c>
      <c r="AF80" s="13">
        <f t="shared" si="23"/>
        <v>4611000</v>
      </c>
      <c r="AG80" s="13">
        <v>0</v>
      </c>
      <c r="AH80" s="13"/>
      <c r="AI80" s="13"/>
      <c r="AJ80" s="13">
        <f t="shared" si="21"/>
        <v>13833000</v>
      </c>
      <c r="AK80" s="13">
        <f t="shared" si="22"/>
        <v>73776000</v>
      </c>
      <c r="AL80" s="48"/>
      <c r="AM80" s="78"/>
      <c r="AN80" s="78"/>
      <c r="AO80" s="48"/>
      <c r="AP80" s="48"/>
      <c r="AQ80" s="48" t="s">
        <v>93</v>
      </c>
      <c r="AR80" s="48" t="s">
        <v>408</v>
      </c>
      <c r="AS80" s="48" t="s">
        <v>409</v>
      </c>
      <c r="AT80" s="48" t="s">
        <v>96</v>
      </c>
    </row>
    <row r="81" spans="1:46" x14ac:dyDescent="0.25">
      <c r="A81" s="50">
        <f t="shared" si="18"/>
        <v>80</v>
      </c>
      <c r="B81" s="48" t="s">
        <v>9</v>
      </c>
      <c r="C81" s="48" t="s">
        <v>410</v>
      </c>
      <c r="D81" s="48" t="s">
        <v>411</v>
      </c>
      <c r="E81" s="14">
        <v>1014258936</v>
      </c>
      <c r="F81" s="73">
        <v>46038</v>
      </c>
      <c r="G81" s="73"/>
      <c r="H81" s="73">
        <v>46280</v>
      </c>
      <c r="I81" s="13">
        <v>73776000</v>
      </c>
      <c r="J81" s="13"/>
      <c r="K81" s="13">
        <v>0</v>
      </c>
      <c r="L81" s="50" t="s">
        <v>60</v>
      </c>
      <c r="M81" s="13">
        <v>0</v>
      </c>
      <c r="N81" s="13">
        <v>9222000</v>
      </c>
      <c r="O81" s="13">
        <v>307400</v>
      </c>
      <c r="P81" s="50">
        <v>762</v>
      </c>
      <c r="Q81" s="65">
        <v>46033</v>
      </c>
      <c r="R81" s="13">
        <v>73792312</v>
      </c>
      <c r="S81" s="50">
        <v>227</v>
      </c>
      <c r="T81" s="57">
        <v>46038</v>
      </c>
      <c r="U81" s="13">
        <v>73776000</v>
      </c>
      <c r="V81" s="13">
        <v>4611000</v>
      </c>
      <c r="W81" s="13">
        <v>9222000</v>
      </c>
      <c r="X81" s="13">
        <v>9222000</v>
      </c>
      <c r="Y81" s="13">
        <v>9222000</v>
      </c>
      <c r="Z81" s="13">
        <v>9222000</v>
      </c>
      <c r="AA81" s="13">
        <v>9222000</v>
      </c>
      <c r="AB81" s="13">
        <v>9222000</v>
      </c>
      <c r="AC81" s="13">
        <f t="shared" si="19"/>
        <v>59943000</v>
      </c>
      <c r="AD81" s="13"/>
      <c r="AE81" s="13">
        <f t="shared" si="20"/>
        <v>9222000</v>
      </c>
      <c r="AF81" s="13">
        <f t="shared" si="23"/>
        <v>4611000</v>
      </c>
      <c r="AG81" s="13">
        <v>0</v>
      </c>
      <c r="AH81" s="13"/>
      <c r="AI81" s="13"/>
      <c r="AJ81" s="13">
        <f t="shared" si="21"/>
        <v>13833000</v>
      </c>
      <c r="AK81" s="13">
        <f t="shared" si="22"/>
        <v>73776000</v>
      </c>
      <c r="AL81" s="48"/>
      <c r="AM81" s="78"/>
      <c r="AN81" s="78"/>
      <c r="AO81" s="48"/>
      <c r="AP81" s="48"/>
      <c r="AQ81" s="48" t="s">
        <v>93</v>
      </c>
      <c r="AR81" s="48" t="s">
        <v>412</v>
      </c>
      <c r="AS81" s="48" t="s">
        <v>413</v>
      </c>
      <c r="AT81" s="48" t="s">
        <v>96</v>
      </c>
    </row>
    <row r="82" spans="1:46" x14ac:dyDescent="0.25">
      <c r="A82" s="50">
        <f t="shared" si="18"/>
        <v>81</v>
      </c>
      <c r="B82" s="48" t="s">
        <v>9</v>
      </c>
      <c r="C82" s="48" t="s">
        <v>414</v>
      </c>
      <c r="D82" s="48" t="s">
        <v>415</v>
      </c>
      <c r="E82" s="14">
        <v>1020773930</v>
      </c>
      <c r="F82" s="73">
        <v>46043</v>
      </c>
      <c r="G82" s="73"/>
      <c r="H82" s="73">
        <v>46285</v>
      </c>
      <c r="I82" s="13">
        <v>73776000</v>
      </c>
      <c r="J82" s="13"/>
      <c r="K82" s="13">
        <v>0</v>
      </c>
      <c r="L82" s="50" t="s">
        <v>60</v>
      </c>
      <c r="M82" s="13">
        <v>0</v>
      </c>
      <c r="N82" s="13">
        <v>9222000</v>
      </c>
      <c r="O82" s="13">
        <v>307400</v>
      </c>
      <c r="P82" s="50">
        <v>833</v>
      </c>
      <c r="Q82" s="65">
        <v>46033</v>
      </c>
      <c r="R82" s="13">
        <v>110688468</v>
      </c>
      <c r="S82" s="50">
        <v>429</v>
      </c>
      <c r="T82" s="57">
        <v>46043</v>
      </c>
      <c r="U82" s="13">
        <v>73776000</v>
      </c>
      <c r="V82" s="13">
        <v>3074000</v>
      </c>
      <c r="W82" s="13">
        <v>9222000</v>
      </c>
      <c r="X82" s="13">
        <v>9222000</v>
      </c>
      <c r="Y82" s="13">
        <v>9222000</v>
      </c>
      <c r="Z82" s="13">
        <v>9222000</v>
      </c>
      <c r="AA82" s="13">
        <v>9222000</v>
      </c>
      <c r="AB82" s="13">
        <v>9222000</v>
      </c>
      <c r="AC82" s="13">
        <f t="shared" si="19"/>
        <v>58406000</v>
      </c>
      <c r="AD82" s="13"/>
      <c r="AE82" s="13">
        <f t="shared" si="20"/>
        <v>9222000</v>
      </c>
      <c r="AF82" s="13">
        <f t="shared" ref="AF82:AF87" si="24">--N82/30*20</f>
        <v>6148000</v>
      </c>
      <c r="AG82" s="13">
        <v>0</v>
      </c>
      <c r="AH82" s="13"/>
      <c r="AI82" s="13"/>
      <c r="AJ82" s="13">
        <f t="shared" si="21"/>
        <v>15370000</v>
      </c>
      <c r="AK82" s="13">
        <f t="shared" si="22"/>
        <v>73776000</v>
      </c>
      <c r="AL82" s="48"/>
      <c r="AM82" s="78"/>
      <c r="AN82" s="78"/>
      <c r="AO82" s="48"/>
      <c r="AP82" s="48"/>
      <c r="AQ82" s="48" t="s">
        <v>93</v>
      </c>
      <c r="AR82" s="48" t="s">
        <v>416</v>
      </c>
      <c r="AS82" s="48" t="s">
        <v>417</v>
      </c>
      <c r="AT82" s="48" t="s">
        <v>96</v>
      </c>
    </row>
    <row r="83" spans="1:46" x14ac:dyDescent="0.25">
      <c r="A83" s="50">
        <f t="shared" si="18"/>
        <v>82</v>
      </c>
      <c r="B83" s="48" t="s">
        <v>9</v>
      </c>
      <c r="C83" s="48" t="s">
        <v>418</v>
      </c>
      <c r="D83" s="48" t="s">
        <v>419</v>
      </c>
      <c r="E83" s="14">
        <v>1018468497</v>
      </c>
      <c r="F83" s="73">
        <v>46043</v>
      </c>
      <c r="G83" s="73"/>
      <c r="H83" s="73">
        <v>46285</v>
      </c>
      <c r="I83" s="13">
        <v>73776000</v>
      </c>
      <c r="J83" s="13"/>
      <c r="K83" s="13">
        <v>0</v>
      </c>
      <c r="L83" s="50" t="s">
        <v>60</v>
      </c>
      <c r="M83" s="13">
        <v>0</v>
      </c>
      <c r="N83" s="13">
        <v>9222000</v>
      </c>
      <c r="O83" s="13">
        <v>307400</v>
      </c>
      <c r="P83" s="50">
        <v>759</v>
      </c>
      <c r="Q83" s="65">
        <v>46033</v>
      </c>
      <c r="R83" s="13">
        <v>73792312</v>
      </c>
      <c r="S83" s="50">
        <v>437</v>
      </c>
      <c r="T83" s="57">
        <v>46043</v>
      </c>
      <c r="U83" s="13">
        <v>73776000</v>
      </c>
      <c r="V83" s="13">
        <v>3074000</v>
      </c>
      <c r="W83" s="13">
        <v>9222000</v>
      </c>
      <c r="X83" s="13">
        <v>9222000</v>
      </c>
      <c r="Y83" s="13">
        <v>9222000</v>
      </c>
      <c r="Z83" s="13">
        <v>9222000</v>
      </c>
      <c r="AA83" s="13">
        <v>9222000</v>
      </c>
      <c r="AB83" s="13">
        <v>9222000</v>
      </c>
      <c r="AC83" s="13">
        <f t="shared" si="19"/>
        <v>58406000</v>
      </c>
      <c r="AD83" s="13"/>
      <c r="AE83" s="13">
        <f t="shared" si="20"/>
        <v>9222000</v>
      </c>
      <c r="AF83" s="13">
        <f t="shared" si="24"/>
        <v>6148000</v>
      </c>
      <c r="AG83" s="13">
        <v>0</v>
      </c>
      <c r="AH83" s="13"/>
      <c r="AI83" s="13"/>
      <c r="AJ83" s="13">
        <f t="shared" si="21"/>
        <v>15370000</v>
      </c>
      <c r="AK83" s="13">
        <f t="shared" si="22"/>
        <v>73776000</v>
      </c>
      <c r="AL83" s="48"/>
      <c r="AM83" s="78"/>
      <c r="AN83" s="78"/>
      <c r="AO83" s="48"/>
      <c r="AP83" s="48"/>
      <c r="AQ83" s="48" t="s">
        <v>93</v>
      </c>
      <c r="AR83" s="48" t="s">
        <v>420</v>
      </c>
      <c r="AS83" s="48" t="s">
        <v>421</v>
      </c>
      <c r="AT83" s="48" t="s">
        <v>96</v>
      </c>
    </row>
    <row r="84" spans="1:46" x14ac:dyDescent="0.25">
      <c r="A84" s="50">
        <f t="shared" si="18"/>
        <v>83</v>
      </c>
      <c r="B84" s="48" t="s">
        <v>9</v>
      </c>
      <c r="C84" s="48" t="s">
        <v>422</v>
      </c>
      <c r="D84" s="48" t="s">
        <v>423</v>
      </c>
      <c r="E84" s="14">
        <v>79910469</v>
      </c>
      <c r="F84" s="73">
        <v>46043</v>
      </c>
      <c r="G84" s="73">
        <v>46091</v>
      </c>
      <c r="H84" s="73">
        <v>46285</v>
      </c>
      <c r="I84" s="13">
        <v>73776000</v>
      </c>
      <c r="J84" s="13">
        <v>58713400</v>
      </c>
      <c r="K84" s="13">
        <v>0</v>
      </c>
      <c r="L84" s="50" t="s">
        <v>60</v>
      </c>
      <c r="M84" s="13">
        <v>0</v>
      </c>
      <c r="N84" s="13">
        <v>9222000</v>
      </c>
      <c r="O84" s="13">
        <v>307400</v>
      </c>
      <c r="P84" s="50">
        <v>817</v>
      </c>
      <c r="Q84" s="65">
        <v>46033</v>
      </c>
      <c r="R84" s="13">
        <v>73792312</v>
      </c>
      <c r="S84" s="50">
        <v>4568</v>
      </c>
      <c r="T84" s="57">
        <v>46091</v>
      </c>
      <c r="U84" s="13">
        <v>58713400</v>
      </c>
      <c r="V84" s="13">
        <v>0</v>
      </c>
      <c r="W84" s="13">
        <v>0</v>
      </c>
      <c r="X84" s="13">
        <v>6455400</v>
      </c>
      <c r="Y84" s="13">
        <v>9222000</v>
      </c>
      <c r="Z84" s="13">
        <v>9222000</v>
      </c>
      <c r="AA84" s="13">
        <v>9222000</v>
      </c>
      <c r="AB84" s="13">
        <v>9222000</v>
      </c>
      <c r="AC84" s="13">
        <f>SUM(V84:AA84)</f>
        <v>34121400</v>
      </c>
      <c r="AD84" s="13">
        <f>+AB84</f>
        <v>9222000</v>
      </c>
      <c r="AE84" s="13">
        <f t="shared" si="20"/>
        <v>9222000</v>
      </c>
      <c r="AF84" s="13">
        <f t="shared" si="24"/>
        <v>6148000</v>
      </c>
      <c r="AG84" s="13">
        <v>0</v>
      </c>
      <c r="AH84" s="13"/>
      <c r="AI84" s="13"/>
      <c r="AJ84" s="13">
        <f t="shared" si="21"/>
        <v>24592000</v>
      </c>
      <c r="AK84" s="13">
        <f t="shared" si="22"/>
        <v>58713400</v>
      </c>
      <c r="AL84" s="48"/>
      <c r="AM84" s="78"/>
      <c r="AN84" s="78"/>
      <c r="AO84" s="48"/>
      <c r="AP84" s="48" t="s">
        <v>92</v>
      </c>
      <c r="AQ84" s="48" t="s">
        <v>93</v>
      </c>
      <c r="AR84" s="48" t="s">
        <v>424</v>
      </c>
      <c r="AS84" s="48" t="s">
        <v>425</v>
      </c>
      <c r="AT84" s="48" t="s">
        <v>96</v>
      </c>
    </row>
    <row r="85" spans="1:46" x14ac:dyDescent="0.25">
      <c r="A85" s="50">
        <f t="shared" si="18"/>
        <v>84</v>
      </c>
      <c r="B85" s="48" t="s">
        <v>9</v>
      </c>
      <c r="C85" s="48" t="s">
        <v>426</v>
      </c>
      <c r="D85" s="48" t="s">
        <v>427</v>
      </c>
      <c r="E85" s="14">
        <v>1102857798</v>
      </c>
      <c r="F85" s="73">
        <v>46043</v>
      </c>
      <c r="G85" s="73"/>
      <c r="H85" s="73">
        <v>46285</v>
      </c>
      <c r="I85" s="13">
        <v>73776000</v>
      </c>
      <c r="J85" s="13"/>
      <c r="K85" s="13">
        <v>0</v>
      </c>
      <c r="L85" s="50" t="s">
        <v>60</v>
      </c>
      <c r="M85" s="13">
        <v>0</v>
      </c>
      <c r="N85" s="13">
        <v>9222000</v>
      </c>
      <c r="O85" s="13">
        <v>307400</v>
      </c>
      <c r="P85" s="50">
        <v>805</v>
      </c>
      <c r="Q85" s="65">
        <v>46033</v>
      </c>
      <c r="R85" s="13">
        <v>73792312</v>
      </c>
      <c r="S85" s="50">
        <v>438</v>
      </c>
      <c r="T85" s="57">
        <v>46043</v>
      </c>
      <c r="U85" s="13">
        <v>73776000</v>
      </c>
      <c r="V85" s="13">
        <v>3074000</v>
      </c>
      <c r="W85" s="13">
        <v>9222000</v>
      </c>
      <c r="X85" s="13">
        <v>9222000</v>
      </c>
      <c r="Y85" s="13">
        <v>9222000</v>
      </c>
      <c r="Z85" s="13">
        <v>9222000</v>
      </c>
      <c r="AA85" s="13">
        <v>9222000</v>
      </c>
      <c r="AB85" s="13">
        <v>9222000</v>
      </c>
      <c r="AC85" s="13">
        <f t="shared" si="19"/>
        <v>58406000</v>
      </c>
      <c r="AD85" s="13"/>
      <c r="AE85" s="13">
        <f t="shared" si="20"/>
        <v>9222000</v>
      </c>
      <c r="AF85" s="13">
        <f t="shared" si="24"/>
        <v>6148000</v>
      </c>
      <c r="AG85" s="13">
        <v>0</v>
      </c>
      <c r="AH85" s="13"/>
      <c r="AI85" s="13"/>
      <c r="AJ85" s="13">
        <f t="shared" si="21"/>
        <v>15370000</v>
      </c>
      <c r="AK85" s="13">
        <f t="shared" si="22"/>
        <v>73776000</v>
      </c>
      <c r="AL85" s="48"/>
      <c r="AM85" s="78"/>
      <c r="AN85" s="78"/>
      <c r="AO85" s="48"/>
      <c r="AP85" s="48"/>
      <c r="AQ85" s="48" t="s">
        <v>93</v>
      </c>
      <c r="AR85" s="48" t="s">
        <v>428</v>
      </c>
      <c r="AS85" s="48" t="s">
        <v>429</v>
      </c>
      <c r="AT85" s="48" t="s">
        <v>96</v>
      </c>
    </row>
    <row r="86" spans="1:46" x14ac:dyDescent="0.25">
      <c r="A86" s="50">
        <f t="shared" si="18"/>
        <v>85</v>
      </c>
      <c r="B86" s="48" t="s">
        <v>9</v>
      </c>
      <c r="C86" s="48" t="s">
        <v>430</v>
      </c>
      <c r="D86" s="48" t="s">
        <v>431</v>
      </c>
      <c r="E86" s="14">
        <v>1013585273</v>
      </c>
      <c r="F86" s="73">
        <v>46043</v>
      </c>
      <c r="G86" s="73"/>
      <c r="H86" s="73">
        <v>46285</v>
      </c>
      <c r="I86" s="13">
        <v>73776000</v>
      </c>
      <c r="J86" s="13"/>
      <c r="K86" s="13">
        <v>0</v>
      </c>
      <c r="L86" s="50" t="s">
        <v>60</v>
      </c>
      <c r="M86" s="13">
        <v>0</v>
      </c>
      <c r="N86" s="13">
        <v>9222000</v>
      </c>
      <c r="O86" s="13">
        <v>307400</v>
      </c>
      <c r="P86" s="50">
        <v>834</v>
      </c>
      <c r="Q86" s="65">
        <v>46033</v>
      </c>
      <c r="R86" s="13">
        <v>73792312</v>
      </c>
      <c r="S86" s="50">
        <v>442</v>
      </c>
      <c r="T86" s="57">
        <v>46043</v>
      </c>
      <c r="U86" s="13">
        <v>73776000</v>
      </c>
      <c r="V86" s="13">
        <v>3074000</v>
      </c>
      <c r="W86" s="13">
        <v>9222000</v>
      </c>
      <c r="X86" s="13">
        <v>9222000</v>
      </c>
      <c r="Y86" s="13">
        <v>9222000</v>
      </c>
      <c r="Z86" s="13">
        <v>9222000</v>
      </c>
      <c r="AA86" s="13">
        <v>9222000</v>
      </c>
      <c r="AB86" s="13">
        <v>9222000</v>
      </c>
      <c r="AC86" s="13">
        <f t="shared" si="19"/>
        <v>58406000</v>
      </c>
      <c r="AD86" s="13"/>
      <c r="AE86" s="13">
        <f t="shared" si="20"/>
        <v>9222000</v>
      </c>
      <c r="AF86" s="13">
        <f t="shared" si="24"/>
        <v>6148000</v>
      </c>
      <c r="AG86" s="13">
        <v>0</v>
      </c>
      <c r="AH86" s="13"/>
      <c r="AI86" s="13"/>
      <c r="AJ86" s="13">
        <f t="shared" si="21"/>
        <v>15370000</v>
      </c>
      <c r="AK86" s="13">
        <f t="shared" si="22"/>
        <v>73776000</v>
      </c>
      <c r="AL86" s="48"/>
      <c r="AM86" s="78"/>
      <c r="AN86" s="78"/>
      <c r="AO86" s="48"/>
      <c r="AP86" s="48"/>
      <c r="AQ86" s="48" t="s">
        <v>93</v>
      </c>
      <c r="AR86" s="48" t="s">
        <v>432</v>
      </c>
      <c r="AS86" s="48" t="s">
        <v>433</v>
      </c>
      <c r="AT86" s="48" t="s">
        <v>96</v>
      </c>
    </row>
    <row r="87" spans="1:46" x14ac:dyDescent="0.25">
      <c r="A87" s="50">
        <f t="shared" si="18"/>
        <v>86</v>
      </c>
      <c r="B87" s="48" t="s">
        <v>9</v>
      </c>
      <c r="C87" s="48" t="s">
        <v>434</v>
      </c>
      <c r="D87" s="48" t="s">
        <v>435</v>
      </c>
      <c r="E87" s="14">
        <v>1010218952</v>
      </c>
      <c r="F87" s="73">
        <v>46043</v>
      </c>
      <c r="G87" s="73">
        <v>46127</v>
      </c>
      <c r="H87" s="73">
        <v>46285</v>
      </c>
      <c r="I87" s="13">
        <v>73776000</v>
      </c>
      <c r="J87" s="13">
        <v>47954400</v>
      </c>
      <c r="K87" s="13">
        <v>0</v>
      </c>
      <c r="L87" s="50" t="s">
        <v>60</v>
      </c>
      <c r="M87" s="13">
        <v>0</v>
      </c>
      <c r="N87" s="13">
        <v>9222000</v>
      </c>
      <c r="O87" s="13">
        <v>307400</v>
      </c>
      <c r="P87" s="50">
        <v>848</v>
      </c>
      <c r="Q87" s="65">
        <v>46033</v>
      </c>
      <c r="R87" s="13">
        <v>110688468</v>
      </c>
      <c r="S87" s="50">
        <v>6369</v>
      </c>
      <c r="T87" s="57">
        <v>46127</v>
      </c>
      <c r="U87" s="13">
        <v>47954400</v>
      </c>
      <c r="V87" s="13">
        <v>0</v>
      </c>
      <c r="W87" s="13">
        <v>0</v>
      </c>
      <c r="X87" s="13">
        <v>0</v>
      </c>
      <c r="Y87" s="13">
        <v>4918400</v>
      </c>
      <c r="Z87" s="13">
        <v>9222000</v>
      </c>
      <c r="AA87" s="13">
        <v>9222000</v>
      </c>
      <c r="AB87" s="13">
        <v>9222000</v>
      </c>
      <c r="AC87" s="13">
        <f t="shared" si="19"/>
        <v>32584400</v>
      </c>
      <c r="AD87" s="13"/>
      <c r="AE87" s="13">
        <f t="shared" si="20"/>
        <v>9222000</v>
      </c>
      <c r="AF87" s="13">
        <f t="shared" si="24"/>
        <v>6148000</v>
      </c>
      <c r="AG87" s="13">
        <v>0</v>
      </c>
      <c r="AH87" s="13"/>
      <c r="AI87" s="13"/>
      <c r="AJ87" s="13">
        <f t="shared" si="21"/>
        <v>15370000</v>
      </c>
      <c r="AK87" s="13">
        <f t="shared" si="22"/>
        <v>47954400</v>
      </c>
      <c r="AL87" s="48"/>
      <c r="AM87" s="78"/>
      <c r="AN87" s="78"/>
      <c r="AO87" s="48"/>
      <c r="AP87" s="48" t="s">
        <v>92</v>
      </c>
      <c r="AQ87" s="48" t="s">
        <v>93</v>
      </c>
      <c r="AR87" s="48" t="s">
        <v>436</v>
      </c>
      <c r="AS87" s="48" t="s">
        <v>233</v>
      </c>
      <c r="AT87" s="48" t="s">
        <v>96</v>
      </c>
    </row>
    <row r="88" spans="1:46" x14ac:dyDescent="0.25">
      <c r="A88" s="50">
        <f t="shared" si="18"/>
        <v>87</v>
      </c>
      <c r="B88" s="48" t="s">
        <v>9</v>
      </c>
      <c r="C88" s="48" t="s">
        <v>437</v>
      </c>
      <c r="D88" s="48" t="s">
        <v>438</v>
      </c>
      <c r="E88" s="14">
        <v>1010229705</v>
      </c>
      <c r="F88" s="73">
        <v>46038</v>
      </c>
      <c r="G88" s="73"/>
      <c r="H88" s="73">
        <v>46280</v>
      </c>
      <c r="I88" s="13">
        <v>73776000</v>
      </c>
      <c r="J88" s="13"/>
      <c r="K88" s="13">
        <v>0</v>
      </c>
      <c r="L88" s="50" t="s">
        <v>60</v>
      </c>
      <c r="M88" s="13">
        <v>0</v>
      </c>
      <c r="N88" s="13">
        <v>9222000</v>
      </c>
      <c r="O88" s="13">
        <v>307400</v>
      </c>
      <c r="P88" s="50">
        <v>760</v>
      </c>
      <c r="Q88" s="65">
        <v>46033</v>
      </c>
      <c r="R88" s="13">
        <v>73792312</v>
      </c>
      <c r="S88" s="50">
        <v>212</v>
      </c>
      <c r="T88" s="57">
        <v>46038</v>
      </c>
      <c r="U88" s="13">
        <v>73776000</v>
      </c>
      <c r="V88" s="13">
        <v>4611000</v>
      </c>
      <c r="W88" s="13">
        <v>9222000</v>
      </c>
      <c r="X88" s="13">
        <v>9222000</v>
      </c>
      <c r="Y88" s="13">
        <v>9222000</v>
      </c>
      <c r="Z88" s="13">
        <v>9222000</v>
      </c>
      <c r="AA88" s="13">
        <v>9222000</v>
      </c>
      <c r="AB88" s="13">
        <v>9222000</v>
      </c>
      <c r="AC88" s="13">
        <f t="shared" si="19"/>
        <v>59943000</v>
      </c>
      <c r="AD88" s="13"/>
      <c r="AE88" s="13">
        <f t="shared" si="20"/>
        <v>9222000</v>
      </c>
      <c r="AF88" s="13">
        <f>--N88/30*15</f>
        <v>4611000</v>
      </c>
      <c r="AG88" s="13">
        <v>0</v>
      </c>
      <c r="AH88" s="13"/>
      <c r="AI88" s="13"/>
      <c r="AJ88" s="13">
        <f t="shared" si="21"/>
        <v>13833000</v>
      </c>
      <c r="AK88" s="13">
        <f t="shared" si="22"/>
        <v>73776000</v>
      </c>
      <c r="AL88" s="48"/>
      <c r="AM88" s="78"/>
      <c r="AN88" s="78"/>
      <c r="AO88" s="48"/>
      <c r="AP88" s="48"/>
      <c r="AQ88" s="48" t="s">
        <v>93</v>
      </c>
      <c r="AR88" s="48" t="s">
        <v>439</v>
      </c>
      <c r="AS88" s="48" t="s">
        <v>440</v>
      </c>
      <c r="AT88" s="48" t="s">
        <v>96</v>
      </c>
    </row>
    <row r="89" spans="1:46" x14ac:dyDescent="0.25">
      <c r="A89" s="50">
        <f t="shared" si="18"/>
        <v>88</v>
      </c>
      <c r="B89" s="48" t="s">
        <v>9</v>
      </c>
      <c r="C89" s="48" t="s">
        <v>441</v>
      </c>
      <c r="D89" s="48" t="s">
        <v>442</v>
      </c>
      <c r="E89" s="14">
        <v>1018467124</v>
      </c>
      <c r="F89" s="73">
        <v>46043</v>
      </c>
      <c r="G89" s="73"/>
      <c r="H89" s="73">
        <v>46285</v>
      </c>
      <c r="I89" s="13">
        <v>73776000</v>
      </c>
      <c r="J89" s="13"/>
      <c r="K89" s="13">
        <v>0</v>
      </c>
      <c r="L89" s="50" t="s">
        <v>60</v>
      </c>
      <c r="M89" s="13">
        <v>0</v>
      </c>
      <c r="N89" s="13">
        <v>9222000</v>
      </c>
      <c r="O89" s="13">
        <v>307400</v>
      </c>
      <c r="P89" s="50">
        <v>818</v>
      </c>
      <c r="Q89" s="65">
        <v>46033</v>
      </c>
      <c r="R89" s="13">
        <v>73792312</v>
      </c>
      <c r="S89" s="50">
        <v>461</v>
      </c>
      <c r="T89" s="57">
        <v>46043</v>
      </c>
      <c r="U89" s="13">
        <v>73776000</v>
      </c>
      <c r="V89" s="13">
        <v>3074000</v>
      </c>
      <c r="W89" s="13">
        <v>9222000</v>
      </c>
      <c r="X89" s="13">
        <v>9222000</v>
      </c>
      <c r="Y89" s="13">
        <v>9222000</v>
      </c>
      <c r="Z89" s="13">
        <v>9222000</v>
      </c>
      <c r="AA89" s="13">
        <v>9222000</v>
      </c>
      <c r="AB89" s="13">
        <v>9222000</v>
      </c>
      <c r="AC89" s="13">
        <f t="shared" si="19"/>
        <v>58406000</v>
      </c>
      <c r="AD89" s="13"/>
      <c r="AE89" s="13">
        <f t="shared" si="20"/>
        <v>9222000</v>
      </c>
      <c r="AF89" s="13">
        <f>--N89/30*20</f>
        <v>6148000</v>
      </c>
      <c r="AG89" s="13">
        <v>0</v>
      </c>
      <c r="AH89" s="13"/>
      <c r="AI89" s="13"/>
      <c r="AJ89" s="13">
        <f t="shared" si="21"/>
        <v>15370000</v>
      </c>
      <c r="AK89" s="13">
        <f t="shared" si="22"/>
        <v>73776000</v>
      </c>
      <c r="AL89" s="48"/>
      <c r="AM89" s="78"/>
      <c r="AN89" s="78"/>
      <c r="AO89" s="48"/>
      <c r="AP89" s="48"/>
      <c r="AQ89" s="48" t="s">
        <v>93</v>
      </c>
      <c r="AR89" s="48" t="s">
        <v>443</v>
      </c>
      <c r="AS89" s="48" t="s">
        <v>444</v>
      </c>
      <c r="AT89" s="48" t="s">
        <v>96</v>
      </c>
    </row>
    <row r="90" spans="1:46" x14ac:dyDescent="0.25">
      <c r="A90" s="50">
        <f t="shared" si="18"/>
        <v>89</v>
      </c>
      <c r="B90" s="48" t="s">
        <v>9</v>
      </c>
      <c r="C90" s="48" t="s">
        <v>445</v>
      </c>
      <c r="D90" s="48" t="s">
        <v>446</v>
      </c>
      <c r="E90" s="14">
        <v>1032486684</v>
      </c>
      <c r="F90" s="73">
        <v>46038</v>
      </c>
      <c r="G90" s="73"/>
      <c r="H90" s="73">
        <v>46280</v>
      </c>
      <c r="I90" s="13">
        <v>73776000</v>
      </c>
      <c r="J90" s="13"/>
      <c r="K90" s="13">
        <v>0</v>
      </c>
      <c r="L90" s="50" t="s">
        <v>60</v>
      </c>
      <c r="M90" s="13">
        <v>0</v>
      </c>
      <c r="N90" s="13">
        <v>9222000</v>
      </c>
      <c r="O90" s="13">
        <v>307400</v>
      </c>
      <c r="P90" s="50">
        <v>791</v>
      </c>
      <c r="Q90" s="65">
        <v>46033</v>
      </c>
      <c r="R90" s="13">
        <v>110688468</v>
      </c>
      <c r="S90" s="50">
        <v>221</v>
      </c>
      <c r="T90" s="57">
        <v>46038</v>
      </c>
      <c r="U90" s="13">
        <v>73776000</v>
      </c>
      <c r="V90" s="13">
        <v>4611000</v>
      </c>
      <c r="W90" s="13">
        <v>9222000</v>
      </c>
      <c r="X90" s="13">
        <v>9222000</v>
      </c>
      <c r="Y90" s="13">
        <v>9222000</v>
      </c>
      <c r="Z90" s="13">
        <v>9222000</v>
      </c>
      <c r="AA90" s="13">
        <v>9222000</v>
      </c>
      <c r="AB90" s="13">
        <v>9222000</v>
      </c>
      <c r="AC90" s="13">
        <f t="shared" si="19"/>
        <v>59943000</v>
      </c>
      <c r="AD90" s="13"/>
      <c r="AE90" s="13">
        <f t="shared" si="20"/>
        <v>9222000</v>
      </c>
      <c r="AF90" s="13">
        <f>--N90/30*15</f>
        <v>4611000</v>
      </c>
      <c r="AG90" s="13">
        <v>0</v>
      </c>
      <c r="AH90" s="13"/>
      <c r="AI90" s="13"/>
      <c r="AJ90" s="13">
        <f t="shared" si="21"/>
        <v>13833000</v>
      </c>
      <c r="AK90" s="13">
        <f t="shared" si="22"/>
        <v>73776000</v>
      </c>
      <c r="AL90" s="48"/>
      <c r="AM90" s="78"/>
      <c r="AN90" s="78"/>
      <c r="AO90" s="48"/>
      <c r="AP90" s="48"/>
      <c r="AQ90" s="48" t="s">
        <v>93</v>
      </c>
      <c r="AR90" s="48" t="s">
        <v>447</v>
      </c>
      <c r="AS90" s="48" t="s">
        <v>448</v>
      </c>
      <c r="AT90" s="48" t="s">
        <v>96</v>
      </c>
    </row>
    <row r="91" spans="1:46" x14ac:dyDescent="0.25">
      <c r="A91" s="50">
        <f t="shared" si="18"/>
        <v>90</v>
      </c>
      <c r="B91" s="48" t="s">
        <v>9</v>
      </c>
      <c r="C91" s="48" t="s">
        <v>449</v>
      </c>
      <c r="D91" s="48" t="s">
        <v>450</v>
      </c>
      <c r="E91" s="14">
        <v>1085343021</v>
      </c>
      <c r="F91" s="73">
        <v>46043</v>
      </c>
      <c r="G91" s="73"/>
      <c r="H91" s="73">
        <v>46285</v>
      </c>
      <c r="I91" s="13">
        <v>73776000</v>
      </c>
      <c r="J91" s="13"/>
      <c r="K91" s="13">
        <v>0</v>
      </c>
      <c r="L91" s="50" t="s">
        <v>60</v>
      </c>
      <c r="M91" s="13">
        <v>0</v>
      </c>
      <c r="N91" s="13">
        <v>9222000</v>
      </c>
      <c r="O91" s="13">
        <v>307400</v>
      </c>
      <c r="P91" s="50">
        <v>865</v>
      </c>
      <c r="Q91" s="65">
        <v>46033</v>
      </c>
      <c r="R91" s="13">
        <v>73792312</v>
      </c>
      <c r="S91" s="50">
        <v>454</v>
      </c>
      <c r="T91" s="57">
        <v>46043</v>
      </c>
      <c r="U91" s="13">
        <v>73776000</v>
      </c>
      <c r="V91" s="13">
        <v>3074000</v>
      </c>
      <c r="W91" s="13">
        <v>9222000</v>
      </c>
      <c r="X91" s="13">
        <v>9222000</v>
      </c>
      <c r="Y91" s="13">
        <v>9222000</v>
      </c>
      <c r="Z91" s="13">
        <v>9222000</v>
      </c>
      <c r="AA91" s="13">
        <v>9222000</v>
      </c>
      <c r="AB91" s="13">
        <v>9222000</v>
      </c>
      <c r="AC91" s="13">
        <f t="shared" si="19"/>
        <v>58406000</v>
      </c>
      <c r="AD91" s="13"/>
      <c r="AE91" s="13">
        <f t="shared" si="20"/>
        <v>9222000</v>
      </c>
      <c r="AF91" s="13">
        <f>--N91/30*20</f>
        <v>6148000</v>
      </c>
      <c r="AG91" s="13">
        <v>0</v>
      </c>
      <c r="AH91" s="13"/>
      <c r="AI91" s="13"/>
      <c r="AJ91" s="13">
        <f t="shared" si="21"/>
        <v>15370000</v>
      </c>
      <c r="AK91" s="13">
        <f t="shared" si="22"/>
        <v>73776000</v>
      </c>
      <c r="AL91" s="48"/>
      <c r="AM91" s="78"/>
      <c r="AN91" s="78"/>
      <c r="AO91" s="48"/>
      <c r="AP91" s="48"/>
      <c r="AQ91" s="48" t="s">
        <v>93</v>
      </c>
      <c r="AR91" s="48" t="s">
        <v>451</v>
      </c>
      <c r="AS91" s="48" t="s">
        <v>452</v>
      </c>
      <c r="AT91" s="48" t="s">
        <v>96</v>
      </c>
    </row>
    <row r="92" spans="1:46" x14ac:dyDescent="0.25">
      <c r="A92" s="50">
        <f t="shared" si="18"/>
        <v>91</v>
      </c>
      <c r="B92" s="48" t="s">
        <v>9</v>
      </c>
      <c r="C92" s="48" t="s">
        <v>453</v>
      </c>
      <c r="D92" s="48" t="s">
        <v>454</v>
      </c>
      <c r="E92" s="14">
        <v>1023896259</v>
      </c>
      <c r="F92" s="73">
        <v>46038</v>
      </c>
      <c r="G92" s="73"/>
      <c r="H92" s="73">
        <v>46280</v>
      </c>
      <c r="I92" s="13">
        <v>73776000</v>
      </c>
      <c r="J92" s="13"/>
      <c r="K92" s="13">
        <v>0</v>
      </c>
      <c r="L92" s="50" t="s">
        <v>60</v>
      </c>
      <c r="M92" s="13">
        <v>0</v>
      </c>
      <c r="N92" s="13">
        <v>9222000</v>
      </c>
      <c r="O92" s="13">
        <v>307400</v>
      </c>
      <c r="P92" s="50">
        <v>819</v>
      </c>
      <c r="Q92" s="65">
        <v>46033</v>
      </c>
      <c r="R92" s="13">
        <v>73792312</v>
      </c>
      <c r="S92" s="50">
        <v>222</v>
      </c>
      <c r="T92" s="57">
        <v>46038</v>
      </c>
      <c r="U92" s="13">
        <v>73776000</v>
      </c>
      <c r="V92" s="13">
        <v>4611000</v>
      </c>
      <c r="W92" s="13">
        <v>9222000</v>
      </c>
      <c r="X92" s="13">
        <v>9222000</v>
      </c>
      <c r="Y92" s="13">
        <v>9222000</v>
      </c>
      <c r="Z92" s="13">
        <v>9222000</v>
      </c>
      <c r="AA92" s="13">
        <v>9222000</v>
      </c>
      <c r="AB92" s="13">
        <v>9222000</v>
      </c>
      <c r="AC92" s="13">
        <f t="shared" si="19"/>
        <v>59943000</v>
      </c>
      <c r="AD92" s="13"/>
      <c r="AE92" s="13">
        <f t="shared" si="20"/>
        <v>9222000</v>
      </c>
      <c r="AF92" s="13">
        <f>--N92/30*15</f>
        <v>4611000</v>
      </c>
      <c r="AG92" s="13">
        <v>0</v>
      </c>
      <c r="AH92" s="13"/>
      <c r="AI92" s="13"/>
      <c r="AJ92" s="13">
        <f t="shared" si="21"/>
        <v>13833000</v>
      </c>
      <c r="AK92" s="13">
        <f t="shared" si="22"/>
        <v>73776000</v>
      </c>
      <c r="AL92" s="48"/>
      <c r="AM92" s="78"/>
      <c r="AN92" s="78"/>
      <c r="AO92" s="48"/>
      <c r="AP92" s="48"/>
      <c r="AQ92" s="48" t="s">
        <v>93</v>
      </c>
      <c r="AR92" s="48" t="s">
        <v>455</v>
      </c>
      <c r="AS92" s="48" t="s">
        <v>456</v>
      </c>
      <c r="AT92" s="48" t="s">
        <v>96</v>
      </c>
    </row>
    <row r="93" spans="1:46" x14ac:dyDescent="0.25">
      <c r="A93" s="50">
        <f t="shared" si="18"/>
        <v>92</v>
      </c>
      <c r="B93" s="48" t="s">
        <v>9</v>
      </c>
      <c r="C93" s="48" t="s">
        <v>457</v>
      </c>
      <c r="D93" s="48" t="s">
        <v>458</v>
      </c>
      <c r="E93" s="14">
        <v>1020799686</v>
      </c>
      <c r="F93" s="73">
        <v>46043</v>
      </c>
      <c r="G93" s="73"/>
      <c r="H93" s="73">
        <v>46285</v>
      </c>
      <c r="I93" s="13">
        <v>73776000</v>
      </c>
      <c r="J93" s="13"/>
      <c r="K93" s="13">
        <v>0</v>
      </c>
      <c r="L93" s="50" t="s">
        <v>60</v>
      </c>
      <c r="M93" s="13">
        <v>0</v>
      </c>
      <c r="N93" s="13">
        <v>9222000</v>
      </c>
      <c r="O93" s="13">
        <v>307400</v>
      </c>
      <c r="P93" s="50">
        <v>820</v>
      </c>
      <c r="Q93" s="65">
        <v>46033</v>
      </c>
      <c r="R93" s="13">
        <v>73792312</v>
      </c>
      <c r="S93" s="50">
        <v>467</v>
      </c>
      <c r="T93" s="57">
        <v>46043</v>
      </c>
      <c r="U93" s="13">
        <v>73776000</v>
      </c>
      <c r="V93" s="13">
        <v>3074000</v>
      </c>
      <c r="W93" s="13">
        <v>9222000</v>
      </c>
      <c r="X93" s="13">
        <v>9222000</v>
      </c>
      <c r="Y93" s="13">
        <v>9222000</v>
      </c>
      <c r="Z93" s="13">
        <v>9222000</v>
      </c>
      <c r="AA93" s="13">
        <v>9222000</v>
      </c>
      <c r="AB93" s="13">
        <v>9222000</v>
      </c>
      <c r="AC93" s="13">
        <f t="shared" si="19"/>
        <v>58406000</v>
      </c>
      <c r="AD93" s="13"/>
      <c r="AE93" s="13">
        <f t="shared" si="20"/>
        <v>9222000</v>
      </c>
      <c r="AF93" s="13">
        <f>--N93/30*20</f>
        <v>6148000</v>
      </c>
      <c r="AG93" s="13">
        <v>0</v>
      </c>
      <c r="AH93" s="13"/>
      <c r="AI93" s="13"/>
      <c r="AJ93" s="13">
        <f t="shared" si="21"/>
        <v>15370000</v>
      </c>
      <c r="AK93" s="13">
        <f t="shared" si="22"/>
        <v>73776000</v>
      </c>
      <c r="AL93" s="48"/>
      <c r="AM93" s="78"/>
      <c r="AN93" s="78"/>
      <c r="AO93" s="48"/>
      <c r="AP93" s="48"/>
      <c r="AQ93" s="48" t="s">
        <v>93</v>
      </c>
      <c r="AR93" s="48" t="s">
        <v>459</v>
      </c>
      <c r="AS93" s="48" t="s">
        <v>460</v>
      </c>
      <c r="AT93" s="48" t="s">
        <v>96</v>
      </c>
    </row>
    <row r="94" spans="1:46" x14ac:dyDescent="0.25">
      <c r="A94" s="50">
        <f t="shared" si="18"/>
        <v>93</v>
      </c>
      <c r="B94" s="48" t="s">
        <v>9</v>
      </c>
      <c r="C94" s="48" t="s">
        <v>461</v>
      </c>
      <c r="D94" s="48" t="s">
        <v>462</v>
      </c>
      <c r="E94" s="14">
        <v>1136888893</v>
      </c>
      <c r="F94" s="73">
        <v>46038</v>
      </c>
      <c r="G94" s="73"/>
      <c r="H94" s="73">
        <v>46280</v>
      </c>
      <c r="I94" s="13">
        <v>73776000</v>
      </c>
      <c r="J94" s="13"/>
      <c r="K94" s="13">
        <v>0</v>
      </c>
      <c r="L94" s="50" t="s">
        <v>60</v>
      </c>
      <c r="M94" s="13">
        <v>0</v>
      </c>
      <c r="N94" s="13">
        <v>9222000</v>
      </c>
      <c r="O94" s="13">
        <v>307400</v>
      </c>
      <c r="P94" s="50">
        <v>849</v>
      </c>
      <c r="Q94" s="65">
        <v>46033</v>
      </c>
      <c r="R94" s="13">
        <v>110688468</v>
      </c>
      <c r="S94" s="50">
        <v>223</v>
      </c>
      <c r="T94" s="57">
        <v>46038</v>
      </c>
      <c r="U94" s="13">
        <v>73776000</v>
      </c>
      <c r="V94" s="13">
        <v>4611000</v>
      </c>
      <c r="W94" s="13">
        <v>9222000</v>
      </c>
      <c r="X94" s="13">
        <v>9222000</v>
      </c>
      <c r="Y94" s="13">
        <v>9222000</v>
      </c>
      <c r="Z94" s="13">
        <v>9222000</v>
      </c>
      <c r="AA94" s="13">
        <v>9222000</v>
      </c>
      <c r="AB94" s="13">
        <v>9222000</v>
      </c>
      <c r="AC94" s="13">
        <f t="shared" si="19"/>
        <v>59943000</v>
      </c>
      <c r="AD94" s="13"/>
      <c r="AE94" s="13">
        <f t="shared" si="20"/>
        <v>9222000</v>
      </c>
      <c r="AF94" s="13">
        <f>--N94/30*15</f>
        <v>4611000</v>
      </c>
      <c r="AG94" s="13">
        <v>0</v>
      </c>
      <c r="AH94" s="13"/>
      <c r="AI94" s="13"/>
      <c r="AJ94" s="13">
        <f t="shared" si="21"/>
        <v>13833000</v>
      </c>
      <c r="AK94" s="13">
        <f t="shared" si="22"/>
        <v>73776000</v>
      </c>
      <c r="AL94" s="48"/>
      <c r="AM94" s="78"/>
      <c r="AN94" s="78"/>
      <c r="AO94" s="48"/>
      <c r="AP94" s="48"/>
      <c r="AQ94" s="48" t="s">
        <v>93</v>
      </c>
      <c r="AR94" s="48" t="s">
        <v>463</v>
      </c>
      <c r="AS94" s="48" t="s">
        <v>464</v>
      </c>
      <c r="AT94" s="48" t="s">
        <v>96</v>
      </c>
    </row>
    <row r="95" spans="1:46" x14ac:dyDescent="0.25">
      <c r="A95" s="50">
        <f t="shared" si="18"/>
        <v>94</v>
      </c>
      <c r="B95" s="48" t="s">
        <v>9</v>
      </c>
      <c r="C95" s="48" t="s">
        <v>465</v>
      </c>
      <c r="D95" s="48" t="s">
        <v>466</v>
      </c>
      <c r="E95" s="14">
        <v>8102476</v>
      </c>
      <c r="F95" s="73">
        <v>46048</v>
      </c>
      <c r="G95" s="73"/>
      <c r="H95" s="73">
        <v>46290</v>
      </c>
      <c r="I95" s="13">
        <v>73776000</v>
      </c>
      <c r="J95" s="13"/>
      <c r="K95" s="13">
        <v>0</v>
      </c>
      <c r="L95" s="50" t="s">
        <v>60</v>
      </c>
      <c r="M95" s="13">
        <v>0</v>
      </c>
      <c r="N95" s="13">
        <v>9222000</v>
      </c>
      <c r="O95" s="13">
        <v>307400</v>
      </c>
      <c r="P95" s="50">
        <v>815</v>
      </c>
      <c r="Q95" s="65">
        <v>46033</v>
      </c>
      <c r="R95" s="13">
        <v>73792312</v>
      </c>
      <c r="S95" s="50">
        <v>572</v>
      </c>
      <c r="T95" s="57">
        <v>46046</v>
      </c>
      <c r="U95" s="13">
        <v>73776000</v>
      </c>
      <c r="V95" s="13">
        <v>1537000</v>
      </c>
      <c r="W95" s="13">
        <v>9222000</v>
      </c>
      <c r="X95" s="13">
        <v>9222000</v>
      </c>
      <c r="Y95" s="13">
        <v>9222000</v>
      </c>
      <c r="Z95" s="13">
        <v>9222000</v>
      </c>
      <c r="AA95" s="13">
        <v>9222000</v>
      </c>
      <c r="AB95" s="13">
        <v>9222000</v>
      </c>
      <c r="AC95" s="13">
        <f t="shared" si="19"/>
        <v>56869000</v>
      </c>
      <c r="AD95" s="13"/>
      <c r="AE95" s="13">
        <f t="shared" si="20"/>
        <v>9222000</v>
      </c>
      <c r="AF95" s="13">
        <f>--N95/30*25</f>
        <v>7685000</v>
      </c>
      <c r="AG95" s="13">
        <v>0</v>
      </c>
      <c r="AH95" s="13"/>
      <c r="AI95" s="13"/>
      <c r="AJ95" s="13">
        <f t="shared" si="21"/>
        <v>16907000</v>
      </c>
      <c r="AK95" s="13">
        <f t="shared" si="22"/>
        <v>73776000</v>
      </c>
      <c r="AL95" s="48"/>
      <c r="AM95" s="78"/>
      <c r="AN95" s="78"/>
      <c r="AO95" s="48"/>
      <c r="AP95" s="48"/>
      <c r="AQ95" s="48" t="s">
        <v>93</v>
      </c>
      <c r="AR95" s="48" t="s">
        <v>467</v>
      </c>
      <c r="AS95" s="48" t="s">
        <v>468</v>
      </c>
      <c r="AT95" s="48" t="s">
        <v>96</v>
      </c>
    </row>
    <row r="96" spans="1:46" x14ac:dyDescent="0.25">
      <c r="A96" s="50">
        <f t="shared" si="18"/>
        <v>95</v>
      </c>
      <c r="B96" s="48" t="s">
        <v>9</v>
      </c>
      <c r="C96" s="48" t="s">
        <v>469</v>
      </c>
      <c r="D96" s="48" t="s">
        <v>470</v>
      </c>
      <c r="E96" s="14">
        <v>1022408312</v>
      </c>
      <c r="F96" s="73">
        <v>46042</v>
      </c>
      <c r="G96" s="73"/>
      <c r="H96" s="73">
        <v>46284</v>
      </c>
      <c r="I96" s="13">
        <v>73776000</v>
      </c>
      <c r="J96" s="13"/>
      <c r="K96" s="13">
        <v>0</v>
      </c>
      <c r="L96" s="50" t="s">
        <v>60</v>
      </c>
      <c r="M96" s="13">
        <v>0</v>
      </c>
      <c r="N96" s="13">
        <v>9222000</v>
      </c>
      <c r="O96" s="13">
        <v>307400</v>
      </c>
      <c r="P96" s="50">
        <v>832</v>
      </c>
      <c r="Q96" s="65">
        <v>46033</v>
      </c>
      <c r="R96" s="13">
        <v>73792312</v>
      </c>
      <c r="S96" s="50">
        <v>397</v>
      </c>
      <c r="T96" s="57">
        <v>46042</v>
      </c>
      <c r="U96" s="13">
        <v>73776000</v>
      </c>
      <c r="V96" s="13">
        <v>3381400</v>
      </c>
      <c r="W96" s="13">
        <v>9222000</v>
      </c>
      <c r="X96" s="13">
        <v>9222000</v>
      </c>
      <c r="Y96" s="13">
        <v>7685000</v>
      </c>
      <c r="Z96" s="13">
        <v>9222000</v>
      </c>
      <c r="AA96" s="13">
        <v>9222000</v>
      </c>
      <c r="AB96" s="13">
        <v>9222000</v>
      </c>
      <c r="AC96" s="13">
        <f t="shared" si="19"/>
        <v>57176400</v>
      </c>
      <c r="AD96" s="13"/>
      <c r="AE96" s="13">
        <f t="shared" si="20"/>
        <v>9222000</v>
      </c>
      <c r="AF96" s="13">
        <f t="shared" ref="AF96:AF97" si="25">--N96/30*19</f>
        <v>5840600</v>
      </c>
      <c r="AG96" s="13">
        <v>0</v>
      </c>
      <c r="AH96" s="13"/>
      <c r="AI96" s="13"/>
      <c r="AJ96" s="13">
        <f t="shared" si="21"/>
        <v>15062600</v>
      </c>
      <c r="AK96" s="13">
        <f t="shared" si="22"/>
        <v>72239000</v>
      </c>
      <c r="AL96" s="50" t="s">
        <v>92</v>
      </c>
      <c r="AM96" s="57">
        <v>46135</v>
      </c>
      <c r="AN96" s="57">
        <v>46139</v>
      </c>
      <c r="AO96" s="50">
        <v>5</v>
      </c>
      <c r="AP96" s="51"/>
      <c r="AQ96" s="48" t="s">
        <v>93</v>
      </c>
      <c r="AR96" s="48" t="s">
        <v>471</v>
      </c>
      <c r="AS96" s="48" t="s">
        <v>472</v>
      </c>
      <c r="AT96" s="48" t="s">
        <v>96</v>
      </c>
    </row>
    <row r="97" spans="1:46" x14ac:dyDescent="0.25">
      <c r="A97" s="50">
        <f t="shared" si="18"/>
        <v>96</v>
      </c>
      <c r="B97" s="48" t="s">
        <v>9</v>
      </c>
      <c r="C97" s="48" t="s">
        <v>473</v>
      </c>
      <c r="D97" s="48" t="s">
        <v>474</v>
      </c>
      <c r="E97" s="14">
        <v>4372335</v>
      </c>
      <c r="F97" s="73">
        <v>46042</v>
      </c>
      <c r="G97" s="73"/>
      <c r="H97" s="73">
        <v>46284</v>
      </c>
      <c r="I97" s="13">
        <v>73776000</v>
      </c>
      <c r="J97" s="13"/>
      <c r="K97" s="13">
        <v>0</v>
      </c>
      <c r="L97" s="50" t="s">
        <v>60</v>
      </c>
      <c r="M97" s="13">
        <v>0</v>
      </c>
      <c r="N97" s="13">
        <v>9222000</v>
      </c>
      <c r="O97" s="13">
        <v>307400</v>
      </c>
      <c r="P97" s="50">
        <v>790</v>
      </c>
      <c r="Q97" s="65">
        <v>46033</v>
      </c>
      <c r="R97" s="13">
        <v>73792312</v>
      </c>
      <c r="S97" s="50">
        <v>389</v>
      </c>
      <c r="T97" s="57">
        <v>46042</v>
      </c>
      <c r="U97" s="13">
        <v>73776000</v>
      </c>
      <c r="V97" s="13">
        <v>3381400</v>
      </c>
      <c r="W97" s="13">
        <v>9222000</v>
      </c>
      <c r="X97" s="13">
        <v>9222000</v>
      </c>
      <c r="Y97" s="13">
        <v>9222000</v>
      </c>
      <c r="Z97" s="13">
        <v>9222000</v>
      </c>
      <c r="AA97" s="13">
        <v>9222000</v>
      </c>
      <c r="AB97" s="13">
        <v>9222000</v>
      </c>
      <c r="AC97" s="13">
        <f t="shared" si="19"/>
        <v>58713400</v>
      </c>
      <c r="AD97" s="13"/>
      <c r="AE97" s="13">
        <f t="shared" si="20"/>
        <v>9222000</v>
      </c>
      <c r="AF97" s="13">
        <f t="shared" si="25"/>
        <v>5840600</v>
      </c>
      <c r="AG97" s="13">
        <v>0</v>
      </c>
      <c r="AH97" s="13"/>
      <c r="AI97" s="13"/>
      <c r="AJ97" s="13">
        <f t="shared" si="21"/>
        <v>15062600</v>
      </c>
      <c r="AK97" s="13">
        <f t="shared" si="22"/>
        <v>73776000</v>
      </c>
      <c r="AL97" s="48"/>
      <c r="AM97" s="78"/>
      <c r="AN97" s="78"/>
      <c r="AO97" s="48"/>
      <c r="AP97" s="48"/>
      <c r="AQ97" s="48" t="s">
        <v>93</v>
      </c>
      <c r="AR97" s="48" t="s">
        <v>475</v>
      </c>
      <c r="AS97" s="48" t="s">
        <v>476</v>
      </c>
      <c r="AT97" s="48" t="s">
        <v>96</v>
      </c>
    </row>
    <row r="98" spans="1:46" x14ac:dyDescent="0.25">
      <c r="A98" s="50">
        <f t="shared" si="18"/>
        <v>97</v>
      </c>
      <c r="B98" s="48" t="s">
        <v>9</v>
      </c>
      <c r="C98" s="48" t="s">
        <v>477</v>
      </c>
      <c r="D98" s="48" t="s">
        <v>478</v>
      </c>
      <c r="E98" s="14">
        <v>1095945090</v>
      </c>
      <c r="F98" s="73">
        <v>46043</v>
      </c>
      <c r="G98" s="73"/>
      <c r="H98" s="73">
        <v>46285</v>
      </c>
      <c r="I98" s="13">
        <v>73776000</v>
      </c>
      <c r="J98" s="13"/>
      <c r="K98" s="13">
        <v>0</v>
      </c>
      <c r="L98" s="50" t="s">
        <v>60</v>
      </c>
      <c r="M98" s="13">
        <v>0</v>
      </c>
      <c r="N98" s="13">
        <v>9222000</v>
      </c>
      <c r="O98" s="13">
        <v>307400</v>
      </c>
      <c r="P98" s="50">
        <v>803</v>
      </c>
      <c r="Q98" s="65">
        <v>46033</v>
      </c>
      <c r="R98" s="13">
        <v>73792312</v>
      </c>
      <c r="S98" s="50">
        <v>434</v>
      </c>
      <c r="T98" s="57">
        <v>46043</v>
      </c>
      <c r="U98" s="13">
        <v>73776000</v>
      </c>
      <c r="V98" s="13">
        <v>3074000</v>
      </c>
      <c r="W98" s="13">
        <v>9222000</v>
      </c>
      <c r="X98" s="13">
        <v>9222000</v>
      </c>
      <c r="Y98" s="13">
        <v>9222000</v>
      </c>
      <c r="Z98" s="13">
        <v>9222000</v>
      </c>
      <c r="AA98" s="13">
        <v>6455400</v>
      </c>
      <c r="AB98" s="13">
        <v>9222000</v>
      </c>
      <c r="AC98" s="13">
        <f t="shared" si="19"/>
        <v>55639400</v>
      </c>
      <c r="AD98" s="13"/>
      <c r="AE98" s="13">
        <f t="shared" si="20"/>
        <v>9222000</v>
      </c>
      <c r="AF98" s="13">
        <f>--N98/30*20</f>
        <v>6148000</v>
      </c>
      <c r="AG98" s="13">
        <v>0</v>
      </c>
      <c r="AH98" s="13"/>
      <c r="AI98" s="13"/>
      <c r="AJ98" s="13">
        <f t="shared" si="21"/>
        <v>15370000</v>
      </c>
      <c r="AK98" s="13">
        <f t="shared" si="22"/>
        <v>71009400</v>
      </c>
      <c r="AL98" s="50" t="s">
        <v>92</v>
      </c>
      <c r="AM98" s="57">
        <v>46189</v>
      </c>
      <c r="AN98" s="57">
        <v>46197</v>
      </c>
      <c r="AO98" s="50">
        <v>9</v>
      </c>
      <c r="AP98" s="51"/>
      <c r="AQ98" s="48" t="s">
        <v>93</v>
      </c>
      <c r="AR98" s="48" t="s">
        <v>479</v>
      </c>
      <c r="AS98" s="48" t="s">
        <v>480</v>
      </c>
      <c r="AT98" s="48" t="s">
        <v>96</v>
      </c>
    </row>
    <row r="99" spans="1:46" x14ac:dyDescent="0.25">
      <c r="A99" s="50">
        <f t="shared" si="18"/>
        <v>98</v>
      </c>
      <c r="B99" s="48" t="s">
        <v>9</v>
      </c>
      <c r="C99" s="48" t="s">
        <v>481</v>
      </c>
      <c r="D99" s="48" t="s">
        <v>482</v>
      </c>
      <c r="E99" s="14">
        <v>1018408338</v>
      </c>
      <c r="F99" s="73">
        <v>46037</v>
      </c>
      <c r="G99" s="73"/>
      <c r="H99" s="73">
        <v>46279</v>
      </c>
      <c r="I99" s="13">
        <v>73776000</v>
      </c>
      <c r="J99" s="13"/>
      <c r="K99" s="13">
        <v>0</v>
      </c>
      <c r="L99" s="50" t="s">
        <v>60</v>
      </c>
      <c r="M99" s="13">
        <v>0</v>
      </c>
      <c r="N99" s="13">
        <v>9222000</v>
      </c>
      <c r="O99" s="13">
        <v>307400</v>
      </c>
      <c r="P99" s="50">
        <v>816</v>
      </c>
      <c r="Q99" s="65">
        <v>46033</v>
      </c>
      <c r="R99" s="13">
        <v>73792312</v>
      </c>
      <c r="S99" s="50">
        <v>209</v>
      </c>
      <c r="T99" s="57">
        <v>46037</v>
      </c>
      <c r="U99" s="13">
        <v>73776000</v>
      </c>
      <c r="V99" s="13">
        <v>4918400</v>
      </c>
      <c r="W99" s="13">
        <v>9222000</v>
      </c>
      <c r="X99" s="13">
        <v>9222000</v>
      </c>
      <c r="Y99" s="13">
        <v>9222000</v>
      </c>
      <c r="Z99" s="13">
        <v>9222000</v>
      </c>
      <c r="AA99" s="13">
        <v>9222000</v>
      </c>
      <c r="AB99" s="13">
        <v>9222000</v>
      </c>
      <c r="AC99" s="13">
        <f t="shared" si="19"/>
        <v>60250400</v>
      </c>
      <c r="AD99" s="13"/>
      <c r="AE99" s="13">
        <f t="shared" si="20"/>
        <v>9222000</v>
      </c>
      <c r="AF99" s="13">
        <f>--N99/30*14</f>
        <v>4303600</v>
      </c>
      <c r="AG99" s="13">
        <v>0</v>
      </c>
      <c r="AH99" s="13"/>
      <c r="AI99" s="13"/>
      <c r="AJ99" s="13">
        <f t="shared" si="21"/>
        <v>13525600</v>
      </c>
      <c r="AK99" s="13">
        <f t="shared" si="22"/>
        <v>73776000</v>
      </c>
      <c r="AL99" s="48"/>
      <c r="AM99" s="78"/>
      <c r="AN99" s="78"/>
      <c r="AO99" s="48"/>
      <c r="AP99" s="48"/>
      <c r="AQ99" s="48" t="s">
        <v>93</v>
      </c>
      <c r="AR99" s="48" t="s">
        <v>483</v>
      </c>
      <c r="AS99" s="48" t="s">
        <v>484</v>
      </c>
      <c r="AT99" s="48" t="s">
        <v>96</v>
      </c>
    </row>
    <row r="100" spans="1:46" x14ac:dyDescent="0.25">
      <c r="A100" s="50">
        <f t="shared" si="18"/>
        <v>99</v>
      </c>
      <c r="B100" s="48" t="s">
        <v>9</v>
      </c>
      <c r="C100" s="48" t="s">
        <v>485</v>
      </c>
      <c r="D100" s="48" t="s">
        <v>486</v>
      </c>
      <c r="E100" s="14">
        <v>33703180</v>
      </c>
      <c r="F100" s="73">
        <v>46041</v>
      </c>
      <c r="G100" s="73"/>
      <c r="H100" s="73">
        <v>46283</v>
      </c>
      <c r="I100" s="13">
        <v>73776000</v>
      </c>
      <c r="J100" s="13"/>
      <c r="K100" s="13">
        <v>0</v>
      </c>
      <c r="L100" s="50" t="s">
        <v>60</v>
      </c>
      <c r="M100" s="13">
        <v>0</v>
      </c>
      <c r="N100" s="13">
        <v>9222000</v>
      </c>
      <c r="O100" s="13">
        <v>307400</v>
      </c>
      <c r="P100" s="50">
        <v>804</v>
      </c>
      <c r="Q100" s="65">
        <v>46033</v>
      </c>
      <c r="R100" s="13">
        <v>73792312</v>
      </c>
      <c r="S100" s="50">
        <v>307</v>
      </c>
      <c r="T100" s="57">
        <v>46041</v>
      </c>
      <c r="U100" s="13">
        <v>73776000</v>
      </c>
      <c r="V100" s="13">
        <v>3688800</v>
      </c>
      <c r="W100" s="13">
        <v>9222000</v>
      </c>
      <c r="X100" s="13">
        <v>9222000</v>
      </c>
      <c r="Y100" s="13">
        <v>9222000</v>
      </c>
      <c r="Z100" s="13">
        <v>9222000</v>
      </c>
      <c r="AA100" s="13">
        <v>9222000</v>
      </c>
      <c r="AB100" s="13">
        <v>9222000</v>
      </c>
      <c r="AC100" s="13">
        <f t="shared" si="19"/>
        <v>59020800</v>
      </c>
      <c r="AD100" s="13"/>
      <c r="AE100" s="13">
        <f t="shared" si="20"/>
        <v>9222000</v>
      </c>
      <c r="AF100" s="13">
        <f>--N100/30*18</f>
        <v>5533200</v>
      </c>
      <c r="AG100" s="13">
        <v>0</v>
      </c>
      <c r="AH100" s="13"/>
      <c r="AI100" s="13"/>
      <c r="AJ100" s="13">
        <f t="shared" si="21"/>
        <v>14755200</v>
      </c>
      <c r="AK100" s="13">
        <f t="shared" si="22"/>
        <v>73776000</v>
      </c>
      <c r="AL100" s="48"/>
      <c r="AM100" s="78"/>
      <c r="AN100" s="78"/>
      <c r="AO100" s="48"/>
      <c r="AP100" s="48"/>
      <c r="AQ100" s="48" t="s">
        <v>163</v>
      </c>
      <c r="AR100" s="48" t="s">
        <v>487</v>
      </c>
      <c r="AS100" s="48" t="s">
        <v>488</v>
      </c>
      <c r="AT100" s="48" t="s">
        <v>96</v>
      </c>
    </row>
    <row r="101" spans="1:46" x14ac:dyDescent="0.25">
      <c r="A101" s="50">
        <f t="shared" si="18"/>
        <v>100</v>
      </c>
      <c r="B101" s="48" t="s">
        <v>9</v>
      </c>
      <c r="C101" s="48" t="s">
        <v>489</v>
      </c>
      <c r="D101" s="48" t="s">
        <v>490</v>
      </c>
      <c r="E101" s="14">
        <v>1032468813</v>
      </c>
      <c r="F101" s="73">
        <v>46038</v>
      </c>
      <c r="G101" s="73"/>
      <c r="H101" s="73">
        <v>46280</v>
      </c>
      <c r="I101" s="13">
        <v>41736000</v>
      </c>
      <c r="J101" s="13"/>
      <c r="K101" s="13">
        <v>0</v>
      </c>
      <c r="L101" s="50" t="s">
        <v>60</v>
      </c>
      <c r="M101" s="13">
        <v>0</v>
      </c>
      <c r="N101" s="13">
        <v>5217000</v>
      </c>
      <c r="O101" s="13">
        <v>173900</v>
      </c>
      <c r="P101" s="50">
        <v>850</v>
      </c>
      <c r="Q101" s="65">
        <v>46033</v>
      </c>
      <c r="R101" s="13">
        <v>41739240</v>
      </c>
      <c r="S101" s="50">
        <v>213</v>
      </c>
      <c r="T101" s="57">
        <v>46038</v>
      </c>
      <c r="U101" s="13">
        <v>41736000</v>
      </c>
      <c r="V101" s="13">
        <v>2608500</v>
      </c>
      <c r="W101" s="13">
        <v>5217000</v>
      </c>
      <c r="X101" s="13">
        <v>5217000</v>
      </c>
      <c r="Y101" s="13">
        <v>5217000</v>
      </c>
      <c r="Z101" s="13">
        <v>5217000</v>
      </c>
      <c r="AA101" s="13">
        <v>5217000</v>
      </c>
      <c r="AB101" s="13">
        <v>5217000</v>
      </c>
      <c r="AC101" s="13">
        <f t="shared" si="19"/>
        <v>33910500</v>
      </c>
      <c r="AD101" s="13"/>
      <c r="AE101" s="13">
        <f t="shared" si="20"/>
        <v>5217000</v>
      </c>
      <c r="AF101" s="13">
        <f t="shared" ref="AF101:AF105" si="26">--N101/30*15</f>
        <v>2608500</v>
      </c>
      <c r="AG101" s="13">
        <v>0</v>
      </c>
      <c r="AH101" s="13"/>
      <c r="AI101" s="13"/>
      <c r="AJ101" s="13">
        <f t="shared" si="21"/>
        <v>7825500</v>
      </c>
      <c r="AK101" s="13">
        <f t="shared" si="22"/>
        <v>41736000</v>
      </c>
      <c r="AL101" s="48"/>
      <c r="AM101" s="78"/>
      <c r="AN101" s="78"/>
      <c r="AO101" s="48"/>
      <c r="AP101" s="48"/>
      <c r="AQ101" s="48" t="s">
        <v>163</v>
      </c>
      <c r="AR101" s="48" t="s">
        <v>491</v>
      </c>
      <c r="AS101" s="48" t="s">
        <v>492</v>
      </c>
      <c r="AT101" s="48" t="s">
        <v>96</v>
      </c>
    </row>
    <row r="102" spans="1:46" x14ac:dyDescent="0.25">
      <c r="A102" s="50">
        <f t="shared" si="18"/>
        <v>101</v>
      </c>
      <c r="B102" s="48" t="s">
        <v>9</v>
      </c>
      <c r="C102" s="48" t="s">
        <v>493</v>
      </c>
      <c r="D102" s="48" t="s">
        <v>494</v>
      </c>
      <c r="E102" s="14">
        <v>1049641216</v>
      </c>
      <c r="F102" s="73">
        <v>46038</v>
      </c>
      <c r="G102" s="73"/>
      <c r="H102" s="73">
        <v>46280</v>
      </c>
      <c r="I102" s="13">
        <v>73776000</v>
      </c>
      <c r="J102" s="13"/>
      <c r="K102" s="13">
        <v>0</v>
      </c>
      <c r="L102" s="50" t="s">
        <v>60</v>
      </c>
      <c r="M102" s="13">
        <v>0</v>
      </c>
      <c r="N102" s="13">
        <v>9222000</v>
      </c>
      <c r="O102" s="13">
        <v>307400</v>
      </c>
      <c r="P102" s="50">
        <v>810</v>
      </c>
      <c r="Q102" s="65">
        <v>46033</v>
      </c>
      <c r="R102" s="13">
        <v>73792312</v>
      </c>
      <c r="S102" s="50">
        <v>218</v>
      </c>
      <c r="T102" s="57">
        <v>46038</v>
      </c>
      <c r="U102" s="13">
        <v>73776000</v>
      </c>
      <c r="V102" s="13">
        <v>4611000</v>
      </c>
      <c r="W102" s="13">
        <v>9222000</v>
      </c>
      <c r="X102" s="13">
        <v>9222000</v>
      </c>
      <c r="Y102" s="13">
        <v>9222000</v>
      </c>
      <c r="Z102" s="13">
        <v>9222000</v>
      </c>
      <c r="AA102" s="13">
        <v>9222000</v>
      </c>
      <c r="AB102" s="13">
        <v>9222000</v>
      </c>
      <c r="AC102" s="13">
        <f t="shared" si="19"/>
        <v>59943000</v>
      </c>
      <c r="AD102" s="13"/>
      <c r="AE102" s="13">
        <f t="shared" si="20"/>
        <v>9222000</v>
      </c>
      <c r="AF102" s="13">
        <f t="shared" si="26"/>
        <v>4611000</v>
      </c>
      <c r="AG102" s="13">
        <v>0</v>
      </c>
      <c r="AH102" s="13"/>
      <c r="AI102" s="13"/>
      <c r="AJ102" s="13">
        <f t="shared" si="21"/>
        <v>13833000</v>
      </c>
      <c r="AK102" s="13">
        <f t="shared" si="22"/>
        <v>73776000</v>
      </c>
      <c r="AL102" s="48"/>
      <c r="AM102" s="78"/>
      <c r="AN102" s="78"/>
      <c r="AO102" s="48"/>
      <c r="AP102" s="48"/>
      <c r="AQ102" s="48" t="s">
        <v>93</v>
      </c>
      <c r="AR102" s="48" t="s">
        <v>495</v>
      </c>
      <c r="AS102" s="48" t="s">
        <v>496</v>
      </c>
      <c r="AT102" s="48" t="s">
        <v>96</v>
      </c>
    </row>
    <row r="103" spans="1:46" x14ac:dyDescent="0.25">
      <c r="A103" s="50">
        <f t="shared" si="18"/>
        <v>102</v>
      </c>
      <c r="B103" s="48" t="s">
        <v>9</v>
      </c>
      <c r="C103" s="48" t="s">
        <v>497</v>
      </c>
      <c r="D103" s="48" t="s">
        <v>498</v>
      </c>
      <c r="E103" s="14">
        <v>1026295213</v>
      </c>
      <c r="F103" s="73">
        <v>46038</v>
      </c>
      <c r="G103" s="73"/>
      <c r="H103" s="73">
        <v>46280</v>
      </c>
      <c r="I103" s="13">
        <v>73776000</v>
      </c>
      <c r="J103" s="13"/>
      <c r="K103" s="13">
        <v>0</v>
      </c>
      <c r="L103" s="50" t="s">
        <v>60</v>
      </c>
      <c r="M103" s="13">
        <v>0</v>
      </c>
      <c r="N103" s="13">
        <v>9222000</v>
      </c>
      <c r="O103" s="13">
        <v>307400</v>
      </c>
      <c r="P103" s="50">
        <v>871</v>
      </c>
      <c r="Q103" s="65">
        <v>46033</v>
      </c>
      <c r="R103" s="13">
        <v>73792312</v>
      </c>
      <c r="S103" s="50">
        <v>217</v>
      </c>
      <c r="T103" s="57">
        <v>46038</v>
      </c>
      <c r="U103" s="13">
        <v>73776000</v>
      </c>
      <c r="V103" s="13">
        <v>4611000</v>
      </c>
      <c r="W103" s="13">
        <v>9222000</v>
      </c>
      <c r="X103" s="13">
        <v>9222000</v>
      </c>
      <c r="Y103" s="13">
        <v>9222000</v>
      </c>
      <c r="Z103" s="13">
        <v>9222000</v>
      </c>
      <c r="AA103" s="13">
        <v>9222000</v>
      </c>
      <c r="AB103" s="13">
        <v>9222000</v>
      </c>
      <c r="AC103" s="13">
        <f t="shared" si="19"/>
        <v>59943000</v>
      </c>
      <c r="AD103" s="13"/>
      <c r="AE103" s="13">
        <f t="shared" si="20"/>
        <v>9222000</v>
      </c>
      <c r="AF103" s="13">
        <f t="shared" si="26"/>
        <v>4611000</v>
      </c>
      <c r="AG103" s="13">
        <v>0</v>
      </c>
      <c r="AH103" s="13"/>
      <c r="AI103" s="13"/>
      <c r="AJ103" s="13">
        <f t="shared" si="21"/>
        <v>13833000</v>
      </c>
      <c r="AK103" s="13">
        <f t="shared" si="22"/>
        <v>73776000</v>
      </c>
      <c r="AL103" s="48"/>
      <c r="AM103" s="78"/>
      <c r="AN103" s="78"/>
      <c r="AO103" s="48"/>
      <c r="AP103" s="48"/>
      <c r="AQ103" s="48" t="s">
        <v>93</v>
      </c>
      <c r="AR103" s="48" t="s">
        <v>499</v>
      </c>
      <c r="AS103" s="48" t="s">
        <v>500</v>
      </c>
      <c r="AT103" s="48" t="s">
        <v>96</v>
      </c>
    </row>
    <row r="104" spans="1:46" x14ac:dyDescent="0.25">
      <c r="A104" s="50">
        <f t="shared" si="18"/>
        <v>103</v>
      </c>
      <c r="B104" s="48" t="s">
        <v>9</v>
      </c>
      <c r="C104" s="48" t="s">
        <v>501</v>
      </c>
      <c r="D104" s="48" t="s">
        <v>502</v>
      </c>
      <c r="E104" s="14">
        <v>1033770940</v>
      </c>
      <c r="F104" s="73">
        <v>46038</v>
      </c>
      <c r="G104" s="73"/>
      <c r="H104" s="73">
        <v>46280</v>
      </c>
      <c r="I104" s="13">
        <v>48336000</v>
      </c>
      <c r="J104" s="13"/>
      <c r="K104" s="13">
        <v>0</v>
      </c>
      <c r="L104" s="50" t="s">
        <v>60</v>
      </c>
      <c r="M104" s="13">
        <v>0</v>
      </c>
      <c r="N104" s="13">
        <v>6042000</v>
      </c>
      <c r="O104" s="13">
        <v>201400</v>
      </c>
      <c r="P104" s="50">
        <v>811</v>
      </c>
      <c r="Q104" s="65">
        <v>46033</v>
      </c>
      <c r="R104" s="13">
        <v>48350608</v>
      </c>
      <c r="S104" s="50">
        <v>215</v>
      </c>
      <c r="T104" s="57">
        <v>46038</v>
      </c>
      <c r="U104" s="13">
        <v>48336000</v>
      </c>
      <c r="V104" s="13">
        <v>3021000</v>
      </c>
      <c r="W104" s="13">
        <v>6042000</v>
      </c>
      <c r="X104" s="13">
        <v>6042000</v>
      </c>
      <c r="Y104" s="13">
        <v>6042000</v>
      </c>
      <c r="Z104" s="13">
        <v>6042000</v>
      </c>
      <c r="AA104" s="13">
        <v>6042000</v>
      </c>
      <c r="AB104" s="13">
        <v>6042000</v>
      </c>
      <c r="AC104" s="13">
        <f t="shared" si="19"/>
        <v>39273000</v>
      </c>
      <c r="AD104" s="13"/>
      <c r="AE104" s="13">
        <f t="shared" si="20"/>
        <v>6042000</v>
      </c>
      <c r="AF104" s="13">
        <f t="shared" si="26"/>
        <v>3021000</v>
      </c>
      <c r="AG104" s="13">
        <v>0</v>
      </c>
      <c r="AH104" s="13"/>
      <c r="AI104" s="13"/>
      <c r="AJ104" s="13">
        <f t="shared" si="21"/>
        <v>9063000</v>
      </c>
      <c r="AK104" s="13">
        <f t="shared" si="22"/>
        <v>48336000</v>
      </c>
      <c r="AL104" s="48"/>
      <c r="AM104" s="78"/>
      <c r="AN104" s="78"/>
      <c r="AO104" s="48"/>
      <c r="AP104" s="48"/>
      <c r="AQ104" s="48" t="s">
        <v>163</v>
      </c>
      <c r="AR104" s="48" t="s">
        <v>503</v>
      </c>
      <c r="AS104" s="48" t="s">
        <v>504</v>
      </c>
      <c r="AT104" s="48" t="s">
        <v>96</v>
      </c>
    </row>
    <row r="105" spans="1:46" x14ac:dyDescent="0.25">
      <c r="A105" s="50">
        <f t="shared" si="18"/>
        <v>104</v>
      </c>
      <c r="B105" s="48" t="s">
        <v>9</v>
      </c>
      <c r="C105" s="48" t="s">
        <v>505</v>
      </c>
      <c r="D105" s="48" t="s">
        <v>506</v>
      </c>
      <c r="E105" s="14">
        <v>1049622787</v>
      </c>
      <c r="F105" s="73">
        <v>46038</v>
      </c>
      <c r="G105" s="73"/>
      <c r="H105" s="73">
        <v>46280</v>
      </c>
      <c r="I105" s="13">
        <v>48336000</v>
      </c>
      <c r="J105" s="13"/>
      <c r="K105" s="13">
        <v>0</v>
      </c>
      <c r="L105" s="50" t="s">
        <v>60</v>
      </c>
      <c r="M105" s="13">
        <v>0</v>
      </c>
      <c r="N105" s="13">
        <v>6042000</v>
      </c>
      <c r="O105" s="13">
        <v>201400</v>
      </c>
      <c r="P105" s="50">
        <v>824</v>
      </c>
      <c r="Q105" s="65">
        <v>46033</v>
      </c>
      <c r="R105" s="13">
        <v>48350608</v>
      </c>
      <c r="S105" s="50">
        <v>214</v>
      </c>
      <c r="T105" s="57">
        <v>46038</v>
      </c>
      <c r="U105" s="13">
        <v>48336000</v>
      </c>
      <c r="V105" s="13">
        <v>3021000</v>
      </c>
      <c r="W105" s="13">
        <v>6042000</v>
      </c>
      <c r="X105" s="13">
        <v>6042000</v>
      </c>
      <c r="Y105" s="13">
        <v>6042000</v>
      </c>
      <c r="Z105" s="13">
        <v>6042000</v>
      </c>
      <c r="AA105" s="13">
        <v>6042000</v>
      </c>
      <c r="AB105" s="13">
        <v>6042000</v>
      </c>
      <c r="AC105" s="13">
        <f t="shared" si="19"/>
        <v>39273000</v>
      </c>
      <c r="AD105" s="13"/>
      <c r="AE105" s="13">
        <f t="shared" si="20"/>
        <v>6042000</v>
      </c>
      <c r="AF105" s="13">
        <f t="shared" si="26"/>
        <v>3021000</v>
      </c>
      <c r="AG105" s="13">
        <v>0</v>
      </c>
      <c r="AH105" s="13"/>
      <c r="AI105" s="13"/>
      <c r="AJ105" s="13">
        <f t="shared" si="21"/>
        <v>9063000</v>
      </c>
      <c r="AK105" s="13">
        <f t="shared" si="22"/>
        <v>48336000</v>
      </c>
      <c r="AL105" s="48"/>
      <c r="AM105" s="78"/>
      <c r="AN105" s="78"/>
      <c r="AO105" s="48"/>
      <c r="AP105" s="48"/>
      <c r="AQ105" s="48" t="s">
        <v>163</v>
      </c>
      <c r="AR105" s="48" t="s">
        <v>507</v>
      </c>
      <c r="AS105" s="48" t="s">
        <v>508</v>
      </c>
      <c r="AT105" s="48" t="s">
        <v>96</v>
      </c>
    </row>
    <row r="106" spans="1:46" x14ac:dyDescent="0.25">
      <c r="A106" s="50">
        <f t="shared" si="18"/>
        <v>105</v>
      </c>
      <c r="B106" s="48" t="s">
        <v>9</v>
      </c>
      <c r="C106" s="48" t="s">
        <v>509</v>
      </c>
      <c r="D106" s="48" t="s">
        <v>510</v>
      </c>
      <c r="E106" s="14">
        <v>80880341</v>
      </c>
      <c r="F106" s="73">
        <v>46042</v>
      </c>
      <c r="G106" s="73"/>
      <c r="H106" s="73">
        <v>46284</v>
      </c>
      <c r="I106" s="13">
        <v>73776000</v>
      </c>
      <c r="J106" s="13"/>
      <c r="K106" s="13">
        <v>0</v>
      </c>
      <c r="L106" s="50" t="s">
        <v>60</v>
      </c>
      <c r="M106" s="13">
        <v>0</v>
      </c>
      <c r="N106" s="13">
        <v>9222000</v>
      </c>
      <c r="O106" s="13">
        <v>307400</v>
      </c>
      <c r="P106" s="50">
        <v>864</v>
      </c>
      <c r="Q106" s="65">
        <v>46033</v>
      </c>
      <c r="R106" s="13">
        <v>73792312</v>
      </c>
      <c r="S106" s="50">
        <v>398</v>
      </c>
      <c r="T106" s="57">
        <v>46042</v>
      </c>
      <c r="U106" s="13">
        <v>73776000</v>
      </c>
      <c r="V106" s="13">
        <v>3381400</v>
      </c>
      <c r="W106" s="13">
        <v>9222000</v>
      </c>
      <c r="X106" s="13">
        <v>9222000</v>
      </c>
      <c r="Y106" s="13">
        <v>9222000</v>
      </c>
      <c r="Z106" s="13">
        <v>9222000</v>
      </c>
      <c r="AA106" s="13">
        <v>9222000</v>
      </c>
      <c r="AB106" s="13">
        <v>9222000</v>
      </c>
      <c r="AC106" s="13">
        <f t="shared" si="19"/>
        <v>58713400</v>
      </c>
      <c r="AD106" s="13"/>
      <c r="AE106" s="13">
        <f t="shared" si="20"/>
        <v>9222000</v>
      </c>
      <c r="AF106" s="13">
        <f>--N106/30*19</f>
        <v>5840600</v>
      </c>
      <c r="AG106" s="13">
        <v>0</v>
      </c>
      <c r="AH106" s="13"/>
      <c r="AI106" s="13"/>
      <c r="AJ106" s="13">
        <f t="shared" si="21"/>
        <v>15062600</v>
      </c>
      <c r="AK106" s="13">
        <f t="shared" si="22"/>
        <v>73776000</v>
      </c>
      <c r="AL106" s="48"/>
      <c r="AM106" s="78"/>
      <c r="AN106" s="78"/>
      <c r="AO106" s="48"/>
      <c r="AP106" s="48"/>
      <c r="AQ106" s="48" t="s">
        <v>93</v>
      </c>
      <c r="AR106" s="48" t="s">
        <v>511</v>
      </c>
      <c r="AS106" s="48" t="s">
        <v>512</v>
      </c>
      <c r="AT106" s="48" t="s">
        <v>96</v>
      </c>
    </row>
    <row r="107" spans="1:46" x14ac:dyDescent="0.25">
      <c r="A107" s="50">
        <f t="shared" si="18"/>
        <v>106</v>
      </c>
      <c r="B107" s="48" t="s">
        <v>9</v>
      </c>
      <c r="C107" s="48" t="s">
        <v>513</v>
      </c>
      <c r="D107" s="48" t="s">
        <v>514</v>
      </c>
      <c r="E107" s="14">
        <v>38241869</v>
      </c>
      <c r="F107" s="73">
        <v>46043</v>
      </c>
      <c r="G107" s="73"/>
      <c r="H107" s="73">
        <v>46285</v>
      </c>
      <c r="I107" s="13">
        <v>215256720</v>
      </c>
      <c r="J107" s="13"/>
      <c r="K107" s="13">
        <v>22611000</v>
      </c>
      <c r="L107" s="50" t="s">
        <v>92</v>
      </c>
      <c r="M107" s="13">
        <v>4296090</v>
      </c>
      <c r="N107" s="13">
        <v>26907090</v>
      </c>
      <c r="O107" s="13">
        <v>896903</v>
      </c>
      <c r="P107" s="50">
        <v>758</v>
      </c>
      <c r="Q107" s="65">
        <v>46033</v>
      </c>
      <c r="R107" s="13">
        <v>322897284</v>
      </c>
      <c r="S107" s="50">
        <v>428</v>
      </c>
      <c r="T107" s="57">
        <v>46043</v>
      </c>
      <c r="U107" s="13">
        <v>215256720</v>
      </c>
      <c r="V107" s="13">
        <v>8969030</v>
      </c>
      <c r="W107" s="13">
        <v>26907090</v>
      </c>
      <c r="X107" s="13">
        <v>26907090</v>
      </c>
      <c r="Y107" s="13">
        <v>26907090</v>
      </c>
      <c r="Z107" s="13">
        <v>26907090</v>
      </c>
      <c r="AA107" s="13">
        <v>26907090</v>
      </c>
      <c r="AB107" s="13">
        <v>26907090</v>
      </c>
      <c r="AC107" s="13">
        <f t="shared" si="19"/>
        <v>170411570</v>
      </c>
      <c r="AD107" s="13"/>
      <c r="AE107" s="13">
        <f t="shared" si="20"/>
        <v>26907090</v>
      </c>
      <c r="AF107" s="13">
        <f>--N107/30*20</f>
        <v>17938060</v>
      </c>
      <c r="AG107" s="13">
        <v>0</v>
      </c>
      <c r="AH107" s="13"/>
      <c r="AI107" s="13"/>
      <c r="AJ107" s="13">
        <f t="shared" si="21"/>
        <v>44845150</v>
      </c>
      <c r="AK107" s="13">
        <f t="shared" si="22"/>
        <v>215256720</v>
      </c>
      <c r="AL107" s="48"/>
      <c r="AM107" s="78"/>
      <c r="AN107" s="78"/>
      <c r="AO107" s="48"/>
      <c r="AP107" s="48"/>
      <c r="AQ107" s="48" t="s">
        <v>93</v>
      </c>
      <c r="AR107" s="48" t="s">
        <v>515</v>
      </c>
      <c r="AS107" s="48" t="s">
        <v>516</v>
      </c>
      <c r="AT107" s="48" t="s">
        <v>96</v>
      </c>
    </row>
    <row r="108" spans="1:46" x14ac:dyDescent="0.25">
      <c r="A108" s="50">
        <f t="shared" si="18"/>
        <v>107</v>
      </c>
      <c r="B108" s="48" t="s">
        <v>9</v>
      </c>
      <c r="C108" s="48" t="s">
        <v>517</v>
      </c>
      <c r="D108" s="48" t="s">
        <v>518</v>
      </c>
      <c r="E108" s="14">
        <v>19374956</v>
      </c>
      <c r="F108" s="73">
        <v>46044</v>
      </c>
      <c r="G108" s="73"/>
      <c r="H108" s="73">
        <v>46286</v>
      </c>
      <c r="I108" s="13">
        <v>156308880</v>
      </c>
      <c r="J108" s="13"/>
      <c r="K108" s="13">
        <v>16419000</v>
      </c>
      <c r="L108" s="50" t="s">
        <v>92</v>
      </c>
      <c r="M108" s="13">
        <v>3119610</v>
      </c>
      <c r="N108" s="13">
        <v>19538610</v>
      </c>
      <c r="O108" s="13">
        <v>651287</v>
      </c>
      <c r="P108" s="50">
        <v>855</v>
      </c>
      <c r="Q108" s="65">
        <v>46033</v>
      </c>
      <c r="R108" s="13">
        <v>234476172</v>
      </c>
      <c r="S108" s="50">
        <v>509</v>
      </c>
      <c r="T108" s="57">
        <v>46044</v>
      </c>
      <c r="U108" s="13">
        <v>156308880</v>
      </c>
      <c r="V108" s="13">
        <v>5861583</v>
      </c>
      <c r="W108" s="13">
        <v>19538610</v>
      </c>
      <c r="X108" s="13">
        <v>19538610</v>
      </c>
      <c r="Y108" s="13">
        <v>19538610</v>
      </c>
      <c r="Z108" s="13">
        <v>19538610</v>
      </c>
      <c r="AA108" s="13">
        <v>19538610</v>
      </c>
      <c r="AB108" s="13">
        <v>19538610</v>
      </c>
      <c r="AC108" s="13">
        <f t="shared" si="19"/>
        <v>123093243</v>
      </c>
      <c r="AD108" s="13"/>
      <c r="AE108" s="13">
        <f t="shared" si="20"/>
        <v>19538610</v>
      </c>
      <c r="AF108" s="13">
        <f t="shared" ref="AF108:AF115" si="27">--N108/30*21</f>
        <v>13677027</v>
      </c>
      <c r="AG108" s="13">
        <v>0</v>
      </c>
      <c r="AH108" s="13"/>
      <c r="AI108" s="13"/>
      <c r="AJ108" s="13">
        <f t="shared" si="21"/>
        <v>33215637</v>
      </c>
      <c r="AK108" s="13">
        <f t="shared" si="22"/>
        <v>156308880</v>
      </c>
      <c r="AL108" s="48"/>
      <c r="AM108" s="78"/>
      <c r="AN108" s="78"/>
      <c r="AO108" s="48"/>
      <c r="AP108" s="48"/>
      <c r="AQ108" s="48" t="s">
        <v>163</v>
      </c>
      <c r="AR108" s="48" t="s">
        <v>519</v>
      </c>
      <c r="AS108" s="48" t="s">
        <v>520</v>
      </c>
      <c r="AT108" s="48" t="s">
        <v>96</v>
      </c>
    </row>
    <row r="109" spans="1:46" x14ac:dyDescent="0.25">
      <c r="A109" s="50">
        <f t="shared" si="18"/>
        <v>108</v>
      </c>
      <c r="B109" s="48" t="s">
        <v>9</v>
      </c>
      <c r="C109" s="48" t="s">
        <v>521</v>
      </c>
      <c r="D109" s="48" t="s">
        <v>522</v>
      </c>
      <c r="E109" s="14">
        <v>1022329581</v>
      </c>
      <c r="F109" s="73">
        <v>46044</v>
      </c>
      <c r="G109" s="73"/>
      <c r="H109" s="73">
        <v>46286</v>
      </c>
      <c r="I109" s="13">
        <v>73776000</v>
      </c>
      <c r="J109" s="13"/>
      <c r="K109" s="13">
        <v>0</v>
      </c>
      <c r="L109" s="50" t="s">
        <v>60</v>
      </c>
      <c r="M109" s="13">
        <v>0</v>
      </c>
      <c r="N109" s="13">
        <v>9222000</v>
      </c>
      <c r="O109" s="13">
        <v>307400</v>
      </c>
      <c r="P109" s="50">
        <v>778</v>
      </c>
      <c r="Q109" s="65">
        <v>46033</v>
      </c>
      <c r="R109" s="13">
        <v>110688468</v>
      </c>
      <c r="S109" s="50">
        <v>499</v>
      </c>
      <c r="T109" s="57">
        <v>46044</v>
      </c>
      <c r="U109" s="13">
        <v>73776000</v>
      </c>
      <c r="V109" s="13">
        <v>2766600</v>
      </c>
      <c r="W109" s="13">
        <v>9222000</v>
      </c>
      <c r="X109" s="13">
        <v>9222000</v>
      </c>
      <c r="Y109" s="13">
        <v>9222000</v>
      </c>
      <c r="Z109" s="13">
        <v>9222000</v>
      </c>
      <c r="AA109" s="13">
        <v>9222000</v>
      </c>
      <c r="AB109" s="13">
        <v>9222000</v>
      </c>
      <c r="AC109" s="13">
        <f t="shared" si="19"/>
        <v>58098600</v>
      </c>
      <c r="AD109" s="13"/>
      <c r="AE109" s="13">
        <f t="shared" si="20"/>
        <v>9222000</v>
      </c>
      <c r="AF109" s="13">
        <f t="shared" si="27"/>
        <v>6455400</v>
      </c>
      <c r="AG109" s="13">
        <v>0</v>
      </c>
      <c r="AH109" s="13"/>
      <c r="AI109" s="13"/>
      <c r="AJ109" s="13">
        <f t="shared" si="21"/>
        <v>15677400</v>
      </c>
      <c r="AK109" s="13">
        <f t="shared" si="22"/>
        <v>73776000</v>
      </c>
      <c r="AL109" s="48"/>
      <c r="AM109" s="78"/>
      <c r="AN109" s="78"/>
      <c r="AO109" s="48"/>
      <c r="AP109" s="48"/>
      <c r="AQ109" s="48" t="s">
        <v>163</v>
      </c>
      <c r="AR109" s="48" t="s">
        <v>523</v>
      </c>
      <c r="AS109" s="48" t="s">
        <v>524</v>
      </c>
      <c r="AT109" s="48" t="s">
        <v>96</v>
      </c>
    </row>
    <row r="110" spans="1:46" x14ac:dyDescent="0.25">
      <c r="A110" s="50">
        <f t="shared" si="18"/>
        <v>109</v>
      </c>
      <c r="B110" s="48" t="s">
        <v>9</v>
      </c>
      <c r="C110" s="48" t="s">
        <v>525</v>
      </c>
      <c r="D110" s="48" t="s">
        <v>526</v>
      </c>
      <c r="E110" s="14">
        <v>80166731</v>
      </c>
      <c r="F110" s="73">
        <v>46044</v>
      </c>
      <c r="G110" s="73"/>
      <c r="H110" s="73">
        <v>46286</v>
      </c>
      <c r="I110" s="13">
        <v>92245440</v>
      </c>
      <c r="J110" s="13"/>
      <c r="K110" s="13">
        <v>0</v>
      </c>
      <c r="L110" s="50" t="s">
        <v>60</v>
      </c>
      <c r="M110" s="13">
        <v>0</v>
      </c>
      <c r="N110" s="13">
        <v>11530680</v>
      </c>
      <c r="O110" s="13">
        <v>384356</v>
      </c>
      <c r="P110" s="50">
        <v>780</v>
      </c>
      <c r="Q110" s="65">
        <v>46033</v>
      </c>
      <c r="R110" s="13">
        <v>92245440</v>
      </c>
      <c r="S110" s="50">
        <v>510</v>
      </c>
      <c r="T110" s="57">
        <v>46044</v>
      </c>
      <c r="U110" s="13">
        <v>92245440</v>
      </c>
      <c r="V110" s="13">
        <v>3459204</v>
      </c>
      <c r="W110" s="13">
        <v>11530680</v>
      </c>
      <c r="X110" s="13">
        <v>11530680</v>
      </c>
      <c r="Y110" s="13">
        <v>11530680</v>
      </c>
      <c r="Z110" s="13">
        <v>11530680</v>
      </c>
      <c r="AA110" s="13">
        <v>11530680</v>
      </c>
      <c r="AB110" s="13">
        <v>11530680</v>
      </c>
      <c r="AC110" s="13">
        <f t="shared" si="19"/>
        <v>72643284</v>
      </c>
      <c r="AD110" s="13"/>
      <c r="AE110" s="13">
        <f t="shared" si="20"/>
        <v>11530680</v>
      </c>
      <c r="AF110" s="13">
        <f t="shared" si="27"/>
        <v>8071476</v>
      </c>
      <c r="AG110" s="13">
        <v>0</v>
      </c>
      <c r="AH110" s="13"/>
      <c r="AI110" s="13"/>
      <c r="AJ110" s="13">
        <f t="shared" si="21"/>
        <v>19602156</v>
      </c>
      <c r="AK110" s="13">
        <f t="shared" si="22"/>
        <v>92245440</v>
      </c>
      <c r="AL110" s="48"/>
      <c r="AM110" s="78"/>
      <c r="AN110" s="78"/>
      <c r="AO110" s="48"/>
      <c r="AP110" s="48"/>
      <c r="AQ110" s="48" t="s">
        <v>93</v>
      </c>
      <c r="AR110" s="48" t="s">
        <v>527</v>
      </c>
      <c r="AS110" s="48" t="s">
        <v>528</v>
      </c>
      <c r="AT110" s="48" t="s">
        <v>96</v>
      </c>
    </row>
    <row r="111" spans="1:46" x14ac:dyDescent="0.25">
      <c r="A111" s="50">
        <f t="shared" si="18"/>
        <v>110</v>
      </c>
      <c r="B111" s="48" t="s">
        <v>9</v>
      </c>
      <c r="C111" s="48" t="s">
        <v>529</v>
      </c>
      <c r="D111" s="48" t="s">
        <v>530</v>
      </c>
      <c r="E111" s="14">
        <v>1077449241</v>
      </c>
      <c r="F111" s="73">
        <v>46044</v>
      </c>
      <c r="G111" s="73"/>
      <c r="H111" s="73">
        <v>46286</v>
      </c>
      <c r="I111" s="13">
        <v>124944000</v>
      </c>
      <c r="J111" s="13"/>
      <c r="K111" s="13">
        <v>0</v>
      </c>
      <c r="L111" s="50" t="s">
        <v>60</v>
      </c>
      <c r="M111" s="13">
        <v>0</v>
      </c>
      <c r="N111" s="13">
        <v>15618000</v>
      </c>
      <c r="O111" s="13">
        <v>520600</v>
      </c>
      <c r="P111" s="50">
        <v>796</v>
      </c>
      <c r="Q111" s="65">
        <v>46033</v>
      </c>
      <c r="R111" s="13">
        <v>187428276</v>
      </c>
      <c r="S111" s="50">
        <v>515</v>
      </c>
      <c r="T111" s="57">
        <v>46044</v>
      </c>
      <c r="U111" s="13">
        <v>124944000</v>
      </c>
      <c r="V111" s="13">
        <v>4685400</v>
      </c>
      <c r="W111" s="13">
        <v>15618000</v>
      </c>
      <c r="X111" s="13">
        <v>15618000</v>
      </c>
      <c r="Y111" s="13">
        <v>15618000</v>
      </c>
      <c r="Z111" s="13">
        <v>15618000</v>
      </c>
      <c r="AA111" s="13">
        <v>15618000</v>
      </c>
      <c r="AB111" s="13">
        <v>15618000</v>
      </c>
      <c r="AC111" s="13">
        <f t="shared" si="19"/>
        <v>98393400</v>
      </c>
      <c r="AD111" s="13"/>
      <c r="AE111" s="13">
        <f t="shared" si="20"/>
        <v>15618000</v>
      </c>
      <c r="AF111" s="13">
        <f t="shared" si="27"/>
        <v>10932600</v>
      </c>
      <c r="AG111" s="13">
        <v>0</v>
      </c>
      <c r="AH111" s="13"/>
      <c r="AI111" s="13"/>
      <c r="AJ111" s="13">
        <f t="shared" si="21"/>
        <v>26550600</v>
      </c>
      <c r="AK111" s="13">
        <f t="shared" si="22"/>
        <v>124944000</v>
      </c>
      <c r="AL111" s="48"/>
      <c r="AM111" s="78"/>
      <c r="AN111" s="78"/>
      <c r="AO111" s="48"/>
      <c r="AP111" s="48"/>
      <c r="AQ111" s="48" t="s">
        <v>93</v>
      </c>
      <c r="AR111" s="48" t="s">
        <v>531</v>
      </c>
      <c r="AS111" s="48" t="s">
        <v>532</v>
      </c>
      <c r="AT111" s="48" t="s">
        <v>96</v>
      </c>
    </row>
    <row r="112" spans="1:46" x14ac:dyDescent="0.25">
      <c r="A112" s="50">
        <f t="shared" si="18"/>
        <v>111</v>
      </c>
      <c r="B112" s="48" t="s">
        <v>9</v>
      </c>
      <c r="C112" s="48" t="s">
        <v>533</v>
      </c>
      <c r="D112" s="48" t="s">
        <v>534</v>
      </c>
      <c r="E112" s="14">
        <v>1112763461</v>
      </c>
      <c r="F112" s="73">
        <v>46044</v>
      </c>
      <c r="G112" s="73"/>
      <c r="H112" s="73">
        <v>46286</v>
      </c>
      <c r="I112" s="13">
        <v>25848000</v>
      </c>
      <c r="J112" s="13"/>
      <c r="K112" s="13">
        <v>0</v>
      </c>
      <c r="L112" s="50" t="s">
        <v>60</v>
      </c>
      <c r="M112" s="13">
        <v>0</v>
      </c>
      <c r="N112" s="13">
        <v>3231000</v>
      </c>
      <c r="O112" s="13">
        <v>107700</v>
      </c>
      <c r="P112" s="50">
        <v>775</v>
      </c>
      <c r="Q112" s="65">
        <v>46033</v>
      </c>
      <c r="R112" s="13">
        <v>38804124</v>
      </c>
      <c r="S112" s="50">
        <v>501</v>
      </c>
      <c r="T112" s="57">
        <v>46044</v>
      </c>
      <c r="U112" s="13">
        <v>25848000</v>
      </c>
      <c r="V112" s="13">
        <v>969300</v>
      </c>
      <c r="W112" s="13">
        <v>3231000</v>
      </c>
      <c r="X112" s="13">
        <v>3231000</v>
      </c>
      <c r="Y112" s="13">
        <v>3231000</v>
      </c>
      <c r="Z112" s="13">
        <v>3231000</v>
      </c>
      <c r="AA112" s="13">
        <v>3231000</v>
      </c>
      <c r="AB112" s="13">
        <v>3231000</v>
      </c>
      <c r="AC112" s="13">
        <f t="shared" si="19"/>
        <v>20355300</v>
      </c>
      <c r="AD112" s="13"/>
      <c r="AE112" s="13">
        <f t="shared" si="20"/>
        <v>3231000</v>
      </c>
      <c r="AF112" s="13">
        <f t="shared" si="27"/>
        <v>2261700</v>
      </c>
      <c r="AG112" s="13">
        <v>0</v>
      </c>
      <c r="AH112" s="13"/>
      <c r="AI112" s="13"/>
      <c r="AJ112" s="13">
        <f t="shared" si="21"/>
        <v>5492700</v>
      </c>
      <c r="AK112" s="13">
        <f t="shared" si="22"/>
        <v>25848000</v>
      </c>
      <c r="AL112" s="48"/>
      <c r="AM112" s="78"/>
      <c r="AN112" s="78"/>
      <c r="AO112" s="48"/>
      <c r="AP112" s="48"/>
      <c r="AQ112" s="48" t="s">
        <v>163</v>
      </c>
      <c r="AR112" s="48" t="s">
        <v>535</v>
      </c>
      <c r="AS112" s="48" t="s">
        <v>536</v>
      </c>
      <c r="AT112" s="48" t="s">
        <v>96</v>
      </c>
    </row>
    <row r="113" spans="1:46" x14ac:dyDescent="0.25">
      <c r="A113" s="50">
        <f t="shared" si="18"/>
        <v>112</v>
      </c>
      <c r="B113" s="48" t="s">
        <v>9</v>
      </c>
      <c r="C113" s="48" t="s">
        <v>537</v>
      </c>
      <c r="D113" s="48" t="s">
        <v>538</v>
      </c>
      <c r="E113" s="14">
        <v>1032358243</v>
      </c>
      <c r="F113" s="73">
        <v>46044</v>
      </c>
      <c r="G113" s="73"/>
      <c r="H113" s="73">
        <v>46286</v>
      </c>
      <c r="I113" s="13">
        <v>87793440</v>
      </c>
      <c r="J113" s="13"/>
      <c r="K113" s="13">
        <v>9222000</v>
      </c>
      <c r="L113" s="50" t="s">
        <v>92</v>
      </c>
      <c r="M113" s="13">
        <v>1752180</v>
      </c>
      <c r="N113" s="13">
        <v>10974180</v>
      </c>
      <c r="O113" s="13">
        <v>365806</v>
      </c>
      <c r="P113" s="50">
        <v>806</v>
      </c>
      <c r="Q113" s="65">
        <v>46033</v>
      </c>
      <c r="R113" s="13">
        <v>131719284</v>
      </c>
      <c r="S113" s="50">
        <v>516</v>
      </c>
      <c r="T113" s="57">
        <v>46044</v>
      </c>
      <c r="U113" s="13">
        <v>87793440</v>
      </c>
      <c r="V113" s="13">
        <v>3292254</v>
      </c>
      <c r="W113" s="13">
        <v>10974180</v>
      </c>
      <c r="X113" s="13">
        <v>10974180</v>
      </c>
      <c r="Y113" s="13">
        <v>10974180</v>
      </c>
      <c r="Z113" s="13">
        <v>10974180</v>
      </c>
      <c r="AA113" s="13">
        <v>10974180</v>
      </c>
      <c r="AB113" s="13">
        <v>10974180</v>
      </c>
      <c r="AC113" s="13">
        <f t="shared" si="19"/>
        <v>69137334</v>
      </c>
      <c r="AD113" s="13"/>
      <c r="AE113" s="13">
        <f t="shared" si="20"/>
        <v>10974180</v>
      </c>
      <c r="AF113" s="13">
        <f t="shared" si="27"/>
        <v>7681926</v>
      </c>
      <c r="AG113" s="13">
        <v>0</v>
      </c>
      <c r="AH113" s="13"/>
      <c r="AI113" s="13"/>
      <c r="AJ113" s="13">
        <f t="shared" si="21"/>
        <v>18656106</v>
      </c>
      <c r="AK113" s="13">
        <f t="shared" si="22"/>
        <v>87793440</v>
      </c>
      <c r="AL113" s="48"/>
      <c r="AM113" s="78"/>
      <c r="AN113" s="78"/>
      <c r="AO113" s="48"/>
      <c r="AP113" s="48"/>
      <c r="AQ113" s="48" t="s">
        <v>93</v>
      </c>
      <c r="AR113" s="48" t="s">
        <v>539</v>
      </c>
      <c r="AS113" s="48" t="s">
        <v>540</v>
      </c>
      <c r="AT113" s="48" t="s">
        <v>96</v>
      </c>
    </row>
    <row r="114" spans="1:46" x14ac:dyDescent="0.25">
      <c r="A114" s="50">
        <f t="shared" si="18"/>
        <v>113</v>
      </c>
      <c r="B114" s="48" t="s">
        <v>9</v>
      </c>
      <c r="C114" s="48" t="s">
        <v>541</v>
      </c>
      <c r="D114" s="48" t="s">
        <v>542</v>
      </c>
      <c r="E114" s="14">
        <v>1022395438</v>
      </c>
      <c r="F114" s="73">
        <v>46044</v>
      </c>
      <c r="G114" s="73"/>
      <c r="H114" s="73">
        <v>46286</v>
      </c>
      <c r="I114" s="13">
        <v>73776000</v>
      </c>
      <c r="J114" s="13"/>
      <c r="K114" s="13">
        <v>0</v>
      </c>
      <c r="L114" s="50" t="s">
        <v>60</v>
      </c>
      <c r="M114" s="13">
        <v>0</v>
      </c>
      <c r="N114" s="13">
        <v>9222000</v>
      </c>
      <c r="O114" s="13">
        <v>307400</v>
      </c>
      <c r="P114" s="50">
        <v>793</v>
      </c>
      <c r="Q114" s="65">
        <v>46033</v>
      </c>
      <c r="R114" s="13">
        <v>73792312</v>
      </c>
      <c r="S114" s="50">
        <v>508</v>
      </c>
      <c r="T114" s="57">
        <v>46044</v>
      </c>
      <c r="U114" s="13">
        <v>73776000</v>
      </c>
      <c r="V114" s="13">
        <v>2766600</v>
      </c>
      <c r="W114" s="13">
        <v>9222000</v>
      </c>
      <c r="X114" s="13">
        <v>9222000</v>
      </c>
      <c r="Y114" s="13">
        <v>9222000</v>
      </c>
      <c r="Z114" s="13">
        <v>9222000</v>
      </c>
      <c r="AA114" s="13">
        <v>9222000</v>
      </c>
      <c r="AB114" s="13">
        <v>9222000</v>
      </c>
      <c r="AC114" s="13">
        <f t="shared" si="19"/>
        <v>58098600</v>
      </c>
      <c r="AD114" s="13"/>
      <c r="AE114" s="13">
        <f t="shared" si="20"/>
        <v>9222000</v>
      </c>
      <c r="AF114" s="13">
        <f t="shared" si="27"/>
        <v>6455400</v>
      </c>
      <c r="AG114" s="13">
        <v>0</v>
      </c>
      <c r="AH114" s="13"/>
      <c r="AI114" s="13"/>
      <c r="AJ114" s="13">
        <f t="shared" si="21"/>
        <v>15677400</v>
      </c>
      <c r="AK114" s="13">
        <f t="shared" si="22"/>
        <v>73776000</v>
      </c>
      <c r="AL114" s="48"/>
      <c r="AM114" s="78"/>
      <c r="AN114" s="78"/>
      <c r="AO114" s="48"/>
      <c r="AP114" s="48"/>
      <c r="AQ114" s="48" t="s">
        <v>93</v>
      </c>
      <c r="AR114" s="48" t="s">
        <v>543</v>
      </c>
      <c r="AS114" s="48" t="s">
        <v>544</v>
      </c>
      <c r="AT114" s="48" t="s">
        <v>96</v>
      </c>
    </row>
    <row r="115" spans="1:46" x14ac:dyDescent="0.25">
      <c r="A115" s="50">
        <f t="shared" si="18"/>
        <v>114</v>
      </c>
      <c r="B115" s="48" t="s">
        <v>9</v>
      </c>
      <c r="C115" s="48" t="s">
        <v>545</v>
      </c>
      <c r="D115" s="48" t="s">
        <v>546</v>
      </c>
      <c r="E115" s="14">
        <v>1033680066</v>
      </c>
      <c r="F115" s="73">
        <v>46044</v>
      </c>
      <c r="G115" s="73"/>
      <c r="H115" s="73">
        <v>46286</v>
      </c>
      <c r="I115" s="13">
        <v>41739240</v>
      </c>
      <c r="J115" s="13"/>
      <c r="K115" s="13">
        <v>0</v>
      </c>
      <c r="L115" s="50" t="s">
        <v>60</v>
      </c>
      <c r="M115" s="13">
        <v>0</v>
      </c>
      <c r="N115" s="13">
        <v>5217405</v>
      </c>
      <c r="O115" s="13">
        <v>173913.5</v>
      </c>
      <c r="P115" s="50">
        <v>763</v>
      </c>
      <c r="Q115" s="65">
        <v>46033</v>
      </c>
      <c r="R115" s="13">
        <v>62608860</v>
      </c>
      <c r="S115" s="50">
        <v>514</v>
      </c>
      <c r="T115" s="57">
        <v>46044</v>
      </c>
      <c r="U115" s="13">
        <v>41739240</v>
      </c>
      <c r="V115" s="13">
        <v>1565221.5</v>
      </c>
      <c r="W115" s="13">
        <v>5217405</v>
      </c>
      <c r="X115" s="13">
        <v>5217405</v>
      </c>
      <c r="Y115" s="13">
        <v>5217405</v>
      </c>
      <c r="Z115" s="13">
        <v>5217405</v>
      </c>
      <c r="AA115" s="13">
        <v>5217405</v>
      </c>
      <c r="AB115" s="13">
        <v>5217405</v>
      </c>
      <c r="AC115" s="13">
        <f t="shared" si="19"/>
        <v>32869651.5</v>
      </c>
      <c r="AD115" s="13"/>
      <c r="AE115" s="13">
        <f t="shared" si="20"/>
        <v>5217405</v>
      </c>
      <c r="AF115" s="13">
        <f t="shared" si="27"/>
        <v>3652183.5</v>
      </c>
      <c r="AG115" s="13">
        <v>0</v>
      </c>
      <c r="AH115" s="13"/>
      <c r="AI115" s="13"/>
      <c r="AJ115" s="13">
        <f t="shared" si="21"/>
        <v>8869588.5</v>
      </c>
      <c r="AK115" s="13">
        <f t="shared" si="22"/>
        <v>41739240</v>
      </c>
      <c r="AL115" s="48"/>
      <c r="AM115" s="78"/>
      <c r="AN115" s="78"/>
      <c r="AO115" s="48"/>
      <c r="AP115" s="48"/>
      <c r="AQ115" s="48" t="s">
        <v>163</v>
      </c>
      <c r="AR115" s="48" t="s">
        <v>547</v>
      </c>
      <c r="AS115" s="48" t="s">
        <v>548</v>
      </c>
      <c r="AT115" s="48" t="s">
        <v>96</v>
      </c>
    </row>
    <row r="116" spans="1:46" x14ac:dyDescent="0.25">
      <c r="A116" s="50">
        <f t="shared" si="18"/>
        <v>115</v>
      </c>
      <c r="B116" s="48" t="s">
        <v>9</v>
      </c>
      <c r="C116" s="48" t="s">
        <v>549</v>
      </c>
      <c r="D116" s="48" t="s">
        <v>550</v>
      </c>
      <c r="E116" s="14">
        <v>1098749448</v>
      </c>
      <c r="F116" s="73">
        <v>46049</v>
      </c>
      <c r="G116" s="73"/>
      <c r="H116" s="73">
        <v>46291</v>
      </c>
      <c r="I116" s="13">
        <v>108000000</v>
      </c>
      <c r="J116" s="13"/>
      <c r="K116" s="13">
        <v>0</v>
      </c>
      <c r="L116" s="50" t="s">
        <v>60</v>
      </c>
      <c r="M116" s="13">
        <v>0</v>
      </c>
      <c r="N116" s="13">
        <v>13500000</v>
      </c>
      <c r="O116" s="13">
        <v>450000</v>
      </c>
      <c r="P116" s="50">
        <v>756</v>
      </c>
      <c r="Q116" s="65">
        <v>46033</v>
      </c>
      <c r="R116" s="13">
        <v>131756376</v>
      </c>
      <c r="S116" s="50">
        <v>1046</v>
      </c>
      <c r="T116" s="57">
        <v>46049</v>
      </c>
      <c r="U116" s="13">
        <v>108000000</v>
      </c>
      <c r="V116" s="13">
        <v>1800000</v>
      </c>
      <c r="W116" s="13">
        <v>13500000</v>
      </c>
      <c r="X116" s="13">
        <v>13500000</v>
      </c>
      <c r="Y116" s="13">
        <v>13500000</v>
      </c>
      <c r="Z116" s="13">
        <v>13500000</v>
      </c>
      <c r="AA116" s="13">
        <v>13500000</v>
      </c>
      <c r="AB116" s="13">
        <v>13500000</v>
      </c>
      <c r="AC116" s="13">
        <f>SUM(V116:AA116)</f>
        <v>69300000</v>
      </c>
      <c r="AD116" s="13">
        <f>+AB116</f>
        <v>13500000</v>
      </c>
      <c r="AE116" s="13">
        <f t="shared" ref="AE116" si="28">--N116</f>
        <v>13500000</v>
      </c>
      <c r="AF116" s="13">
        <f>--N116/30*26</f>
        <v>11700000</v>
      </c>
      <c r="AG116" s="13">
        <v>0</v>
      </c>
      <c r="AH116" s="13"/>
      <c r="AI116" s="13"/>
      <c r="AJ116" s="13">
        <f t="shared" ref="AJ116" si="29">SUM(AD116:AI116)</f>
        <v>38700000</v>
      </c>
      <c r="AK116" s="13">
        <f t="shared" ref="AK116" si="30">--AJ116--AC116</f>
        <v>108000000</v>
      </c>
      <c r="AL116" s="48"/>
      <c r="AM116" s="78"/>
      <c r="AN116" s="78"/>
      <c r="AO116" s="48"/>
      <c r="AP116" s="48"/>
      <c r="AQ116" s="48" t="s">
        <v>93</v>
      </c>
      <c r="AR116" s="48" t="s">
        <v>551</v>
      </c>
      <c r="AS116" s="48" t="s">
        <v>552</v>
      </c>
      <c r="AT116" s="48" t="s">
        <v>96</v>
      </c>
    </row>
    <row r="117" spans="1:46" s="8" customFormat="1" x14ac:dyDescent="0.25">
      <c r="A117" s="10"/>
      <c r="E117" s="11"/>
      <c r="F117" s="71"/>
      <c r="G117" s="71"/>
      <c r="H117" s="71"/>
      <c r="I117" s="7"/>
      <c r="J117" s="7"/>
      <c r="K117" s="7"/>
      <c r="L117" s="10"/>
      <c r="M117" s="7"/>
      <c r="N117" s="7"/>
      <c r="O117" s="7"/>
      <c r="P117" s="10"/>
      <c r="Q117" s="63"/>
      <c r="R117" s="7"/>
      <c r="S117" s="10"/>
      <c r="T117" s="55"/>
      <c r="U117" s="7"/>
      <c r="V117" s="7"/>
      <c r="W117" s="7"/>
      <c r="X117" s="7"/>
      <c r="Y117" s="7"/>
      <c r="Z117" s="7"/>
      <c r="AA117" s="7"/>
      <c r="AB117" s="17" t="s">
        <v>89</v>
      </c>
      <c r="AC117" s="17">
        <f t="shared" ref="AC117:AK117" si="31">SUM(AC2:AC116)</f>
        <v>5914242062.5</v>
      </c>
      <c r="AD117" s="17">
        <f t="shared" si="31"/>
        <v>22722000</v>
      </c>
      <c r="AE117" s="17">
        <f t="shared" si="31"/>
        <v>944923665</v>
      </c>
      <c r="AF117" s="17">
        <f t="shared" si="31"/>
        <v>591548692.5</v>
      </c>
      <c r="AG117" s="17">
        <f t="shared" si="31"/>
        <v>0</v>
      </c>
      <c r="AH117" s="17">
        <f t="shared" si="31"/>
        <v>0</v>
      </c>
      <c r="AI117" s="17">
        <f t="shared" si="31"/>
        <v>0</v>
      </c>
      <c r="AJ117" s="17">
        <f t="shared" si="31"/>
        <v>1559194357.5</v>
      </c>
      <c r="AK117" s="17">
        <f t="shared" si="31"/>
        <v>7473436420</v>
      </c>
      <c r="AL117" s="10"/>
      <c r="AM117" s="36"/>
      <c r="AN117" s="36"/>
      <c r="AO117" s="10"/>
      <c r="AP117" s="10"/>
    </row>
  </sheetData>
  <autoFilter ref="A1:AT118" xr:uid="{4F7DF5F5-671D-4B0A-A462-6AA56127EB3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3D5A9-AB1F-42AC-B64A-B0A54BD9D86E}">
  <dimension ref="A1:AT25"/>
  <sheetViews>
    <sheetView zoomScale="68" zoomScaleNormal="68" workbookViewId="0">
      <selection activeCell="AV4" sqref="AV4"/>
    </sheetView>
  </sheetViews>
  <sheetFormatPr baseColWidth="10" defaultColWidth="11.42578125" defaultRowHeight="15" x14ac:dyDescent="0.25"/>
  <cols>
    <col min="1" max="1" width="7.85546875" style="35" bestFit="1" customWidth="1"/>
    <col min="2" max="2" width="58.28515625" style="27" bestFit="1" customWidth="1"/>
    <col min="3" max="3" width="25.140625" style="27" bestFit="1" customWidth="1"/>
    <col min="4" max="4" width="44" style="27" bestFit="1" customWidth="1"/>
    <col min="5" max="5" width="21" style="33" bestFit="1" customWidth="1"/>
    <col min="6" max="6" width="13.28515625" style="77" bestFit="1" customWidth="1"/>
    <col min="7" max="7" width="17.5703125" style="77" bestFit="1" customWidth="1"/>
    <col min="8" max="8" width="17.140625" style="77" bestFit="1" customWidth="1"/>
    <col min="9" max="9" width="26.5703125" style="34" bestFit="1" customWidth="1"/>
    <col min="10" max="10" width="21.5703125" style="34" customWidth="1"/>
    <col min="11" max="11" width="22.42578125" style="34" customWidth="1"/>
    <col min="12" max="12" width="13.140625" style="35" customWidth="1"/>
    <col min="13" max="13" width="22.140625" style="34" customWidth="1"/>
    <col min="14" max="14" width="20.7109375" style="34" bestFit="1" customWidth="1"/>
    <col min="15" max="15" width="17.5703125" style="34" customWidth="1"/>
    <col min="16" max="16" width="13.5703125" style="35" customWidth="1"/>
    <col min="17" max="17" width="16.5703125" style="69" customWidth="1"/>
    <col min="18" max="18" width="23.28515625" style="34" bestFit="1" customWidth="1"/>
    <col min="19" max="19" width="13.140625" style="35" customWidth="1"/>
    <col min="20" max="20" width="20.5703125" style="61" customWidth="1"/>
    <col min="21" max="21" width="21.5703125" style="34" bestFit="1" customWidth="1"/>
    <col min="22" max="27" width="20.140625" style="34" bestFit="1" customWidth="1"/>
    <col min="28" max="28" width="22" style="34" customWidth="1"/>
    <col min="29" max="29" width="27.28515625" style="34" bestFit="1" customWidth="1"/>
    <col min="30" max="35" width="25.5703125" style="34" customWidth="1"/>
    <col min="36" max="36" width="28.140625" style="34" bestFit="1" customWidth="1"/>
    <col min="37" max="37" width="27.28515625" style="34" bestFit="1" customWidth="1"/>
    <col min="38" max="38" width="19.5703125" style="35" customWidth="1"/>
    <col min="39" max="40" width="19.5703125" style="27" customWidth="1"/>
    <col min="41" max="42" width="19.5703125" style="35" customWidth="1"/>
    <col min="43" max="43" width="26.5703125" style="27" bestFit="1" customWidth="1"/>
    <col min="44" max="44" width="20.7109375" style="27" customWidth="1"/>
    <col min="45" max="45" width="10.85546875" style="27" bestFit="1" customWidth="1"/>
    <col min="46" max="46" width="53.140625" style="27" bestFit="1" customWidth="1"/>
    <col min="47" max="16384" width="11.42578125" style="27"/>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26">
        <v>1</v>
      </c>
      <c r="B2" s="23" t="s">
        <v>8</v>
      </c>
      <c r="C2" s="23" t="s">
        <v>553</v>
      </c>
      <c r="D2" s="23" t="s">
        <v>554</v>
      </c>
      <c r="E2" s="24">
        <v>94371028</v>
      </c>
      <c r="F2" s="75">
        <v>46051</v>
      </c>
      <c r="G2" s="75"/>
      <c r="H2" s="75">
        <v>46293</v>
      </c>
      <c r="I2" s="18">
        <v>106848000</v>
      </c>
      <c r="J2" s="18"/>
      <c r="K2" s="18">
        <v>0</v>
      </c>
      <c r="L2" s="26" t="s">
        <v>60</v>
      </c>
      <c r="M2" s="18">
        <v>0</v>
      </c>
      <c r="N2" s="18">
        <v>13356000</v>
      </c>
      <c r="O2" s="18">
        <v>445200</v>
      </c>
      <c r="P2" s="26">
        <v>210</v>
      </c>
      <c r="Q2" s="67">
        <v>46033</v>
      </c>
      <c r="R2" s="18">
        <v>106848000</v>
      </c>
      <c r="S2" s="26">
        <v>1139</v>
      </c>
      <c r="T2" s="59">
        <v>46051</v>
      </c>
      <c r="U2" s="18">
        <v>106848000</v>
      </c>
      <c r="V2" s="18">
        <v>890400</v>
      </c>
      <c r="W2" s="18">
        <v>13356000</v>
      </c>
      <c r="X2" s="18">
        <v>13356000</v>
      </c>
      <c r="Y2" s="18">
        <v>13356000</v>
      </c>
      <c r="Z2" s="18">
        <v>13356000</v>
      </c>
      <c r="AA2" s="18">
        <v>13356000</v>
      </c>
      <c r="AB2" s="18">
        <v>13356000</v>
      </c>
      <c r="AC2" s="18">
        <f t="shared" ref="AC2:AC14" si="0">SUM(V2:AB2)</f>
        <v>81026400</v>
      </c>
      <c r="AD2" s="18"/>
      <c r="AE2" s="18">
        <f t="shared" ref="AE2:AE14" si="1">--N2</f>
        <v>13356000</v>
      </c>
      <c r="AF2" s="18">
        <f t="shared" ref="AF2:AF3" si="2">--N2/30*28</f>
        <v>12465600</v>
      </c>
      <c r="AG2" s="18">
        <v>0</v>
      </c>
      <c r="AH2" s="18"/>
      <c r="AI2" s="18"/>
      <c r="AJ2" s="18">
        <f t="shared" ref="AJ2:AJ14" si="3">SUM(AD2:AI2)</f>
        <v>25821600</v>
      </c>
      <c r="AK2" s="18">
        <f t="shared" ref="AK2:AK14" si="4">--AJ2--AC2</f>
        <v>106848000</v>
      </c>
      <c r="AL2" s="23"/>
      <c r="AM2" s="23"/>
      <c r="AN2" s="23"/>
      <c r="AO2" s="23"/>
      <c r="AP2" s="23"/>
      <c r="AQ2" s="23" t="s">
        <v>61</v>
      </c>
      <c r="AR2" s="23" t="s">
        <v>555</v>
      </c>
      <c r="AS2" s="23" t="s">
        <v>556</v>
      </c>
      <c r="AT2" s="23" t="s">
        <v>557</v>
      </c>
    </row>
    <row r="3" spans="1:46" x14ac:dyDescent="0.25">
      <c r="A3" s="26">
        <f>--A2--1</f>
        <v>2</v>
      </c>
      <c r="B3" s="23" t="s">
        <v>8</v>
      </c>
      <c r="C3" s="23" t="s">
        <v>558</v>
      </c>
      <c r="D3" s="23" t="s">
        <v>559</v>
      </c>
      <c r="E3" s="24">
        <v>79388158</v>
      </c>
      <c r="F3" s="75">
        <v>46051</v>
      </c>
      <c r="G3" s="75"/>
      <c r="H3" s="75">
        <v>46293</v>
      </c>
      <c r="I3" s="18">
        <v>106848000</v>
      </c>
      <c r="J3" s="18"/>
      <c r="K3" s="18">
        <v>0</v>
      </c>
      <c r="L3" s="26" t="s">
        <v>60</v>
      </c>
      <c r="M3" s="18">
        <v>0</v>
      </c>
      <c r="N3" s="18">
        <v>13356000</v>
      </c>
      <c r="O3" s="18">
        <v>445200</v>
      </c>
      <c r="P3" s="26">
        <v>204</v>
      </c>
      <c r="Q3" s="67">
        <v>46033</v>
      </c>
      <c r="R3" s="18">
        <v>106848000</v>
      </c>
      <c r="S3" s="26">
        <v>1159</v>
      </c>
      <c r="T3" s="59">
        <v>46051</v>
      </c>
      <c r="U3" s="18">
        <v>106848000</v>
      </c>
      <c r="V3" s="18">
        <v>890400</v>
      </c>
      <c r="W3" s="18">
        <v>13356000</v>
      </c>
      <c r="X3" s="18">
        <v>13356000</v>
      </c>
      <c r="Y3" s="18">
        <v>13356000</v>
      </c>
      <c r="Z3" s="18">
        <v>13356000</v>
      </c>
      <c r="AA3" s="18">
        <v>13356000</v>
      </c>
      <c r="AB3" s="18">
        <v>13356000</v>
      </c>
      <c r="AC3" s="18">
        <f t="shared" si="0"/>
        <v>81026400</v>
      </c>
      <c r="AD3" s="18"/>
      <c r="AE3" s="18">
        <f t="shared" si="1"/>
        <v>13356000</v>
      </c>
      <c r="AF3" s="18">
        <f t="shared" si="2"/>
        <v>12465600</v>
      </c>
      <c r="AG3" s="18">
        <v>0</v>
      </c>
      <c r="AH3" s="18"/>
      <c r="AI3" s="18"/>
      <c r="AJ3" s="18">
        <f t="shared" si="3"/>
        <v>25821600</v>
      </c>
      <c r="AK3" s="18">
        <f t="shared" si="4"/>
        <v>106848000</v>
      </c>
      <c r="AL3" s="23"/>
      <c r="AM3" s="23"/>
      <c r="AN3" s="23"/>
      <c r="AO3" s="23"/>
      <c r="AP3" s="23"/>
      <c r="AQ3" s="23" t="s">
        <v>61</v>
      </c>
      <c r="AR3" s="23" t="s">
        <v>560</v>
      </c>
      <c r="AS3" s="23" t="s">
        <v>561</v>
      </c>
      <c r="AT3" s="23" t="s">
        <v>557</v>
      </c>
    </row>
    <row r="4" spans="1:46" x14ac:dyDescent="0.25">
      <c r="A4" s="26">
        <f t="shared" ref="A4:A24" si="5">--A3--1</f>
        <v>3</v>
      </c>
      <c r="B4" s="23" t="s">
        <v>8</v>
      </c>
      <c r="C4" s="23" t="s">
        <v>562</v>
      </c>
      <c r="D4" s="23" t="s">
        <v>563</v>
      </c>
      <c r="E4" s="24">
        <v>11346953</v>
      </c>
      <c r="F4" s="75">
        <v>46052</v>
      </c>
      <c r="G4" s="75"/>
      <c r="H4" s="75">
        <v>46294</v>
      </c>
      <c r="I4" s="18">
        <v>89040000</v>
      </c>
      <c r="J4" s="18"/>
      <c r="K4" s="18">
        <v>0</v>
      </c>
      <c r="L4" s="26" t="s">
        <v>60</v>
      </c>
      <c r="M4" s="18">
        <v>0</v>
      </c>
      <c r="N4" s="18">
        <v>11130000</v>
      </c>
      <c r="O4" s="18">
        <v>371000</v>
      </c>
      <c r="P4" s="26">
        <v>200</v>
      </c>
      <c r="Q4" s="67">
        <v>46033</v>
      </c>
      <c r="R4" s="18">
        <v>89040000</v>
      </c>
      <c r="S4" s="26">
        <v>1235</v>
      </c>
      <c r="T4" s="59">
        <v>46052</v>
      </c>
      <c r="U4" s="18">
        <v>89040000</v>
      </c>
      <c r="V4" s="18">
        <v>371000</v>
      </c>
      <c r="W4" s="18">
        <v>11130000</v>
      </c>
      <c r="X4" s="18">
        <v>11130000</v>
      </c>
      <c r="Y4" s="18">
        <v>11130000</v>
      </c>
      <c r="Z4" s="18">
        <v>11130000</v>
      </c>
      <c r="AA4" s="18">
        <v>11130000</v>
      </c>
      <c r="AB4" s="18">
        <v>11130000</v>
      </c>
      <c r="AC4" s="18">
        <f t="shared" si="0"/>
        <v>67151000</v>
      </c>
      <c r="AD4" s="18"/>
      <c r="AE4" s="18">
        <f t="shared" si="1"/>
        <v>11130000</v>
      </c>
      <c r="AF4" s="18">
        <f>--N4/30*29</f>
        <v>10759000</v>
      </c>
      <c r="AG4" s="18">
        <v>0</v>
      </c>
      <c r="AH4" s="18"/>
      <c r="AI4" s="18"/>
      <c r="AJ4" s="18">
        <f t="shared" si="3"/>
        <v>21889000</v>
      </c>
      <c r="AK4" s="18">
        <f t="shared" si="4"/>
        <v>89040000</v>
      </c>
      <c r="AL4" s="23"/>
      <c r="AM4" s="23"/>
      <c r="AN4" s="23"/>
      <c r="AO4" s="23"/>
      <c r="AP4" s="23"/>
      <c r="AQ4" s="23" t="s">
        <v>61</v>
      </c>
      <c r="AR4" s="23" t="s">
        <v>564</v>
      </c>
      <c r="AS4" s="23" t="s">
        <v>565</v>
      </c>
      <c r="AT4" s="23" t="s">
        <v>557</v>
      </c>
    </row>
    <row r="5" spans="1:46" x14ac:dyDescent="0.25">
      <c r="A5" s="26">
        <f t="shared" si="5"/>
        <v>4</v>
      </c>
      <c r="B5" s="23" t="s">
        <v>8</v>
      </c>
      <c r="C5" s="23" t="s">
        <v>566</v>
      </c>
      <c r="D5" s="23" t="s">
        <v>567</v>
      </c>
      <c r="E5" s="24">
        <v>80528044</v>
      </c>
      <c r="F5" s="75">
        <v>46051</v>
      </c>
      <c r="G5" s="75"/>
      <c r="H5" s="75">
        <v>46293</v>
      </c>
      <c r="I5" s="18">
        <v>89040000</v>
      </c>
      <c r="J5" s="18"/>
      <c r="K5" s="18">
        <v>0</v>
      </c>
      <c r="L5" s="26" t="s">
        <v>60</v>
      </c>
      <c r="M5" s="18">
        <v>0</v>
      </c>
      <c r="N5" s="18">
        <v>11130000</v>
      </c>
      <c r="O5" s="18">
        <v>371000</v>
      </c>
      <c r="P5" s="26">
        <v>201</v>
      </c>
      <c r="Q5" s="67">
        <v>46033</v>
      </c>
      <c r="R5" s="18">
        <v>89040000</v>
      </c>
      <c r="S5" s="26">
        <v>1160</v>
      </c>
      <c r="T5" s="59">
        <v>46051</v>
      </c>
      <c r="U5" s="18">
        <v>89040000</v>
      </c>
      <c r="V5" s="18">
        <v>742000</v>
      </c>
      <c r="W5" s="18">
        <v>11130000</v>
      </c>
      <c r="X5" s="18">
        <v>11130000</v>
      </c>
      <c r="Y5" s="18">
        <v>11130000</v>
      </c>
      <c r="Z5" s="18">
        <v>11130000</v>
      </c>
      <c r="AA5" s="18">
        <v>11130000</v>
      </c>
      <c r="AB5" s="18">
        <v>11130000</v>
      </c>
      <c r="AC5" s="18">
        <f t="shared" si="0"/>
        <v>67522000</v>
      </c>
      <c r="AD5" s="18"/>
      <c r="AE5" s="18">
        <f t="shared" si="1"/>
        <v>11130000</v>
      </c>
      <c r="AF5" s="18">
        <f>--N5/30*28</f>
        <v>10388000</v>
      </c>
      <c r="AG5" s="18">
        <v>0</v>
      </c>
      <c r="AH5" s="18"/>
      <c r="AI5" s="18"/>
      <c r="AJ5" s="18">
        <f t="shared" si="3"/>
        <v>21518000</v>
      </c>
      <c r="AK5" s="18">
        <f t="shared" si="4"/>
        <v>89040000</v>
      </c>
      <c r="AL5" s="23"/>
      <c r="AM5" s="23"/>
      <c r="AN5" s="23"/>
      <c r="AO5" s="23"/>
      <c r="AP5" s="23"/>
      <c r="AQ5" s="23" t="s">
        <v>61</v>
      </c>
      <c r="AR5" s="23" t="s">
        <v>568</v>
      </c>
      <c r="AS5" s="23" t="s">
        <v>569</v>
      </c>
      <c r="AT5" s="23" t="s">
        <v>557</v>
      </c>
    </row>
    <row r="6" spans="1:46" x14ac:dyDescent="0.25">
      <c r="A6" s="26">
        <f t="shared" si="5"/>
        <v>5</v>
      </c>
      <c r="B6" s="23" t="s">
        <v>8</v>
      </c>
      <c r="C6" s="23" t="s">
        <v>570</v>
      </c>
      <c r="D6" s="23" t="s">
        <v>571</v>
      </c>
      <c r="E6" s="24">
        <v>1031156231</v>
      </c>
      <c r="F6" s="75">
        <v>46051</v>
      </c>
      <c r="G6" s="75"/>
      <c r="H6" s="75">
        <v>46293</v>
      </c>
      <c r="I6" s="18">
        <v>89040000</v>
      </c>
      <c r="J6" s="18"/>
      <c r="K6" s="18">
        <v>0</v>
      </c>
      <c r="L6" s="26" t="s">
        <v>60</v>
      </c>
      <c r="M6" s="18">
        <v>0</v>
      </c>
      <c r="N6" s="18">
        <v>11130000</v>
      </c>
      <c r="O6" s="18">
        <v>371000</v>
      </c>
      <c r="P6" s="26">
        <v>195</v>
      </c>
      <c r="Q6" s="67">
        <v>46033</v>
      </c>
      <c r="R6" s="18">
        <v>89040000</v>
      </c>
      <c r="S6" s="26">
        <v>1161</v>
      </c>
      <c r="T6" s="59">
        <v>46051</v>
      </c>
      <c r="U6" s="18">
        <v>89040000</v>
      </c>
      <c r="V6" s="18">
        <v>742000</v>
      </c>
      <c r="W6" s="18">
        <v>11130000</v>
      </c>
      <c r="X6" s="18">
        <v>11130000</v>
      </c>
      <c r="Y6" s="18">
        <v>11130000</v>
      </c>
      <c r="Z6" s="18">
        <v>11130000</v>
      </c>
      <c r="AA6" s="18">
        <v>11130000</v>
      </c>
      <c r="AB6" s="18">
        <v>11130000</v>
      </c>
      <c r="AC6" s="18">
        <f t="shared" si="0"/>
        <v>67522000</v>
      </c>
      <c r="AD6" s="18"/>
      <c r="AE6" s="18">
        <f t="shared" si="1"/>
        <v>11130000</v>
      </c>
      <c r="AF6" s="18">
        <f>--N6/30*28</f>
        <v>10388000</v>
      </c>
      <c r="AG6" s="18">
        <v>0</v>
      </c>
      <c r="AH6" s="18"/>
      <c r="AI6" s="18"/>
      <c r="AJ6" s="18">
        <f t="shared" si="3"/>
        <v>21518000</v>
      </c>
      <c r="AK6" s="18">
        <f t="shared" si="4"/>
        <v>89040000</v>
      </c>
      <c r="AL6" s="23"/>
      <c r="AM6" s="23"/>
      <c r="AN6" s="23"/>
      <c r="AO6" s="23"/>
      <c r="AP6" s="23"/>
      <c r="AQ6" s="23" t="s">
        <v>61</v>
      </c>
      <c r="AR6" s="23" t="s">
        <v>572</v>
      </c>
      <c r="AS6" s="23" t="s">
        <v>573</v>
      </c>
      <c r="AT6" s="23" t="s">
        <v>557</v>
      </c>
    </row>
    <row r="7" spans="1:46" x14ac:dyDescent="0.25">
      <c r="A7" s="26">
        <f t="shared" si="5"/>
        <v>6</v>
      </c>
      <c r="B7" s="23" t="s">
        <v>8</v>
      </c>
      <c r="C7" s="23" t="s">
        <v>574</v>
      </c>
      <c r="D7" s="23" t="s">
        <v>575</v>
      </c>
      <c r="E7" s="24">
        <v>1018446906</v>
      </c>
      <c r="F7" s="75">
        <v>46042</v>
      </c>
      <c r="G7" s="75"/>
      <c r="H7" s="75">
        <v>46284</v>
      </c>
      <c r="I7" s="18">
        <v>74008000</v>
      </c>
      <c r="J7" s="18"/>
      <c r="K7" s="18">
        <v>0</v>
      </c>
      <c r="L7" s="26" t="s">
        <v>60</v>
      </c>
      <c r="M7" s="18">
        <v>0</v>
      </c>
      <c r="N7" s="18">
        <v>9251000</v>
      </c>
      <c r="O7" s="18">
        <v>308366.66666666669</v>
      </c>
      <c r="P7" s="26">
        <v>207</v>
      </c>
      <c r="Q7" s="67">
        <v>46033</v>
      </c>
      <c r="R7" s="18">
        <v>74008000</v>
      </c>
      <c r="S7" s="26">
        <v>269</v>
      </c>
      <c r="T7" s="59">
        <v>46039</v>
      </c>
      <c r="U7" s="18">
        <v>74008000</v>
      </c>
      <c r="V7" s="18">
        <v>3392033.33</v>
      </c>
      <c r="W7" s="18">
        <v>9251000</v>
      </c>
      <c r="X7" s="18">
        <v>9251000</v>
      </c>
      <c r="Y7" s="18">
        <v>9251000</v>
      </c>
      <c r="Z7" s="18">
        <v>9251000</v>
      </c>
      <c r="AA7" s="18">
        <v>9251000</v>
      </c>
      <c r="AB7" s="18">
        <v>9251000</v>
      </c>
      <c r="AC7" s="18">
        <f t="shared" si="0"/>
        <v>58898033.329999998</v>
      </c>
      <c r="AD7" s="18"/>
      <c r="AE7" s="18">
        <f t="shared" si="1"/>
        <v>9251000</v>
      </c>
      <c r="AF7" s="18">
        <f t="shared" ref="AF7:AF14" si="6">--N7/30*19</f>
        <v>5858966.666666667</v>
      </c>
      <c r="AG7" s="18">
        <v>0</v>
      </c>
      <c r="AH7" s="18"/>
      <c r="AI7" s="18"/>
      <c r="AJ7" s="18">
        <f t="shared" si="3"/>
        <v>15109966.666666668</v>
      </c>
      <c r="AK7" s="18">
        <f t="shared" si="4"/>
        <v>74007999.99666667</v>
      </c>
      <c r="AL7" s="23"/>
      <c r="AM7" s="23"/>
      <c r="AN7" s="23"/>
      <c r="AO7" s="23"/>
      <c r="AP7" s="23"/>
      <c r="AQ7" s="23" t="s">
        <v>61</v>
      </c>
      <c r="AR7" s="23" t="s">
        <v>576</v>
      </c>
      <c r="AS7" s="23" t="s">
        <v>577</v>
      </c>
      <c r="AT7" s="23" t="s">
        <v>557</v>
      </c>
    </row>
    <row r="8" spans="1:46" x14ac:dyDescent="0.25">
      <c r="A8" s="26">
        <f t="shared" si="5"/>
        <v>7</v>
      </c>
      <c r="B8" s="23" t="s">
        <v>8</v>
      </c>
      <c r="C8" s="23" t="s">
        <v>578</v>
      </c>
      <c r="D8" s="23" t="s">
        <v>579</v>
      </c>
      <c r="E8" s="24">
        <v>53166692</v>
      </c>
      <c r="F8" s="75">
        <v>46042</v>
      </c>
      <c r="G8" s="75"/>
      <c r="H8" s="75">
        <v>46284</v>
      </c>
      <c r="I8" s="18">
        <v>89040000</v>
      </c>
      <c r="J8" s="18"/>
      <c r="K8" s="18">
        <v>0</v>
      </c>
      <c r="L8" s="26" t="s">
        <v>60</v>
      </c>
      <c r="M8" s="18">
        <v>0</v>
      </c>
      <c r="N8" s="18">
        <v>11130000</v>
      </c>
      <c r="O8" s="18">
        <v>371000</v>
      </c>
      <c r="P8" s="26">
        <v>196</v>
      </c>
      <c r="Q8" s="67">
        <v>46033</v>
      </c>
      <c r="R8" s="18">
        <v>89040000</v>
      </c>
      <c r="S8" s="26">
        <v>270</v>
      </c>
      <c r="T8" s="59">
        <v>46039</v>
      </c>
      <c r="U8" s="18">
        <v>89040000</v>
      </c>
      <c r="V8" s="18">
        <v>4081000</v>
      </c>
      <c r="W8" s="18">
        <v>11130000</v>
      </c>
      <c r="X8" s="18">
        <v>11130000</v>
      </c>
      <c r="Y8" s="18">
        <v>11130000</v>
      </c>
      <c r="Z8" s="18">
        <v>11130000</v>
      </c>
      <c r="AA8" s="18">
        <v>11130000</v>
      </c>
      <c r="AB8" s="18">
        <v>11130000</v>
      </c>
      <c r="AC8" s="18">
        <f t="shared" si="0"/>
        <v>70861000</v>
      </c>
      <c r="AD8" s="18"/>
      <c r="AE8" s="18">
        <f t="shared" si="1"/>
        <v>11130000</v>
      </c>
      <c r="AF8" s="18">
        <f t="shared" si="6"/>
        <v>7049000</v>
      </c>
      <c r="AG8" s="18">
        <v>0</v>
      </c>
      <c r="AH8" s="18"/>
      <c r="AI8" s="18"/>
      <c r="AJ8" s="18">
        <f t="shared" si="3"/>
        <v>18179000</v>
      </c>
      <c r="AK8" s="18">
        <f t="shared" si="4"/>
        <v>89040000</v>
      </c>
      <c r="AL8" s="23"/>
      <c r="AM8" s="23"/>
      <c r="AN8" s="23"/>
      <c r="AO8" s="23"/>
      <c r="AP8" s="23"/>
      <c r="AQ8" s="23" t="s">
        <v>61</v>
      </c>
      <c r="AR8" s="23" t="s">
        <v>580</v>
      </c>
      <c r="AS8" s="23" t="s">
        <v>581</v>
      </c>
      <c r="AT8" s="23" t="s">
        <v>557</v>
      </c>
    </row>
    <row r="9" spans="1:46" x14ac:dyDescent="0.25">
      <c r="A9" s="26">
        <f t="shared" si="5"/>
        <v>8</v>
      </c>
      <c r="B9" s="23" t="s">
        <v>8</v>
      </c>
      <c r="C9" s="23" t="s">
        <v>582</v>
      </c>
      <c r="D9" s="23" t="s">
        <v>583</v>
      </c>
      <c r="E9" s="24">
        <v>52433334</v>
      </c>
      <c r="F9" s="75">
        <v>46042</v>
      </c>
      <c r="G9" s="75"/>
      <c r="H9" s="75">
        <v>46284</v>
      </c>
      <c r="I9" s="18">
        <v>89040000</v>
      </c>
      <c r="J9" s="18"/>
      <c r="K9" s="18">
        <v>0</v>
      </c>
      <c r="L9" s="26" t="s">
        <v>60</v>
      </c>
      <c r="M9" s="18">
        <v>0</v>
      </c>
      <c r="N9" s="18">
        <v>11130000</v>
      </c>
      <c r="O9" s="18">
        <v>371000</v>
      </c>
      <c r="P9" s="26">
        <v>192</v>
      </c>
      <c r="Q9" s="67">
        <v>46033</v>
      </c>
      <c r="R9" s="18">
        <v>89040000</v>
      </c>
      <c r="S9" s="26">
        <v>271</v>
      </c>
      <c r="T9" s="59">
        <v>46039</v>
      </c>
      <c r="U9" s="18">
        <v>89040000</v>
      </c>
      <c r="V9" s="18">
        <v>4081000</v>
      </c>
      <c r="W9" s="18">
        <v>11130000</v>
      </c>
      <c r="X9" s="18">
        <v>11130000</v>
      </c>
      <c r="Y9" s="18">
        <v>11130000</v>
      </c>
      <c r="Z9" s="18">
        <v>11130000</v>
      </c>
      <c r="AA9" s="18">
        <v>11130000</v>
      </c>
      <c r="AB9" s="18">
        <v>11130000</v>
      </c>
      <c r="AC9" s="18">
        <f t="shared" si="0"/>
        <v>70861000</v>
      </c>
      <c r="AD9" s="18"/>
      <c r="AE9" s="18">
        <f t="shared" si="1"/>
        <v>11130000</v>
      </c>
      <c r="AF9" s="18">
        <f t="shared" si="6"/>
        <v>7049000</v>
      </c>
      <c r="AG9" s="18">
        <v>0</v>
      </c>
      <c r="AH9" s="18"/>
      <c r="AI9" s="18"/>
      <c r="AJ9" s="18">
        <f t="shared" si="3"/>
        <v>18179000</v>
      </c>
      <c r="AK9" s="18">
        <f t="shared" si="4"/>
        <v>89040000</v>
      </c>
      <c r="AL9" s="23"/>
      <c r="AM9" s="23"/>
      <c r="AN9" s="23"/>
      <c r="AO9" s="23"/>
      <c r="AP9" s="23"/>
      <c r="AQ9" s="23" t="s">
        <v>61</v>
      </c>
      <c r="AR9" s="23" t="s">
        <v>584</v>
      </c>
      <c r="AS9" s="23" t="s">
        <v>585</v>
      </c>
      <c r="AT9" s="23" t="s">
        <v>557</v>
      </c>
    </row>
    <row r="10" spans="1:46" x14ac:dyDescent="0.25">
      <c r="A10" s="26">
        <f t="shared" si="5"/>
        <v>9</v>
      </c>
      <c r="B10" s="23" t="s">
        <v>8</v>
      </c>
      <c r="C10" s="23" t="s">
        <v>586</v>
      </c>
      <c r="D10" s="23" t="s">
        <v>587</v>
      </c>
      <c r="E10" s="24">
        <v>7186136</v>
      </c>
      <c r="F10" s="75">
        <v>46042</v>
      </c>
      <c r="G10" s="75"/>
      <c r="H10" s="75">
        <v>46284</v>
      </c>
      <c r="I10" s="18">
        <v>89040000</v>
      </c>
      <c r="J10" s="18"/>
      <c r="K10" s="18">
        <v>0</v>
      </c>
      <c r="L10" s="26" t="s">
        <v>60</v>
      </c>
      <c r="M10" s="18">
        <v>0</v>
      </c>
      <c r="N10" s="18">
        <v>11130000</v>
      </c>
      <c r="O10" s="18">
        <v>371000</v>
      </c>
      <c r="P10" s="26">
        <v>206</v>
      </c>
      <c r="Q10" s="67">
        <v>46033</v>
      </c>
      <c r="R10" s="18">
        <v>89040000</v>
      </c>
      <c r="S10" s="26">
        <v>272</v>
      </c>
      <c r="T10" s="59">
        <v>46039</v>
      </c>
      <c r="U10" s="18">
        <v>89040000</v>
      </c>
      <c r="V10" s="18">
        <v>4081000</v>
      </c>
      <c r="W10" s="18">
        <v>11130000</v>
      </c>
      <c r="X10" s="18">
        <v>11130000</v>
      </c>
      <c r="Y10" s="18">
        <v>11130000</v>
      </c>
      <c r="Z10" s="18">
        <v>11130000</v>
      </c>
      <c r="AA10" s="18">
        <v>11130000</v>
      </c>
      <c r="AB10" s="18">
        <v>11130000</v>
      </c>
      <c r="AC10" s="18">
        <f t="shared" si="0"/>
        <v>70861000</v>
      </c>
      <c r="AD10" s="18"/>
      <c r="AE10" s="18">
        <f t="shared" si="1"/>
        <v>11130000</v>
      </c>
      <c r="AF10" s="18">
        <f t="shared" si="6"/>
        <v>7049000</v>
      </c>
      <c r="AG10" s="18">
        <v>0</v>
      </c>
      <c r="AH10" s="18"/>
      <c r="AI10" s="18"/>
      <c r="AJ10" s="18">
        <f t="shared" si="3"/>
        <v>18179000</v>
      </c>
      <c r="AK10" s="18">
        <f t="shared" si="4"/>
        <v>89040000</v>
      </c>
      <c r="AL10" s="23"/>
      <c r="AM10" s="23"/>
      <c r="AN10" s="23"/>
      <c r="AO10" s="23"/>
      <c r="AP10" s="23"/>
      <c r="AQ10" s="23" t="s">
        <v>61</v>
      </c>
      <c r="AR10" s="23" t="s">
        <v>588</v>
      </c>
      <c r="AS10" s="23" t="s">
        <v>589</v>
      </c>
      <c r="AT10" s="23" t="s">
        <v>557</v>
      </c>
    </row>
    <row r="11" spans="1:46" x14ac:dyDescent="0.25">
      <c r="A11" s="26">
        <f t="shared" si="5"/>
        <v>10</v>
      </c>
      <c r="B11" s="23" t="s">
        <v>8</v>
      </c>
      <c r="C11" s="23" t="s">
        <v>590</v>
      </c>
      <c r="D11" s="23" t="s">
        <v>591</v>
      </c>
      <c r="E11" s="24">
        <v>79434809</v>
      </c>
      <c r="F11" s="75">
        <v>46042</v>
      </c>
      <c r="G11" s="75"/>
      <c r="H11" s="75">
        <v>46284</v>
      </c>
      <c r="I11" s="18">
        <v>106848000</v>
      </c>
      <c r="J11" s="18"/>
      <c r="K11" s="18">
        <v>0</v>
      </c>
      <c r="L11" s="26" t="s">
        <v>60</v>
      </c>
      <c r="M11" s="18">
        <v>0</v>
      </c>
      <c r="N11" s="18">
        <v>13356000</v>
      </c>
      <c r="O11" s="18">
        <v>445200</v>
      </c>
      <c r="P11" s="26">
        <v>209</v>
      </c>
      <c r="Q11" s="67">
        <v>46033</v>
      </c>
      <c r="R11" s="18">
        <v>106848000</v>
      </c>
      <c r="S11" s="26">
        <v>273</v>
      </c>
      <c r="T11" s="59">
        <v>46041</v>
      </c>
      <c r="U11" s="18">
        <v>106848000</v>
      </c>
      <c r="V11" s="18">
        <v>4897200</v>
      </c>
      <c r="W11" s="18">
        <v>13356000</v>
      </c>
      <c r="X11" s="18">
        <v>13356000</v>
      </c>
      <c r="Y11" s="18">
        <v>13356000</v>
      </c>
      <c r="Z11" s="18">
        <v>13356000</v>
      </c>
      <c r="AA11" s="18">
        <v>13356000</v>
      </c>
      <c r="AB11" s="18">
        <v>13356000</v>
      </c>
      <c r="AC11" s="18">
        <f t="shared" si="0"/>
        <v>85033200</v>
      </c>
      <c r="AD11" s="18"/>
      <c r="AE11" s="18">
        <f t="shared" si="1"/>
        <v>13356000</v>
      </c>
      <c r="AF11" s="18">
        <f t="shared" si="6"/>
        <v>8458800</v>
      </c>
      <c r="AG11" s="18">
        <v>0</v>
      </c>
      <c r="AH11" s="18"/>
      <c r="AI11" s="18"/>
      <c r="AJ11" s="18">
        <f t="shared" si="3"/>
        <v>21814800</v>
      </c>
      <c r="AK11" s="18">
        <f t="shared" si="4"/>
        <v>106848000</v>
      </c>
      <c r="AL11" s="23"/>
      <c r="AM11" s="23"/>
      <c r="AN11" s="23"/>
      <c r="AO11" s="23"/>
      <c r="AP11" s="23"/>
      <c r="AQ11" s="23" t="s">
        <v>61</v>
      </c>
      <c r="AR11" s="23" t="s">
        <v>592</v>
      </c>
      <c r="AS11" s="23" t="s">
        <v>593</v>
      </c>
      <c r="AT11" s="23" t="s">
        <v>557</v>
      </c>
    </row>
    <row r="12" spans="1:46" x14ac:dyDescent="0.25">
      <c r="A12" s="26">
        <f t="shared" si="5"/>
        <v>11</v>
      </c>
      <c r="B12" s="23" t="s">
        <v>8</v>
      </c>
      <c r="C12" s="23" t="s">
        <v>594</v>
      </c>
      <c r="D12" s="23" t="s">
        <v>595</v>
      </c>
      <c r="E12" s="24">
        <v>52376746</v>
      </c>
      <c r="F12" s="75">
        <v>46042</v>
      </c>
      <c r="G12" s="75"/>
      <c r="H12" s="75">
        <v>46284</v>
      </c>
      <c r="I12" s="18">
        <v>106848000</v>
      </c>
      <c r="J12" s="18"/>
      <c r="K12" s="18">
        <v>0</v>
      </c>
      <c r="L12" s="26" t="s">
        <v>60</v>
      </c>
      <c r="M12" s="18">
        <v>0</v>
      </c>
      <c r="N12" s="18">
        <v>13356000</v>
      </c>
      <c r="O12" s="18">
        <v>445200</v>
      </c>
      <c r="P12" s="26">
        <v>190</v>
      </c>
      <c r="Q12" s="67">
        <v>46033</v>
      </c>
      <c r="R12" s="18">
        <v>106848000</v>
      </c>
      <c r="S12" s="26">
        <v>276</v>
      </c>
      <c r="T12" s="59">
        <v>46041</v>
      </c>
      <c r="U12" s="18">
        <v>106848000</v>
      </c>
      <c r="V12" s="18">
        <v>4897200</v>
      </c>
      <c r="W12" s="18">
        <v>13356000</v>
      </c>
      <c r="X12" s="18">
        <v>13356000</v>
      </c>
      <c r="Y12" s="18">
        <v>13356000</v>
      </c>
      <c r="Z12" s="18">
        <v>13356000</v>
      </c>
      <c r="AA12" s="18">
        <v>13356000</v>
      </c>
      <c r="AB12" s="18">
        <v>13356000</v>
      </c>
      <c r="AC12" s="18">
        <f>SUM(V12:AA12)</f>
        <v>71677200</v>
      </c>
      <c r="AD12" s="18">
        <f>+AB12</f>
        <v>13356000</v>
      </c>
      <c r="AE12" s="18">
        <f t="shared" si="1"/>
        <v>13356000</v>
      </c>
      <c r="AF12" s="18">
        <f t="shared" si="6"/>
        <v>8458800</v>
      </c>
      <c r="AG12" s="18">
        <v>0</v>
      </c>
      <c r="AH12" s="18"/>
      <c r="AI12" s="18"/>
      <c r="AJ12" s="18">
        <f t="shared" si="3"/>
        <v>35170800</v>
      </c>
      <c r="AK12" s="18">
        <f t="shared" si="4"/>
        <v>106848000</v>
      </c>
      <c r="AL12" s="23"/>
      <c r="AM12" s="23"/>
      <c r="AN12" s="23"/>
      <c r="AO12" s="23"/>
      <c r="AP12" s="23"/>
      <c r="AQ12" s="23" t="s">
        <v>61</v>
      </c>
      <c r="AR12" s="23" t="s">
        <v>596</v>
      </c>
      <c r="AS12" s="23" t="s">
        <v>597</v>
      </c>
      <c r="AT12" s="23" t="s">
        <v>557</v>
      </c>
    </row>
    <row r="13" spans="1:46" x14ac:dyDescent="0.25">
      <c r="A13" s="26">
        <f t="shared" si="5"/>
        <v>12</v>
      </c>
      <c r="B13" s="23" t="s">
        <v>8</v>
      </c>
      <c r="C13" s="23" t="s">
        <v>598</v>
      </c>
      <c r="D13" s="23" t="s">
        <v>599</v>
      </c>
      <c r="E13" s="24">
        <v>52272369</v>
      </c>
      <c r="F13" s="75">
        <v>46042</v>
      </c>
      <c r="G13" s="75"/>
      <c r="H13" s="75">
        <v>46284</v>
      </c>
      <c r="I13" s="18">
        <v>89040000</v>
      </c>
      <c r="J13" s="18"/>
      <c r="K13" s="18">
        <v>0</v>
      </c>
      <c r="L13" s="26" t="s">
        <v>60</v>
      </c>
      <c r="M13" s="18">
        <v>0</v>
      </c>
      <c r="N13" s="18">
        <v>11130000</v>
      </c>
      <c r="O13" s="18">
        <v>371000</v>
      </c>
      <c r="P13" s="26">
        <v>197</v>
      </c>
      <c r="Q13" s="67">
        <v>46033</v>
      </c>
      <c r="R13" s="18">
        <v>89040000</v>
      </c>
      <c r="S13" s="26">
        <v>278</v>
      </c>
      <c r="T13" s="59">
        <v>46041</v>
      </c>
      <c r="U13" s="18">
        <v>89040000</v>
      </c>
      <c r="V13" s="18">
        <v>4081000</v>
      </c>
      <c r="W13" s="18">
        <v>11130000</v>
      </c>
      <c r="X13" s="18">
        <v>11130000</v>
      </c>
      <c r="Y13" s="18">
        <v>11130000</v>
      </c>
      <c r="Z13" s="18">
        <v>11130000</v>
      </c>
      <c r="AA13" s="18">
        <v>11130000</v>
      </c>
      <c r="AB13" s="18">
        <v>11130000</v>
      </c>
      <c r="AC13" s="18">
        <f t="shared" si="0"/>
        <v>70861000</v>
      </c>
      <c r="AD13" s="18"/>
      <c r="AE13" s="18">
        <f t="shared" si="1"/>
        <v>11130000</v>
      </c>
      <c r="AF13" s="18">
        <f t="shared" si="6"/>
        <v>7049000</v>
      </c>
      <c r="AG13" s="18">
        <v>0</v>
      </c>
      <c r="AH13" s="18"/>
      <c r="AI13" s="18"/>
      <c r="AJ13" s="18">
        <f t="shared" si="3"/>
        <v>18179000</v>
      </c>
      <c r="AK13" s="18">
        <f t="shared" si="4"/>
        <v>89040000</v>
      </c>
      <c r="AL13" s="23"/>
      <c r="AM13" s="23"/>
      <c r="AN13" s="23"/>
      <c r="AO13" s="23"/>
      <c r="AP13" s="23"/>
      <c r="AQ13" s="23" t="s">
        <v>61</v>
      </c>
      <c r="AR13" s="23" t="s">
        <v>600</v>
      </c>
      <c r="AS13" s="23" t="s">
        <v>601</v>
      </c>
      <c r="AT13" s="23" t="s">
        <v>557</v>
      </c>
    </row>
    <row r="14" spans="1:46" x14ac:dyDescent="0.25">
      <c r="A14" s="26">
        <f t="shared" si="5"/>
        <v>13</v>
      </c>
      <c r="B14" s="23" t="s">
        <v>8</v>
      </c>
      <c r="C14" s="23" t="s">
        <v>602</v>
      </c>
      <c r="D14" s="23" t="s">
        <v>603</v>
      </c>
      <c r="E14" s="24">
        <v>1022377313</v>
      </c>
      <c r="F14" s="75">
        <v>46042</v>
      </c>
      <c r="G14" s="75"/>
      <c r="H14" s="75">
        <v>46284</v>
      </c>
      <c r="I14" s="18">
        <v>106848000</v>
      </c>
      <c r="J14" s="18"/>
      <c r="K14" s="18">
        <v>0</v>
      </c>
      <c r="L14" s="26" t="s">
        <v>60</v>
      </c>
      <c r="M14" s="18">
        <v>0</v>
      </c>
      <c r="N14" s="18">
        <v>13356000</v>
      </c>
      <c r="O14" s="18">
        <v>445200</v>
      </c>
      <c r="P14" s="26">
        <v>198</v>
      </c>
      <c r="Q14" s="67">
        <v>46033</v>
      </c>
      <c r="R14" s="18">
        <v>106848000</v>
      </c>
      <c r="S14" s="26">
        <v>279</v>
      </c>
      <c r="T14" s="59">
        <v>46041</v>
      </c>
      <c r="U14" s="18">
        <v>106848000</v>
      </c>
      <c r="V14" s="18">
        <v>4897200</v>
      </c>
      <c r="W14" s="18">
        <v>13356000</v>
      </c>
      <c r="X14" s="18">
        <v>13356000</v>
      </c>
      <c r="Y14" s="18">
        <v>13356000</v>
      </c>
      <c r="Z14" s="18">
        <v>13356000</v>
      </c>
      <c r="AA14" s="18">
        <v>13356000</v>
      </c>
      <c r="AB14" s="18">
        <v>13356000</v>
      </c>
      <c r="AC14" s="18">
        <f t="shared" si="0"/>
        <v>85033200</v>
      </c>
      <c r="AD14" s="18"/>
      <c r="AE14" s="18">
        <f t="shared" si="1"/>
        <v>13356000</v>
      </c>
      <c r="AF14" s="18">
        <f t="shared" si="6"/>
        <v>8458800</v>
      </c>
      <c r="AG14" s="18">
        <v>0</v>
      </c>
      <c r="AH14" s="18"/>
      <c r="AI14" s="18"/>
      <c r="AJ14" s="18">
        <f t="shared" si="3"/>
        <v>21814800</v>
      </c>
      <c r="AK14" s="18">
        <f t="shared" si="4"/>
        <v>106848000</v>
      </c>
      <c r="AL14" s="23"/>
      <c r="AM14" s="23"/>
      <c r="AN14" s="23"/>
      <c r="AO14" s="23"/>
      <c r="AP14" s="23"/>
      <c r="AQ14" s="23" t="s">
        <v>61</v>
      </c>
      <c r="AR14" s="23" t="s">
        <v>604</v>
      </c>
      <c r="AS14" s="23" t="s">
        <v>605</v>
      </c>
      <c r="AT14" s="23" t="s">
        <v>557</v>
      </c>
    </row>
    <row r="15" spans="1:46" x14ac:dyDescent="0.25">
      <c r="A15" s="26">
        <f t="shared" si="5"/>
        <v>14</v>
      </c>
      <c r="B15" s="23" t="s">
        <v>8</v>
      </c>
      <c r="C15" s="23" t="s">
        <v>606</v>
      </c>
      <c r="D15" s="23" t="s">
        <v>607</v>
      </c>
      <c r="E15" s="24">
        <v>2969898</v>
      </c>
      <c r="F15" s="75">
        <v>46050</v>
      </c>
      <c r="G15" s="75"/>
      <c r="H15" s="75">
        <v>46292</v>
      </c>
      <c r="I15" s="18">
        <v>89040000</v>
      </c>
      <c r="J15" s="18"/>
      <c r="K15" s="18">
        <v>0</v>
      </c>
      <c r="L15" s="26" t="s">
        <v>60</v>
      </c>
      <c r="M15" s="18">
        <v>0</v>
      </c>
      <c r="N15" s="18">
        <v>11130000</v>
      </c>
      <c r="O15" s="18">
        <v>371000</v>
      </c>
      <c r="P15" s="26">
        <v>211</v>
      </c>
      <c r="Q15" s="67">
        <v>46033</v>
      </c>
      <c r="R15" s="18">
        <v>89040000</v>
      </c>
      <c r="S15" s="26">
        <v>1116</v>
      </c>
      <c r="T15" s="59">
        <v>46050</v>
      </c>
      <c r="U15" s="18">
        <v>89040000</v>
      </c>
      <c r="V15" s="18">
        <v>1113000</v>
      </c>
      <c r="W15" s="18">
        <v>11130000</v>
      </c>
      <c r="X15" s="18">
        <v>11130000</v>
      </c>
      <c r="Y15" s="18">
        <v>11130000</v>
      </c>
      <c r="Z15" s="18">
        <v>11130000</v>
      </c>
      <c r="AA15" s="18">
        <v>11130000</v>
      </c>
      <c r="AB15" s="18">
        <v>11130000</v>
      </c>
      <c r="AC15" s="18">
        <f t="shared" ref="AC15:AC16" si="7">SUM(V15:AB15)</f>
        <v>67893000</v>
      </c>
      <c r="AD15" s="18"/>
      <c r="AE15" s="18">
        <f t="shared" ref="AE15:AE16" si="8">--N15</f>
        <v>11130000</v>
      </c>
      <c r="AF15" s="18">
        <f>--N15/30*27</f>
        <v>10017000</v>
      </c>
      <c r="AG15" s="18">
        <v>0</v>
      </c>
      <c r="AH15" s="18"/>
      <c r="AI15" s="18"/>
      <c r="AJ15" s="18">
        <f t="shared" ref="AJ15:AJ16" si="9">SUM(AD15:AI15)</f>
        <v>21147000</v>
      </c>
      <c r="AK15" s="18">
        <f t="shared" ref="AK15:AK16" si="10">--AJ15--AC15</f>
        <v>89040000</v>
      </c>
      <c r="AL15" s="23"/>
      <c r="AM15" s="23"/>
      <c r="AN15" s="23"/>
      <c r="AO15" s="23"/>
      <c r="AP15" s="23"/>
      <c r="AQ15" s="23" t="s">
        <v>61</v>
      </c>
      <c r="AR15" s="23" t="s">
        <v>608</v>
      </c>
      <c r="AS15" s="23" t="s">
        <v>609</v>
      </c>
      <c r="AT15" s="23" t="s">
        <v>557</v>
      </c>
    </row>
    <row r="16" spans="1:46" x14ac:dyDescent="0.25">
      <c r="A16" s="26">
        <f t="shared" si="5"/>
        <v>15</v>
      </c>
      <c r="B16" s="23" t="s">
        <v>8</v>
      </c>
      <c r="C16" s="23" t="s">
        <v>610</v>
      </c>
      <c r="D16" s="23" t="s">
        <v>611</v>
      </c>
      <c r="E16" s="24">
        <v>13720452</v>
      </c>
      <c r="F16" s="75">
        <v>46051</v>
      </c>
      <c r="G16" s="75"/>
      <c r="H16" s="75">
        <v>46293</v>
      </c>
      <c r="I16" s="18">
        <v>106848000</v>
      </c>
      <c r="J16" s="18"/>
      <c r="K16" s="18">
        <v>0</v>
      </c>
      <c r="L16" s="26" t="s">
        <v>60</v>
      </c>
      <c r="M16" s="18">
        <v>0</v>
      </c>
      <c r="N16" s="18">
        <v>13356000</v>
      </c>
      <c r="O16" s="18">
        <v>445200</v>
      </c>
      <c r="P16" s="26">
        <v>212</v>
      </c>
      <c r="Q16" s="67">
        <v>46033</v>
      </c>
      <c r="R16" s="18">
        <v>106848000</v>
      </c>
      <c r="S16" s="26">
        <v>1121</v>
      </c>
      <c r="T16" s="59">
        <v>46051</v>
      </c>
      <c r="U16" s="18">
        <v>106848000</v>
      </c>
      <c r="V16" s="18">
        <v>890400</v>
      </c>
      <c r="W16" s="18">
        <v>13356000</v>
      </c>
      <c r="X16" s="18">
        <v>13356000</v>
      </c>
      <c r="Y16" s="18">
        <v>13356000</v>
      </c>
      <c r="Z16" s="18">
        <v>13356000</v>
      </c>
      <c r="AA16" s="18">
        <v>13356000</v>
      </c>
      <c r="AB16" s="18">
        <v>13356000</v>
      </c>
      <c r="AC16" s="18">
        <f t="shared" si="7"/>
        <v>81026400</v>
      </c>
      <c r="AD16" s="18"/>
      <c r="AE16" s="18">
        <f t="shared" si="8"/>
        <v>13356000</v>
      </c>
      <c r="AF16" s="18">
        <f>--N16/30*28</f>
        <v>12465600</v>
      </c>
      <c r="AG16" s="18">
        <v>0</v>
      </c>
      <c r="AH16" s="18"/>
      <c r="AI16" s="18"/>
      <c r="AJ16" s="18">
        <f t="shared" si="9"/>
        <v>25821600</v>
      </c>
      <c r="AK16" s="18">
        <f t="shared" si="10"/>
        <v>106848000</v>
      </c>
      <c r="AL16" s="23"/>
      <c r="AM16" s="23"/>
      <c r="AN16" s="23"/>
      <c r="AO16" s="23"/>
      <c r="AP16" s="23"/>
      <c r="AQ16" s="23" t="s">
        <v>61</v>
      </c>
      <c r="AR16" s="23" t="s">
        <v>612</v>
      </c>
      <c r="AS16" s="23" t="s">
        <v>613</v>
      </c>
      <c r="AT16" s="23" t="s">
        <v>557</v>
      </c>
    </row>
    <row r="17" spans="1:46" x14ac:dyDescent="0.25">
      <c r="A17" s="26">
        <f t="shared" si="5"/>
        <v>16</v>
      </c>
      <c r="B17" s="23" t="s">
        <v>8</v>
      </c>
      <c r="C17" s="23" t="s">
        <v>614</v>
      </c>
      <c r="D17" s="23" t="s">
        <v>615</v>
      </c>
      <c r="E17" s="24">
        <v>52818471</v>
      </c>
      <c r="F17" s="75">
        <v>46051</v>
      </c>
      <c r="G17" s="75"/>
      <c r="H17" s="75">
        <v>46293</v>
      </c>
      <c r="I17" s="18">
        <v>64000000</v>
      </c>
      <c r="J17" s="18"/>
      <c r="K17" s="18">
        <v>0</v>
      </c>
      <c r="L17" s="26" t="s">
        <v>60</v>
      </c>
      <c r="M17" s="18">
        <v>0</v>
      </c>
      <c r="N17" s="18">
        <v>8000000</v>
      </c>
      <c r="O17" s="18">
        <v>266666.66666666669</v>
      </c>
      <c r="P17" s="26">
        <v>213</v>
      </c>
      <c r="Q17" s="67">
        <v>46033</v>
      </c>
      <c r="R17" s="18">
        <v>106848000</v>
      </c>
      <c r="S17" s="26">
        <v>1158</v>
      </c>
      <c r="T17" s="59">
        <v>46051</v>
      </c>
      <c r="U17" s="18">
        <v>64000000</v>
      </c>
      <c r="V17" s="18">
        <v>533333.33333333337</v>
      </c>
      <c r="W17" s="18">
        <v>8000000</v>
      </c>
      <c r="X17" s="18">
        <v>8000000</v>
      </c>
      <c r="Y17" s="18">
        <v>8000000</v>
      </c>
      <c r="Z17" s="18">
        <v>8000000</v>
      </c>
      <c r="AA17" s="18">
        <v>8000000</v>
      </c>
      <c r="AB17" s="18">
        <v>8000000</v>
      </c>
      <c r="AC17" s="18">
        <f>SUM(V17:Y17)</f>
        <v>24533333.333333336</v>
      </c>
      <c r="AD17" s="18">
        <f>SUBTOTAL(9,Z17:AB17)</f>
        <v>24000000</v>
      </c>
      <c r="AE17" s="18">
        <f t="shared" ref="AE17:AE21" si="11">--N17</f>
        <v>8000000</v>
      </c>
      <c r="AF17" s="18">
        <f t="shared" ref="AF17:AF18" si="12">--N17/30*28</f>
        <v>7466666.666666667</v>
      </c>
      <c r="AG17" s="18">
        <v>0</v>
      </c>
      <c r="AH17" s="18"/>
      <c r="AI17" s="18"/>
      <c r="AJ17" s="18">
        <f t="shared" ref="AJ17:AJ21" si="13">SUM(AD17:AI17)</f>
        <v>39466666.666666664</v>
      </c>
      <c r="AK17" s="18">
        <f t="shared" ref="AK17:AK21" si="14">--AJ17--AC17</f>
        <v>64000000</v>
      </c>
      <c r="AL17" s="23"/>
      <c r="AM17" s="23"/>
      <c r="AN17" s="23"/>
      <c r="AO17" s="23"/>
      <c r="AP17" s="23"/>
      <c r="AQ17" s="23" t="s">
        <v>61</v>
      </c>
      <c r="AR17" s="23" t="s">
        <v>616</v>
      </c>
      <c r="AS17" s="23" t="s">
        <v>617</v>
      </c>
      <c r="AT17" s="23" t="s">
        <v>557</v>
      </c>
    </row>
    <row r="18" spans="1:46" x14ac:dyDescent="0.25">
      <c r="A18" s="26">
        <f t="shared" si="5"/>
        <v>17</v>
      </c>
      <c r="B18" s="23" t="s">
        <v>8</v>
      </c>
      <c r="C18" s="23" t="s">
        <v>618</v>
      </c>
      <c r="D18" s="23" t="s">
        <v>619</v>
      </c>
      <c r="E18" s="24">
        <v>1111199419</v>
      </c>
      <c r="F18" s="75">
        <v>46051</v>
      </c>
      <c r="G18" s="75"/>
      <c r="H18" s="75">
        <v>46293</v>
      </c>
      <c r="I18" s="18">
        <v>74008000</v>
      </c>
      <c r="J18" s="18"/>
      <c r="K18" s="18">
        <v>0</v>
      </c>
      <c r="L18" s="26" t="s">
        <v>60</v>
      </c>
      <c r="M18" s="18">
        <v>0</v>
      </c>
      <c r="N18" s="18">
        <v>9251000</v>
      </c>
      <c r="O18" s="18">
        <v>308366.66666666669</v>
      </c>
      <c r="P18" s="26">
        <v>202</v>
      </c>
      <c r="Q18" s="67">
        <v>46033</v>
      </c>
      <c r="R18" s="18">
        <v>74008000</v>
      </c>
      <c r="S18" s="26">
        <v>1146</v>
      </c>
      <c r="T18" s="59">
        <v>46051</v>
      </c>
      <c r="U18" s="18">
        <v>74008000</v>
      </c>
      <c r="V18" s="18">
        <v>616733.33333333337</v>
      </c>
      <c r="W18" s="18">
        <v>9251000</v>
      </c>
      <c r="X18" s="18">
        <v>9251000</v>
      </c>
      <c r="Y18" s="18">
        <v>9251000</v>
      </c>
      <c r="Z18" s="18">
        <v>9251000</v>
      </c>
      <c r="AA18" s="18">
        <v>9251000</v>
      </c>
      <c r="AB18" s="18">
        <v>9251000</v>
      </c>
      <c r="AC18" s="18">
        <f t="shared" ref="AC18:AC21" si="15">SUM(V18:AB18)</f>
        <v>56122733.333333336</v>
      </c>
      <c r="AD18" s="18"/>
      <c r="AE18" s="18">
        <f t="shared" si="11"/>
        <v>9251000</v>
      </c>
      <c r="AF18" s="18">
        <f t="shared" si="12"/>
        <v>8634266.6666666679</v>
      </c>
      <c r="AG18" s="18">
        <v>0</v>
      </c>
      <c r="AH18" s="18"/>
      <c r="AI18" s="18"/>
      <c r="AJ18" s="18">
        <f t="shared" si="13"/>
        <v>17885266.666666668</v>
      </c>
      <c r="AK18" s="18">
        <f t="shared" si="14"/>
        <v>74008000</v>
      </c>
      <c r="AL18" s="23"/>
      <c r="AM18" s="23"/>
      <c r="AN18" s="23"/>
      <c r="AO18" s="23"/>
      <c r="AP18" s="23"/>
      <c r="AQ18" s="23" t="s">
        <v>61</v>
      </c>
      <c r="AR18" s="23" t="s">
        <v>620</v>
      </c>
      <c r="AS18" s="23" t="s">
        <v>621</v>
      </c>
      <c r="AT18" s="23" t="s">
        <v>557</v>
      </c>
    </row>
    <row r="19" spans="1:46" x14ac:dyDescent="0.25">
      <c r="A19" s="26">
        <f t="shared" si="5"/>
        <v>18</v>
      </c>
      <c r="B19" s="23" t="s">
        <v>8</v>
      </c>
      <c r="C19" s="23" t="s">
        <v>622</v>
      </c>
      <c r="D19" s="23" t="s">
        <v>623</v>
      </c>
      <c r="E19" s="24">
        <v>1000123432</v>
      </c>
      <c r="F19" s="75">
        <v>46051</v>
      </c>
      <c r="G19" s="75"/>
      <c r="H19" s="75">
        <v>46293</v>
      </c>
      <c r="I19" s="18">
        <v>41748000</v>
      </c>
      <c r="J19" s="18"/>
      <c r="K19" s="18">
        <v>0</v>
      </c>
      <c r="L19" s="26" t="s">
        <v>60</v>
      </c>
      <c r="M19" s="18">
        <v>0</v>
      </c>
      <c r="N19" s="18">
        <v>5218500</v>
      </c>
      <c r="O19" s="18">
        <v>173950</v>
      </c>
      <c r="P19" s="26">
        <v>188</v>
      </c>
      <c r="Q19" s="67">
        <v>46033</v>
      </c>
      <c r="R19" s="18">
        <v>41748000</v>
      </c>
      <c r="S19" s="26">
        <v>1117</v>
      </c>
      <c r="T19" s="59">
        <v>46050</v>
      </c>
      <c r="U19" s="18">
        <v>41748000</v>
      </c>
      <c r="V19" s="18">
        <v>347900</v>
      </c>
      <c r="W19" s="18">
        <v>5218500</v>
      </c>
      <c r="X19" s="18">
        <v>5218500</v>
      </c>
      <c r="Y19" s="18">
        <v>5218500</v>
      </c>
      <c r="Z19" s="18">
        <v>5218500</v>
      </c>
      <c r="AA19" s="18">
        <v>5218500</v>
      </c>
      <c r="AB19" s="18">
        <v>5218500</v>
      </c>
      <c r="AC19" s="18">
        <f t="shared" si="15"/>
        <v>31658900</v>
      </c>
      <c r="AD19" s="18"/>
      <c r="AE19" s="18">
        <f t="shared" si="11"/>
        <v>5218500</v>
      </c>
      <c r="AF19" s="18">
        <f>--N19/30*28</f>
        <v>4870600</v>
      </c>
      <c r="AG19" s="18">
        <v>0</v>
      </c>
      <c r="AH19" s="18"/>
      <c r="AI19" s="18"/>
      <c r="AJ19" s="18">
        <f t="shared" si="13"/>
        <v>10089100</v>
      </c>
      <c r="AK19" s="18">
        <f t="shared" si="14"/>
        <v>41748000</v>
      </c>
      <c r="AL19" s="23"/>
      <c r="AM19" s="23"/>
      <c r="AN19" s="23"/>
      <c r="AO19" s="23"/>
      <c r="AP19" s="23"/>
      <c r="AQ19" s="23" t="s">
        <v>61</v>
      </c>
      <c r="AR19" s="23" t="s">
        <v>624</v>
      </c>
      <c r="AS19" s="23" t="s">
        <v>625</v>
      </c>
      <c r="AT19" s="23" t="s">
        <v>557</v>
      </c>
    </row>
    <row r="20" spans="1:46" x14ac:dyDescent="0.25">
      <c r="A20" s="26">
        <f t="shared" si="5"/>
        <v>19</v>
      </c>
      <c r="B20" s="23" t="s">
        <v>8</v>
      </c>
      <c r="C20" s="23" t="s">
        <v>626</v>
      </c>
      <c r="D20" s="23" t="s">
        <v>627</v>
      </c>
      <c r="E20" s="24">
        <v>80171122</v>
      </c>
      <c r="F20" s="75">
        <v>46052</v>
      </c>
      <c r="G20" s="75"/>
      <c r="H20" s="75">
        <v>46294</v>
      </c>
      <c r="I20" s="18">
        <v>89040000</v>
      </c>
      <c r="J20" s="18"/>
      <c r="K20" s="18">
        <v>0</v>
      </c>
      <c r="L20" s="26" t="s">
        <v>60</v>
      </c>
      <c r="M20" s="18">
        <v>0</v>
      </c>
      <c r="N20" s="18">
        <v>11130000</v>
      </c>
      <c r="O20" s="18">
        <v>371000</v>
      </c>
      <c r="P20" s="26">
        <v>205</v>
      </c>
      <c r="Q20" s="67">
        <v>46033</v>
      </c>
      <c r="R20" s="18">
        <v>89040000</v>
      </c>
      <c r="S20" s="26">
        <v>1171</v>
      </c>
      <c r="T20" s="59">
        <v>46052</v>
      </c>
      <c r="U20" s="18">
        <v>89040000</v>
      </c>
      <c r="V20" s="18">
        <v>371000</v>
      </c>
      <c r="W20" s="18">
        <v>11130000</v>
      </c>
      <c r="X20" s="18">
        <v>11130000</v>
      </c>
      <c r="Y20" s="18">
        <v>11130000</v>
      </c>
      <c r="Z20" s="18">
        <v>11130000</v>
      </c>
      <c r="AA20" s="18">
        <v>11130000</v>
      </c>
      <c r="AB20" s="18">
        <v>11130000</v>
      </c>
      <c r="AC20" s="18">
        <f t="shared" si="15"/>
        <v>67151000</v>
      </c>
      <c r="AD20" s="18"/>
      <c r="AE20" s="18">
        <f t="shared" si="11"/>
        <v>11130000</v>
      </c>
      <c r="AF20" s="18">
        <f t="shared" ref="AF20:AF21" si="16">--N20/30*29</f>
        <v>10759000</v>
      </c>
      <c r="AG20" s="18">
        <v>0</v>
      </c>
      <c r="AH20" s="18"/>
      <c r="AI20" s="18"/>
      <c r="AJ20" s="18">
        <f t="shared" si="13"/>
        <v>21889000</v>
      </c>
      <c r="AK20" s="18">
        <f t="shared" si="14"/>
        <v>89040000</v>
      </c>
      <c r="AL20" s="23"/>
      <c r="AM20" s="23"/>
      <c r="AN20" s="23"/>
      <c r="AO20" s="23"/>
      <c r="AP20" s="23"/>
      <c r="AQ20" s="23" t="s">
        <v>61</v>
      </c>
      <c r="AR20" s="23" t="s">
        <v>628</v>
      </c>
      <c r="AS20" s="23" t="s">
        <v>629</v>
      </c>
      <c r="AT20" s="23" t="s">
        <v>557</v>
      </c>
    </row>
    <row r="21" spans="1:46" x14ac:dyDescent="0.25">
      <c r="A21" s="26">
        <f t="shared" si="5"/>
        <v>20</v>
      </c>
      <c r="B21" s="23" t="s">
        <v>8</v>
      </c>
      <c r="C21" s="23" t="s">
        <v>630</v>
      </c>
      <c r="D21" s="23" t="s">
        <v>631</v>
      </c>
      <c r="E21" s="24">
        <v>52262504</v>
      </c>
      <c r="F21" s="75">
        <v>46052</v>
      </c>
      <c r="G21" s="75"/>
      <c r="H21" s="75">
        <v>46294</v>
      </c>
      <c r="I21" s="18">
        <v>74008000</v>
      </c>
      <c r="J21" s="18"/>
      <c r="K21" s="18">
        <v>0</v>
      </c>
      <c r="L21" s="26" t="s">
        <v>60</v>
      </c>
      <c r="M21" s="18">
        <v>0</v>
      </c>
      <c r="N21" s="18">
        <v>9251000</v>
      </c>
      <c r="O21" s="18">
        <v>308366.66666666669</v>
      </c>
      <c r="P21" s="26">
        <v>194</v>
      </c>
      <c r="Q21" s="67">
        <v>46033</v>
      </c>
      <c r="R21" s="18">
        <v>74008000</v>
      </c>
      <c r="S21" s="26">
        <v>1151</v>
      </c>
      <c r="T21" s="59">
        <v>46051</v>
      </c>
      <c r="U21" s="18">
        <v>74008000</v>
      </c>
      <c r="V21" s="18">
        <v>308366.66666666669</v>
      </c>
      <c r="W21" s="18">
        <v>9251000</v>
      </c>
      <c r="X21" s="18">
        <v>9251000</v>
      </c>
      <c r="Y21" s="18">
        <v>9251000</v>
      </c>
      <c r="Z21" s="18">
        <v>9251000</v>
      </c>
      <c r="AA21" s="18">
        <v>9251000</v>
      </c>
      <c r="AB21" s="18">
        <v>9251000</v>
      </c>
      <c r="AC21" s="18">
        <f t="shared" si="15"/>
        <v>55814366.666666664</v>
      </c>
      <c r="AD21" s="18"/>
      <c r="AE21" s="18">
        <f t="shared" si="11"/>
        <v>9251000</v>
      </c>
      <c r="AF21" s="18">
        <f t="shared" si="16"/>
        <v>8942633.333333334</v>
      </c>
      <c r="AG21" s="18">
        <v>0</v>
      </c>
      <c r="AH21" s="18"/>
      <c r="AI21" s="18"/>
      <c r="AJ21" s="18">
        <f t="shared" si="13"/>
        <v>18193633.333333336</v>
      </c>
      <c r="AK21" s="18">
        <f t="shared" si="14"/>
        <v>74008000</v>
      </c>
      <c r="AL21" s="23"/>
      <c r="AM21" s="23"/>
      <c r="AN21" s="23"/>
      <c r="AO21" s="23"/>
      <c r="AP21" s="23"/>
      <c r="AQ21" s="23" t="s">
        <v>61</v>
      </c>
      <c r="AR21" s="23" t="s">
        <v>632</v>
      </c>
      <c r="AS21" s="23" t="s">
        <v>633</v>
      </c>
      <c r="AT21" s="23" t="s">
        <v>557</v>
      </c>
    </row>
    <row r="22" spans="1:46" x14ac:dyDescent="0.25">
      <c r="A22" s="26">
        <f t="shared" si="5"/>
        <v>21</v>
      </c>
      <c r="B22" s="23" t="s">
        <v>8</v>
      </c>
      <c r="C22" s="23" t="s">
        <v>634</v>
      </c>
      <c r="D22" s="23" t="s">
        <v>635</v>
      </c>
      <c r="E22" s="24">
        <v>79595486</v>
      </c>
      <c r="F22" s="75">
        <v>46062</v>
      </c>
      <c r="G22" s="75">
        <v>46101</v>
      </c>
      <c r="H22" s="75">
        <v>46303</v>
      </c>
      <c r="I22" s="18">
        <v>74008000</v>
      </c>
      <c r="J22" s="18">
        <v>61364966.670000002</v>
      </c>
      <c r="K22" s="18">
        <v>0</v>
      </c>
      <c r="L22" s="26" t="s">
        <v>60</v>
      </c>
      <c r="M22" s="18">
        <v>0</v>
      </c>
      <c r="N22" s="18">
        <v>9251000</v>
      </c>
      <c r="O22" s="18">
        <v>308366.66666666669</v>
      </c>
      <c r="P22" s="26">
        <v>189</v>
      </c>
      <c r="Q22" s="67">
        <v>46033</v>
      </c>
      <c r="R22" s="18">
        <v>74008000</v>
      </c>
      <c r="S22" s="26">
        <v>4576</v>
      </c>
      <c r="T22" s="59">
        <v>46101</v>
      </c>
      <c r="U22" s="18">
        <v>61364966.670000002</v>
      </c>
      <c r="V22" s="18">
        <v>0</v>
      </c>
      <c r="W22" s="18">
        <v>0</v>
      </c>
      <c r="X22" s="18">
        <v>3392033.3333333335</v>
      </c>
      <c r="Y22" s="18">
        <v>9251000</v>
      </c>
      <c r="Z22" s="18">
        <v>9251000</v>
      </c>
      <c r="AA22" s="18">
        <v>9251000</v>
      </c>
      <c r="AB22" s="18">
        <v>9251000</v>
      </c>
      <c r="AC22" s="18">
        <f t="shared" ref="AC22:AC24" si="17">SUM(V22:AB22)</f>
        <v>40396033.333333336</v>
      </c>
      <c r="AD22" s="18"/>
      <c r="AE22" s="18">
        <f t="shared" ref="AE22:AE24" si="18">--N22</f>
        <v>9251000</v>
      </c>
      <c r="AF22" s="18">
        <f>--N22</f>
        <v>9251000</v>
      </c>
      <c r="AG22" s="18">
        <f>--N22/30*8</f>
        <v>2466933.3333333335</v>
      </c>
      <c r="AH22" s="18">
        <v>0</v>
      </c>
      <c r="AI22" s="18">
        <v>0</v>
      </c>
      <c r="AJ22" s="18">
        <f t="shared" ref="AJ22:AJ24" si="19">SUM(AD22:AI22)</f>
        <v>20968933.333333332</v>
      </c>
      <c r="AK22" s="18">
        <f t="shared" ref="AK22:AK24" si="20">--AJ22--AC22</f>
        <v>61364966.666666672</v>
      </c>
      <c r="AL22" s="23"/>
      <c r="AM22" s="23"/>
      <c r="AN22" s="23"/>
      <c r="AO22" s="23"/>
      <c r="AP22" s="23" t="s">
        <v>92</v>
      </c>
      <c r="AQ22" s="23" t="s">
        <v>61</v>
      </c>
      <c r="AR22" s="23" t="s">
        <v>636</v>
      </c>
      <c r="AS22" s="23" t="s">
        <v>637</v>
      </c>
      <c r="AT22" s="23" t="s">
        <v>557</v>
      </c>
    </row>
    <row r="23" spans="1:46" x14ac:dyDescent="0.25">
      <c r="A23" s="26">
        <f t="shared" si="5"/>
        <v>22</v>
      </c>
      <c r="B23" s="23" t="s">
        <v>8</v>
      </c>
      <c r="C23" s="23" t="s">
        <v>638</v>
      </c>
      <c r="D23" s="23" t="s">
        <v>639</v>
      </c>
      <c r="E23" s="24">
        <v>52775796</v>
      </c>
      <c r="F23" s="75">
        <v>46052</v>
      </c>
      <c r="G23" s="75"/>
      <c r="H23" s="75">
        <v>46294</v>
      </c>
      <c r="I23" s="18">
        <v>74008000</v>
      </c>
      <c r="J23" s="18"/>
      <c r="K23" s="18">
        <v>0</v>
      </c>
      <c r="L23" s="26" t="s">
        <v>60</v>
      </c>
      <c r="M23" s="18">
        <v>0</v>
      </c>
      <c r="N23" s="18">
        <v>9251000</v>
      </c>
      <c r="O23" s="18">
        <v>308366.66666666669</v>
      </c>
      <c r="P23" s="26">
        <v>191</v>
      </c>
      <c r="Q23" s="67">
        <v>46033</v>
      </c>
      <c r="R23" s="18">
        <v>74008000</v>
      </c>
      <c r="S23" s="26">
        <v>1197</v>
      </c>
      <c r="T23" s="59">
        <v>46052</v>
      </c>
      <c r="U23" s="18">
        <v>74008000</v>
      </c>
      <c r="V23" s="18">
        <v>308366.66666666669</v>
      </c>
      <c r="W23" s="18">
        <v>9251000</v>
      </c>
      <c r="X23" s="18">
        <v>9251000</v>
      </c>
      <c r="Y23" s="18">
        <v>9251000</v>
      </c>
      <c r="Z23" s="18">
        <v>9251000</v>
      </c>
      <c r="AA23" s="18">
        <v>9251000</v>
      </c>
      <c r="AB23" s="18">
        <v>9251000</v>
      </c>
      <c r="AC23" s="18">
        <f t="shared" si="17"/>
        <v>55814366.666666664</v>
      </c>
      <c r="AD23" s="18"/>
      <c r="AE23" s="18">
        <f t="shared" si="18"/>
        <v>9251000</v>
      </c>
      <c r="AF23" s="18">
        <f>--N23/30*29</f>
        <v>8942633.333333334</v>
      </c>
      <c r="AG23" s="18">
        <v>0</v>
      </c>
      <c r="AH23" s="18"/>
      <c r="AI23" s="18"/>
      <c r="AJ23" s="18">
        <f t="shared" si="19"/>
        <v>18193633.333333336</v>
      </c>
      <c r="AK23" s="18">
        <f t="shared" si="20"/>
        <v>74008000</v>
      </c>
      <c r="AL23" s="23"/>
      <c r="AM23" s="23"/>
      <c r="AN23" s="23"/>
      <c r="AO23" s="23"/>
      <c r="AP23" s="23"/>
      <c r="AQ23" s="23" t="s">
        <v>61</v>
      </c>
      <c r="AR23" s="23" t="s">
        <v>640</v>
      </c>
      <c r="AS23" s="23" t="s">
        <v>641</v>
      </c>
      <c r="AT23" s="23" t="s">
        <v>557</v>
      </c>
    </row>
    <row r="24" spans="1:46" x14ac:dyDescent="0.25">
      <c r="A24" s="26">
        <f t="shared" si="5"/>
        <v>23</v>
      </c>
      <c r="B24" s="23" t="s">
        <v>8</v>
      </c>
      <c r="C24" s="23" t="s">
        <v>642</v>
      </c>
      <c r="D24" s="23" t="s">
        <v>643</v>
      </c>
      <c r="E24" s="24">
        <v>80097662</v>
      </c>
      <c r="F24" s="75">
        <v>46052</v>
      </c>
      <c r="G24" s="75"/>
      <c r="H24" s="75">
        <v>46294</v>
      </c>
      <c r="I24" s="18">
        <v>101760000</v>
      </c>
      <c r="J24" s="18"/>
      <c r="K24" s="18">
        <v>10689075.630000001</v>
      </c>
      <c r="L24" s="26" t="s">
        <v>92</v>
      </c>
      <c r="M24" s="18">
        <v>2030924.37</v>
      </c>
      <c r="N24" s="18">
        <v>12720000</v>
      </c>
      <c r="O24" s="18">
        <v>424000</v>
      </c>
      <c r="P24" s="26">
        <v>193</v>
      </c>
      <c r="Q24" s="67">
        <v>46033</v>
      </c>
      <c r="R24" s="18">
        <v>101760000</v>
      </c>
      <c r="S24" s="26">
        <v>1163</v>
      </c>
      <c r="T24" s="59">
        <v>46051</v>
      </c>
      <c r="U24" s="18">
        <v>101760000</v>
      </c>
      <c r="V24" s="18">
        <v>424000</v>
      </c>
      <c r="W24" s="18">
        <v>12720000</v>
      </c>
      <c r="X24" s="18">
        <v>12720000</v>
      </c>
      <c r="Y24" s="18">
        <v>12720000</v>
      </c>
      <c r="Z24" s="18">
        <v>12720000</v>
      </c>
      <c r="AA24" s="18">
        <v>12720000</v>
      </c>
      <c r="AB24" s="18">
        <v>12720000</v>
      </c>
      <c r="AC24" s="18">
        <f t="shared" si="17"/>
        <v>76744000</v>
      </c>
      <c r="AD24" s="18"/>
      <c r="AE24" s="18">
        <f t="shared" si="18"/>
        <v>12720000</v>
      </c>
      <c r="AF24" s="18">
        <f>--N24/30*29</f>
        <v>12296000</v>
      </c>
      <c r="AG24" s="18">
        <v>0</v>
      </c>
      <c r="AH24" s="18"/>
      <c r="AI24" s="18"/>
      <c r="AJ24" s="18">
        <f t="shared" si="19"/>
        <v>25016000</v>
      </c>
      <c r="AK24" s="18">
        <f t="shared" si="20"/>
        <v>101760000</v>
      </c>
      <c r="AL24" s="23"/>
      <c r="AM24" s="23"/>
      <c r="AN24" s="23"/>
      <c r="AO24" s="23"/>
      <c r="AP24" s="23"/>
      <c r="AQ24" s="23" t="s">
        <v>61</v>
      </c>
      <c r="AR24" s="23" t="s">
        <v>644</v>
      </c>
      <c r="AS24" s="23" t="s">
        <v>645</v>
      </c>
      <c r="AT24" s="23" t="s">
        <v>557</v>
      </c>
    </row>
    <row r="25" spans="1:46" s="28" customFormat="1" x14ac:dyDescent="0.25">
      <c r="A25" s="31"/>
      <c r="E25" s="29"/>
      <c r="F25" s="76"/>
      <c r="G25" s="76"/>
      <c r="H25" s="76"/>
      <c r="I25" s="30"/>
      <c r="J25" s="30"/>
      <c r="K25" s="30"/>
      <c r="L25" s="31"/>
      <c r="M25" s="30"/>
      <c r="N25" s="30"/>
      <c r="O25" s="30"/>
      <c r="P25" s="31"/>
      <c r="Q25" s="68"/>
      <c r="R25" s="30"/>
      <c r="S25" s="31"/>
      <c r="T25" s="60"/>
      <c r="U25" s="30"/>
      <c r="V25" s="30"/>
      <c r="W25" s="30"/>
      <c r="X25" s="30"/>
      <c r="Y25" s="30"/>
      <c r="Z25" s="30"/>
      <c r="AA25" s="30"/>
      <c r="AB25" s="32" t="s">
        <v>89</v>
      </c>
      <c r="AC25" s="32">
        <f t="shared" ref="AC25:AI25" si="21">SUM(AC2:AC24)</f>
        <v>1505487566.6633332</v>
      </c>
      <c r="AD25" s="32">
        <f t="shared" si="21"/>
        <v>37356000</v>
      </c>
      <c r="AE25" s="32">
        <f t="shared" si="21"/>
        <v>252499500</v>
      </c>
      <c r="AF25" s="32">
        <f t="shared" si="21"/>
        <v>209542966.66666666</v>
      </c>
      <c r="AG25" s="32">
        <f t="shared" si="21"/>
        <v>2466933.3333333335</v>
      </c>
      <c r="AH25" s="32">
        <f t="shared" si="21"/>
        <v>0</v>
      </c>
      <c r="AI25" s="32">
        <f t="shared" si="21"/>
        <v>0</v>
      </c>
      <c r="AJ25" s="32">
        <f>SUM(AJ2:AJ24)</f>
        <v>501865400</v>
      </c>
      <c r="AK25" s="32">
        <f>SUM(AK2:AK24)</f>
        <v>2007352966.6633334</v>
      </c>
      <c r="AL25" s="31"/>
      <c r="AO25" s="31"/>
      <c r="AP25" s="3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F8CCD-9088-409A-90F2-2225E47631DF}">
  <dimension ref="A1:AT133"/>
  <sheetViews>
    <sheetView zoomScale="68" zoomScaleNormal="68" workbookViewId="0">
      <selection sqref="A1:XFD1"/>
    </sheetView>
  </sheetViews>
  <sheetFormatPr baseColWidth="10" defaultColWidth="11.42578125" defaultRowHeight="15" x14ac:dyDescent="0.25"/>
  <cols>
    <col min="1" max="1" width="14.5703125" style="35" bestFit="1" customWidth="1"/>
    <col min="2" max="2" width="32.28515625" style="27" bestFit="1" customWidth="1"/>
    <col min="3" max="3" width="28.140625" style="27" bestFit="1" customWidth="1"/>
    <col min="4" max="4" width="49.5703125" style="27" bestFit="1" customWidth="1"/>
    <col min="5" max="5" width="27.7109375" style="33" bestFit="1" customWidth="1"/>
    <col min="6" max="6" width="13.28515625" style="77" bestFit="1" customWidth="1"/>
    <col min="7" max="7" width="17.5703125" style="77" bestFit="1" customWidth="1"/>
    <col min="8" max="8" width="17.140625" style="77" bestFit="1" customWidth="1"/>
    <col min="9" max="9" width="26.5703125" style="34" bestFit="1" customWidth="1"/>
    <col min="10" max="10" width="21.5703125" style="34" customWidth="1"/>
    <col min="11" max="11" width="22.42578125" style="34" customWidth="1"/>
    <col min="12" max="12" width="13.140625" style="35" customWidth="1"/>
    <col min="13" max="13" width="22.140625" style="34" customWidth="1"/>
    <col min="14" max="14" width="20.7109375" style="34" bestFit="1" customWidth="1"/>
    <col min="15" max="15" width="17.5703125" style="34" customWidth="1"/>
    <col min="16" max="16" width="13.5703125" style="35" customWidth="1"/>
    <col min="17" max="17" width="16.5703125" style="69" customWidth="1"/>
    <col min="18" max="18" width="23.28515625" style="34" bestFit="1" customWidth="1"/>
    <col min="19" max="19" width="13.140625" style="35" customWidth="1"/>
    <col min="20" max="20" width="20.5703125" style="61" customWidth="1"/>
    <col min="21" max="21" width="21.5703125" style="34" bestFit="1" customWidth="1"/>
    <col min="22" max="27" width="20.140625" style="34" bestFit="1" customWidth="1"/>
    <col min="28" max="28" width="22" style="34" customWidth="1"/>
    <col min="29" max="29" width="27.28515625" style="34" bestFit="1" customWidth="1"/>
    <col min="30" max="35" width="25.5703125" style="34" customWidth="1"/>
    <col min="36" max="36" width="28.140625" style="34" bestFit="1" customWidth="1"/>
    <col min="37" max="37" width="27.28515625" style="34" bestFit="1" customWidth="1"/>
    <col min="38" max="38" width="19.5703125" style="35" customWidth="1"/>
    <col min="39" max="40" width="19.5703125" style="27" customWidth="1"/>
    <col min="41" max="42" width="19.5703125" style="35" customWidth="1"/>
    <col min="43" max="43" width="22" style="27" bestFit="1" customWidth="1"/>
    <col min="44" max="44" width="20.7109375" style="27" customWidth="1"/>
    <col min="45" max="45" width="10.42578125" style="27" bestFit="1" customWidth="1"/>
    <col min="46" max="46" width="40" style="27" customWidth="1"/>
    <col min="47" max="16384" width="11.42578125" style="27"/>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26">
        <v>1</v>
      </c>
      <c r="B2" s="23" t="s">
        <v>7</v>
      </c>
      <c r="C2" s="23" t="s">
        <v>646</v>
      </c>
      <c r="D2" s="23" t="s">
        <v>647</v>
      </c>
      <c r="E2" s="24">
        <v>1032361885</v>
      </c>
      <c r="F2" s="75">
        <v>46036</v>
      </c>
      <c r="G2" s="75"/>
      <c r="H2" s="75">
        <v>46278</v>
      </c>
      <c r="I2" s="18">
        <v>48350400</v>
      </c>
      <c r="J2" s="18"/>
      <c r="K2" s="18">
        <v>0</v>
      </c>
      <c r="L2" s="26" t="s">
        <v>60</v>
      </c>
      <c r="M2" s="18">
        <v>0</v>
      </c>
      <c r="N2" s="18">
        <v>6043800</v>
      </c>
      <c r="O2" s="18">
        <v>201460</v>
      </c>
      <c r="P2" s="26">
        <v>644</v>
      </c>
      <c r="Q2" s="67">
        <v>46033</v>
      </c>
      <c r="R2" s="18">
        <v>72525600</v>
      </c>
      <c r="S2" s="26">
        <v>169</v>
      </c>
      <c r="T2" s="59">
        <v>46036</v>
      </c>
      <c r="U2" s="18">
        <v>48350400</v>
      </c>
      <c r="V2" s="18">
        <v>3424820</v>
      </c>
      <c r="W2" s="18">
        <v>6043800</v>
      </c>
      <c r="X2" s="18">
        <v>6043800</v>
      </c>
      <c r="Y2" s="18">
        <v>6043800</v>
      </c>
      <c r="Z2" s="18">
        <v>6043800</v>
      </c>
      <c r="AA2" s="18">
        <v>6043800</v>
      </c>
      <c r="AB2" s="18">
        <v>6043800</v>
      </c>
      <c r="AC2" s="18">
        <f t="shared" ref="AC2:AC21" si="0">SUM(V2:AB2)</f>
        <v>39687620</v>
      </c>
      <c r="AD2" s="18"/>
      <c r="AE2" s="18">
        <f t="shared" ref="AE2:AE21" si="1">--N2</f>
        <v>6043800</v>
      </c>
      <c r="AF2" s="18">
        <f t="shared" ref="AF2:AF3" si="2">--N2/30*13</f>
        <v>2618980</v>
      </c>
      <c r="AG2" s="18">
        <v>0</v>
      </c>
      <c r="AH2" s="18"/>
      <c r="AI2" s="18"/>
      <c r="AJ2" s="18">
        <f t="shared" ref="AJ2:AJ21" si="3">SUM(AD2:AI2)</f>
        <v>8662780</v>
      </c>
      <c r="AK2" s="18">
        <f t="shared" ref="AK2:AK21" si="4">--AJ2--AC2</f>
        <v>48350400</v>
      </c>
      <c r="AL2" s="23"/>
      <c r="AM2" s="23"/>
      <c r="AN2" s="23"/>
      <c r="AO2" s="23"/>
      <c r="AP2" s="23"/>
      <c r="AQ2" s="23" t="s">
        <v>61</v>
      </c>
      <c r="AR2" s="23" t="s">
        <v>648</v>
      </c>
      <c r="AS2" s="23" t="s">
        <v>649</v>
      </c>
      <c r="AT2" s="23" t="s">
        <v>650</v>
      </c>
    </row>
    <row r="3" spans="1:46" x14ac:dyDescent="0.25">
      <c r="A3" s="26">
        <f>--A2--1</f>
        <v>2</v>
      </c>
      <c r="B3" s="23" t="s">
        <v>7</v>
      </c>
      <c r="C3" s="23" t="s">
        <v>651</v>
      </c>
      <c r="D3" s="23" t="s">
        <v>652</v>
      </c>
      <c r="E3" s="24">
        <v>49782837</v>
      </c>
      <c r="F3" s="75">
        <v>46036</v>
      </c>
      <c r="G3" s="75"/>
      <c r="H3" s="75">
        <v>46278</v>
      </c>
      <c r="I3" s="18">
        <v>88149600</v>
      </c>
      <c r="J3" s="18"/>
      <c r="K3" s="18">
        <v>0</v>
      </c>
      <c r="L3" s="26" t="s">
        <v>60</v>
      </c>
      <c r="M3" s="18">
        <v>0</v>
      </c>
      <c r="N3" s="18">
        <v>11018700</v>
      </c>
      <c r="O3" s="18">
        <v>367290</v>
      </c>
      <c r="P3" s="26">
        <v>646</v>
      </c>
      <c r="Q3" s="67">
        <v>46033</v>
      </c>
      <c r="R3" s="18">
        <v>132224400</v>
      </c>
      <c r="S3" s="26">
        <v>171</v>
      </c>
      <c r="T3" s="59">
        <v>46036</v>
      </c>
      <c r="U3" s="18">
        <v>88149600</v>
      </c>
      <c r="V3" s="18">
        <v>6243930</v>
      </c>
      <c r="W3" s="18">
        <v>11018700</v>
      </c>
      <c r="X3" s="18">
        <v>11018700</v>
      </c>
      <c r="Y3" s="18">
        <v>11018700</v>
      </c>
      <c r="Z3" s="18">
        <v>11018700</v>
      </c>
      <c r="AA3" s="18">
        <v>11018700</v>
      </c>
      <c r="AB3" s="18">
        <v>11018700</v>
      </c>
      <c r="AC3" s="18">
        <f t="shared" si="0"/>
        <v>72356130</v>
      </c>
      <c r="AD3" s="18"/>
      <c r="AE3" s="18">
        <f t="shared" si="1"/>
        <v>11018700</v>
      </c>
      <c r="AF3" s="18">
        <f t="shared" si="2"/>
        <v>4774770</v>
      </c>
      <c r="AG3" s="18">
        <v>0</v>
      </c>
      <c r="AH3" s="18"/>
      <c r="AI3" s="18"/>
      <c r="AJ3" s="18">
        <f t="shared" si="3"/>
        <v>15793470</v>
      </c>
      <c r="AK3" s="18">
        <f t="shared" si="4"/>
        <v>88149600</v>
      </c>
      <c r="AL3" s="23"/>
      <c r="AM3" s="23"/>
      <c r="AN3" s="23"/>
      <c r="AO3" s="23"/>
      <c r="AP3" s="23"/>
      <c r="AQ3" s="23" t="s">
        <v>61</v>
      </c>
      <c r="AR3" s="23" t="s">
        <v>653</v>
      </c>
      <c r="AS3" s="23" t="s">
        <v>654</v>
      </c>
      <c r="AT3" s="23" t="s">
        <v>650</v>
      </c>
    </row>
    <row r="4" spans="1:46" x14ac:dyDescent="0.25">
      <c r="A4" s="26">
        <f t="shared" ref="A4:A67" si="5">--A3--1</f>
        <v>3</v>
      </c>
      <c r="B4" s="23" t="s">
        <v>7</v>
      </c>
      <c r="C4" s="23" t="s">
        <v>655</v>
      </c>
      <c r="D4" s="23" t="s">
        <v>656</v>
      </c>
      <c r="E4" s="24">
        <v>437604</v>
      </c>
      <c r="F4" s="75">
        <v>46037</v>
      </c>
      <c r="G4" s="75"/>
      <c r="H4" s="75">
        <v>46279</v>
      </c>
      <c r="I4" s="18">
        <v>156127752</v>
      </c>
      <c r="J4" s="18"/>
      <c r="K4" s="18">
        <v>16397411</v>
      </c>
      <c r="L4" s="26" t="s">
        <v>92</v>
      </c>
      <c r="M4" s="18">
        <v>3118558</v>
      </c>
      <c r="N4" s="18">
        <v>19515969</v>
      </c>
      <c r="O4" s="18">
        <v>650532.30000000005</v>
      </c>
      <c r="P4" s="26">
        <v>630</v>
      </c>
      <c r="Q4" s="67">
        <v>46033</v>
      </c>
      <c r="R4" s="18">
        <v>234191628</v>
      </c>
      <c r="S4" s="26">
        <v>172</v>
      </c>
      <c r="T4" s="59">
        <v>46036</v>
      </c>
      <c r="U4" s="18">
        <v>156127752</v>
      </c>
      <c r="V4" s="18">
        <v>10408516.800000001</v>
      </c>
      <c r="W4" s="18">
        <v>19515969</v>
      </c>
      <c r="X4" s="18">
        <v>19515969</v>
      </c>
      <c r="Y4" s="18">
        <v>19515969</v>
      </c>
      <c r="Z4" s="18">
        <v>19515969</v>
      </c>
      <c r="AA4" s="18">
        <v>19515969</v>
      </c>
      <c r="AB4" s="18">
        <v>19515969</v>
      </c>
      <c r="AC4" s="18">
        <f t="shared" si="0"/>
        <v>127504330.8</v>
      </c>
      <c r="AD4" s="18"/>
      <c r="AE4" s="18">
        <f t="shared" si="1"/>
        <v>19515969</v>
      </c>
      <c r="AF4" s="18">
        <f>--N4/30*14</f>
        <v>9107452.2000000011</v>
      </c>
      <c r="AG4" s="18">
        <v>0</v>
      </c>
      <c r="AH4" s="18"/>
      <c r="AI4" s="18"/>
      <c r="AJ4" s="18">
        <f t="shared" si="3"/>
        <v>28623421.200000003</v>
      </c>
      <c r="AK4" s="18">
        <f t="shared" si="4"/>
        <v>156127752</v>
      </c>
      <c r="AL4" s="23"/>
      <c r="AM4" s="23"/>
      <c r="AN4" s="23"/>
      <c r="AO4" s="23"/>
      <c r="AP4" s="23"/>
      <c r="AQ4" s="23" t="s">
        <v>61</v>
      </c>
      <c r="AR4" s="23" t="s">
        <v>657</v>
      </c>
      <c r="AS4" s="23" t="s">
        <v>658</v>
      </c>
      <c r="AT4" s="23" t="s">
        <v>650</v>
      </c>
    </row>
    <row r="5" spans="1:46" x14ac:dyDescent="0.25">
      <c r="A5" s="26">
        <f t="shared" si="5"/>
        <v>4</v>
      </c>
      <c r="B5" s="23" t="s">
        <v>7</v>
      </c>
      <c r="C5" s="23" t="s">
        <v>659</v>
      </c>
      <c r="D5" s="23" t="s">
        <v>660</v>
      </c>
      <c r="E5" s="24">
        <v>53072668</v>
      </c>
      <c r="F5" s="75">
        <v>46036</v>
      </c>
      <c r="G5" s="75"/>
      <c r="H5" s="75">
        <v>46278</v>
      </c>
      <c r="I5" s="18">
        <v>215265704</v>
      </c>
      <c r="J5" s="18"/>
      <c r="K5" s="18">
        <v>22611944</v>
      </c>
      <c r="L5" s="26" t="s">
        <v>92</v>
      </c>
      <c r="M5" s="18">
        <v>4296269</v>
      </c>
      <c r="N5" s="18">
        <v>26908213</v>
      </c>
      <c r="O5" s="18">
        <v>896940.43333333335</v>
      </c>
      <c r="P5" s="26">
        <v>658</v>
      </c>
      <c r="Q5" s="67">
        <v>46033</v>
      </c>
      <c r="R5" s="18">
        <v>322898568</v>
      </c>
      <c r="S5" s="26">
        <v>173</v>
      </c>
      <c r="T5" s="59">
        <v>46036</v>
      </c>
      <c r="U5" s="18">
        <v>215265704</v>
      </c>
      <c r="V5" s="18">
        <v>15247987.366666667</v>
      </c>
      <c r="W5" s="18">
        <v>26908213</v>
      </c>
      <c r="X5" s="18">
        <v>26908213</v>
      </c>
      <c r="Y5" s="18">
        <v>26908213</v>
      </c>
      <c r="Z5" s="18">
        <v>26908213</v>
      </c>
      <c r="AA5" s="18">
        <v>26908213</v>
      </c>
      <c r="AB5" s="18">
        <v>26908213</v>
      </c>
      <c r="AC5" s="18">
        <f t="shared" si="0"/>
        <v>176697265.36666667</v>
      </c>
      <c r="AD5" s="18"/>
      <c r="AE5" s="18">
        <f t="shared" si="1"/>
        <v>26908213</v>
      </c>
      <c r="AF5" s="18">
        <f t="shared" ref="AF5:AF6" si="6">--N5/30*13</f>
        <v>11660225.633333333</v>
      </c>
      <c r="AG5" s="18">
        <v>0</v>
      </c>
      <c r="AH5" s="18"/>
      <c r="AI5" s="18"/>
      <c r="AJ5" s="18">
        <f t="shared" si="3"/>
        <v>38568438.633333333</v>
      </c>
      <c r="AK5" s="18">
        <f t="shared" si="4"/>
        <v>215265704</v>
      </c>
      <c r="AL5" s="23"/>
      <c r="AM5" s="23"/>
      <c r="AN5" s="23"/>
      <c r="AO5" s="23"/>
      <c r="AP5" s="23"/>
      <c r="AQ5" s="23" t="s">
        <v>61</v>
      </c>
      <c r="AR5" s="23" t="s">
        <v>661</v>
      </c>
      <c r="AS5" s="23" t="s">
        <v>662</v>
      </c>
      <c r="AT5" s="23" t="s">
        <v>650</v>
      </c>
    </row>
    <row r="6" spans="1:46" x14ac:dyDescent="0.25">
      <c r="A6" s="26">
        <f t="shared" si="5"/>
        <v>5</v>
      </c>
      <c r="B6" s="23" t="s">
        <v>7</v>
      </c>
      <c r="C6" s="23" t="s">
        <v>663</v>
      </c>
      <c r="D6" s="23" t="s">
        <v>664</v>
      </c>
      <c r="E6" s="24">
        <v>1014194189</v>
      </c>
      <c r="F6" s="75">
        <v>46036</v>
      </c>
      <c r="G6" s="75"/>
      <c r="H6" s="75">
        <v>46278</v>
      </c>
      <c r="I6" s="18">
        <v>57876000</v>
      </c>
      <c r="J6" s="18"/>
      <c r="K6" s="18">
        <v>0</v>
      </c>
      <c r="L6" s="26" t="s">
        <v>60</v>
      </c>
      <c r="M6" s="18">
        <v>0</v>
      </c>
      <c r="N6" s="18">
        <v>7234500</v>
      </c>
      <c r="O6" s="18">
        <v>241150</v>
      </c>
      <c r="P6" s="26">
        <v>704</v>
      </c>
      <c r="Q6" s="67">
        <v>46033</v>
      </c>
      <c r="R6" s="18">
        <v>57876000</v>
      </c>
      <c r="S6" s="26">
        <v>180</v>
      </c>
      <c r="T6" s="59">
        <v>46036</v>
      </c>
      <c r="U6" s="18">
        <v>57876000</v>
      </c>
      <c r="V6" s="18">
        <v>4099550</v>
      </c>
      <c r="W6" s="18">
        <v>7234500</v>
      </c>
      <c r="X6" s="18">
        <v>7234500</v>
      </c>
      <c r="Y6" s="18">
        <v>7234500</v>
      </c>
      <c r="Z6" s="18">
        <v>7234500</v>
      </c>
      <c r="AA6" s="18">
        <v>7234500</v>
      </c>
      <c r="AB6" s="18">
        <v>7234500</v>
      </c>
      <c r="AC6" s="18">
        <f t="shared" si="0"/>
        <v>47506550</v>
      </c>
      <c r="AD6" s="18"/>
      <c r="AE6" s="18">
        <f t="shared" si="1"/>
        <v>7234500</v>
      </c>
      <c r="AF6" s="18">
        <f t="shared" si="6"/>
        <v>3134950</v>
      </c>
      <c r="AG6" s="18">
        <v>0</v>
      </c>
      <c r="AH6" s="18"/>
      <c r="AI6" s="18"/>
      <c r="AJ6" s="18">
        <f t="shared" si="3"/>
        <v>10369450</v>
      </c>
      <c r="AK6" s="18">
        <f t="shared" si="4"/>
        <v>57876000</v>
      </c>
      <c r="AL6" s="23"/>
      <c r="AM6" s="23"/>
      <c r="AN6" s="23"/>
      <c r="AO6" s="23"/>
      <c r="AP6" s="23"/>
      <c r="AQ6" s="23" t="s">
        <v>61</v>
      </c>
      <c r="AR6" s="23" t="s">
        <v>665</v>
      </c>
      <c r="AS6" s="23" t="s">
        <v>666</v>
      </c>
      <c r="AT6" s="23" t="s">
        <v>650</v>
      </c>
    </row>
    <row r="7" spans="1:46" x14ac:dyDescent="0.25">
      <c r="A7" s="26">
        <f t="shared" si="5"/>
        <v>6</v>
      </c>
      <c r="B7" s="23" t="s">
        <v>7</v>
      </c>
      <c r="C7" s="23" t="s">
        <v>667</v>
      </c>
      <c r="D7" s="23" t="s">
        <v>668</v>
      </c>
      <c r="E7" s="24">
        <v>52755494</v>
      </c>
      <c r="F7" s="75">
        <v>46037</v>
      </c>
      <c r="G7" s="75"/>
      <c r="H7" s="75">
        <v>46279</v>
      </c>
      <c r="I7" s="18">
        <v>57876000</v>
      </c>
      <c r="J7" s="18"/>
      <c r="K7" s="18">
        <v>0</v>
      </c>
      <c r="L7" s="26" t="s">
        <v>60</v>
      </c>
      <c r="M7" s="18">
        <v>0</v>
      </c>
      <c r="N7" s="18">
        <v>7234500</v>
      </c>
      <c r="O7" s="18">
        <v>241150</v>
      </c>
      <c r="P7" s="26">
        <v>703</v>
      </c>
      <c r="Q7" s="67">
        <v>46033</v>
      </c>
      <c r="R7" s="18">
        <v>57876000</v>
      </c>
      <c r="S7" s="26">
        <v>194</v>
      </c>
      <c r="T7" s="59">
        <v>46037</v>
      </c>
      <c r="U7" s="18">
        <v>57876000</v>
      </c>
      <c r="V7" s="18">
        <v>3858400</v>
      </c>
      <c r="W7" s="18">
        <v>7234500</v>
      </c>
      <c r="X7" s="18">
        <v>7234500</v>
      </c>
      <c r="Y7" s="18">
        <v>7234500</v>
      </c>
      <c r="Z7" s="18">
        <v>7234500</v>
      </c>
      <c r="AA7" s="18">
        <v>7234500</v>
      </c>
      <c r="AB7" s="18">
        <v>7234500</v>
      </c>
      <c r="AC7" s="18">
        <f t="shared" si="0"/>
        <v>47265400</v>
      </c>
      <c r="AD7" s="18"/>
      <c r="AE7" s="18">
        <f t="shared" si="1"/>
        <v>7234500</v>
      </c>
      <c r="AF7" s="18">
        <f t="shared" ref="AF7:AF8" si="7">--N7/30*14</f>
        <v>3376100</v>
      </c>
      <c r="AG7" s="18">
        <v>0</v>
      </c>
      <c r="AH7" s="18"/>
      <c r="AI7" s="18"/>
      <c r="AJ7" s="18">
        <f t="shared" si="3"/>
        <v>10610600</v>
      </c>
      <c r="AK7" s="18">
        <f t="shared" si="4"/>
        <v>57876000</v>
      </c>
      <c r="AL7" s="23"/>
      <c r="AM7" s="23"/>
      <c r="AN7" s="23"/>
      <c r="AO7" s="23"/>
      <c r="AP7" s="23"/>
      <c r="AQ7" s="23" t="s">
        <v>61</v>
      </c>
      <c r="AR7" s="23" t="s">
        <v>669</v>
      </c>
      <c r="AS7" s="23" t="s">
        <v>670</v>
      </c>
      <c r="AT7" s="23" t="s">
        <v>650</v>
      </c>
    </row>
    <row r="8" spans="1:46" x14ac:dyDescent="0.25">
      <c r="A8" s="26">
        <f t="shared" si="5"/>
        <v>7</v>
      </c>
      <c r="B8" s="23" t="s">
        <v>7</v>
      </c>
      <c r="C8" s="23" t="s">
        <v>671</v>
      </c>
      <c r="D8" s="23" t="s">
        <v>672</v>
      </c>
      <c r="E8" s="24">
        <v>1020742696</v>
      </c>
      <c r="F8" s="75">
        <v>46037</v>
      </c>
      <c r="G8" s="75"/>
      <c r="H8" s="75">
        <v>46279</v>
      </c>
      <c r="I8" s="18">
        <v>113400000</v>
      </c>
      <c r="J8" s="18"/>
      <c r="K8" s="18">
        <v>0</v>
      </c>
      <c r="L8" s="26" t="s">
        <v>60</v>
      </c>
      <c r="M8" s="18">
        <v>0</v>
      </c>
      <c r="N8" s="18">
        <v>14175000</v>
      </c>
      <c r="O8" s="18">
        <v>472500</v>
      </c>
      <c r="P8" s="26">
        <v>657</v>
      </c>
      <c r="Q8" s="67">
        <v>46033</v>
      </c>
      <c r="R8" s="18">
        <v>113400000</v>
      </c>
      <c r="S8" s="26">
        <v>174</v>
      </c>
      <c r="T8" s="59">
        <v>46036</v>
      </c>
      <c r="U8" s="18">
        <v>113400000</v>
      </c>
      <c r="V8" s="18">
        <v>7560000</v>
      </c>
      <c r="W8" s="18">
        <v>14175000</v>
      </c>
      <c r="X8" s="18">
        <v>14175000</v>
      </c>
      <c r="Y8" s="18">
        <v>14175000</v>
      </c>
      <c r="Z8" s="18">
        <v>14175000</v>
      </c>
      <c r="AA8" s="18">
        <v>14175000</v>
      </c>
      <c r="AB8" s="18">
        <v>14175000</v>
      </c>
      <c r="AC8" s="18">
        <f t="shared" si="0"/>
        <v>92610000</v>
      </c>
      <c r="AD8" s="18"/>
      <c r="AE8" s="18">
        <f t="shared" si="1"/>
        <v>14175000</v>
      </c>
      <c r="AF8" s="18">
        <f t="shared" si="7"/>
        <v>6615000</v>
      </c>
      <c r="AG8" s="18">
        <v>0</v>
      </c>
      <c r="AH8" s="18"/>
      <c r="AI8" s="18"/>
      <c r="AJ8" s="18">
        <f t="shared" si="3"/>
        <v>20790000</v>
      </c>
      <c r="AK8" s="18">
        <f t="shared" si="4"/>
        <v>113400000</v>
      </c>
      <c r="AL8" s="23"/>
      <c r="AM8" s="23"/>
      <c r="AN8" s="23"/>
      <c r="AO8" s="23"/>
      <c r="AP8" s="23"/>
      <c r="AQ8" s="23" t="s">
        <v>61</v>
      </c>
      <c r="AR8" s="23" t="s">
        <v>673</v>
      </c>
      <c r="AS8" s="23" t="s">
        <v>674</v>
      </c>
      <c r="AT8" s="23" t="s">
        <v>650</v>
      </c>
    </row>
    <row r="9" spans="1:46" x14ac:dyDescent="0.25">
      <c r="A9" s="26">
        <f t="shared" si="5"/>
        <v>8</v>
      </c>
      <c r="B9" s="23" t="s">
        <v>7</v>
      </c>
      <c r="C9" s="23" t="s">
        <v>675</v>
      </c>
      <c r="D9" s="23" t="s">
        <v>676</v>
      </c>
      <c r="E9" s="24">
        <v>1026278321</v>
      </c>
      <c r="F9" s="75">
        <v>46036</v>
      </c>
      <c r="G9" s="75"/>
      <c r="H9" s="75">
        <v>46278</v>
      </c>
      <c r="I9" s="18">
        <v>89040000</v>
      </c>
      <c r="J9" s="18"/>
      <c r="K9" s="18">
        <v>0</v>
      </c>
      <c r="L9" s="26" t="s">
        <v>60</v>
      </c>
      <c r="M9" s="18">
        <v>0</v>
      </c>
      <c r="N9" s="18">
        <v>11130000</v>
      </c>
      <c r="O9" s="18">
        <v>371000</v>
      </c>
      <c r="P9" s="26">
        <v>621</v>
      </c>
      <c r="Q9" s="67">
        <v>46033</v>
      </c>
      <c r="R9" s="18">
        <v>89040000</v>
      </c>
      <c r="S9" s="26">
        <v>176</v>
      </c>
      <c r="T9" s="59">
        <v>46036</v>
      </c>
      <c r="U9" s="18">
        <v>89040000</v>
      </c>
      <c r="V9" s="18">
        <v>6307000</v>
      </c>
      <c r="W9" s="18">
        <v>11130000</v>
      </c>
      <c r="X9" s="18">
        <v>11130000</v>
      </c>
      <c r="Y9" s="18">
        <v>11130000</v>
      </c>
      <c r="Z9" s="18">
        <v>11130000</v>
      </c>
      <c r="AA9" s="18">
        <v>11130000</v>
      </c>
      <c r="AB9" s="18">
        <v>11130000</v>
      </c>
      <c r="AC9" s="18">
        <f t="shared" si="0"/>
        <v>73087000</v>
      </c>
      <c r="AD9" s="18"/>
      <c r="AE9" s="18">
        <f t="shared" si="1"/>
        <v>11130000</v>
      </c>
      <c r="AF9" s="18">
        <f t="shared" ref="AF9:AF11" si="8">--N9/30*13</f>
        <v>4823000</v>
      </c>
      <c r="AG9" s="18">
        <v>0</v>
      </c>
      <c r="AH9" s="18"/>
      <c r="AI9" s="18"/>
      <c r="AJ9" s="18">
        <f t="shared" si="3"/>
        <v>15953000</v>
      </c>
      <c r="AK9" s="18">
        <f t="shared" si="4"/>
        <v>89040000</v>
      </c>
      <c r="AL9" s="23"/>
      <c r="AM9" s="23"/>
      <c r="AN9" s="23"/>
      <c r="AO9" s="23"/>
      <c r="AP9" s="23"/>
      <c r="AQ9" s="23" t="s">
        <v>61</v>
      </c>
      <c r="AR9" s="23" t="s">
        <v>677</v>
      </c>
      <c r="AS9" s="23" t="s">
        <v>678</v>
      </c>
      <c r="AT9" s="23" t="s">
        <v>650</v>
      </c>
    </row>
    <row r="10" spans="1:46" x14ac:dyDescent="0.25">
      <c r="A10" s="26">
        <f t="shared" si="5"/>
        <v>9</v>
      </c>
      <c r="B10" s="23" t="s">
        <v>7</v>
      </c>
      <c r="C10" s="23" t="s">
        <v>679</v>
      </c>
      <c r="D10" s="23" t="s">
        <v>680</v>
      </c>
      <c r="E10" s="24">
        <v>1110453428</v>
      </c>
      <c r="F10" s="75">
        <v>46036</v>
      </c>
      <c r="G10" s="75"/>
      <c r="H10" s="75">
        <v>46278</v>
      </c>
      <c r="I10" s="18">
        <v>113400000</v>
      </c>
      <c r="J10" s="18"/>
      <c r="K10" s="18">
        <v>0</v>
      </c>
      <c r="L10" s="26" t="s">
        <v>60</v>
      </c>
      <c r="M10" s="18">
        <v>0</v>
      </c>
      <c r="N10" s="18">
        <v>14175000</v>
      </c>
      <c r="O10" s="18">
        <v>472500</v>
      </c>
      <c r="P10" s="26">
        <v>724</v>
      </c>
      <c r="Q10" s="67">
        <v>46033</v>
      </c>
      <c r="R10" s="18">
        <v>113400000</v>
      </c>
      <c r="S10" s="26">
        <v>181</v>
      </c>
      <c r="T10" s="59">
        <v>46036</v>
      </c>
      <c r="U10" s="18">
        <v>113400000</v>
      </c>
      <c r="V10" s="18">
        <v>8032500</v>
      </c>
      <c r="W10" s="18">
        <v>14175000</v>
      </c>
      <c r="X10" s="18">
        <v>14175000</v>
      </c>
      <c r="Y10" s="18">
        <v>14175000</v>
      </c>
      <c r="Z10" s="18">
        <v>14175000</v>
      </c>
      <c r="AA10" s="18">
        <v>14175000</v>
      </c>
      <c r="AB10" s="18">
        <v>14175000</v>
      </c>
      <c r="AC10" s="18">
        <f t="shared" si="0"/>
        <v>93082500</v>
      </c>
      <c r="AD10" s="18"/>
      <c r="AE10" s="18">
        <f t="shared" si="1"/>
        <v>14175000</v>
      </c>
      <c r="AF10" s="18">
        <f t="shared" si="8"/>
        <v>6142500</v>
      </c>
      <c r="AG10" s="18">
        <v>0</v>
      </c>
      <c r="AH10" s="18"/>
      <c r="AI10" s="18"/>
      <c r="AJ10" s="18">
        <f t="shared" si="3"/>
        <v>20317500</v>
      </c>
      <c r="AK10" s="18">
        <f t="shared" si="4"/>
        <v>113400000</v>
      </c>
      <c r="AL10" s="23"/>
      <c r="AM10" s="23"/>
      <c r="AN10" s="23"/>
      <c r="AO10" s="23"/>
      <c r="AP10" s="23"/>
      <c r="AQ10" s="23" t="s">
        <v>61</v>
      </c>
      <c r="AR10" s="23" t="s">
        <v>681</v>
      </c>
      <c r="AS10" s="23" t="s">
        <v>682</v>
      </c>
      <c r="AT10" s="23" t="s">
        <v>650</v>
      </c>
    </row>
    <row r="11" spans="1:46" x14ac:dyDescent="0.25">
      <c r="A11" s="26">
        <f t="shared" si="5"/>
        <v>10</v>
      </c>
      <c r="B11" s="23" t="s">
        <v>7</v>
      </c>
      <c r="C11" s="23" t="s">
        <v>683</v>
      </c>
      <c r="D11" s="23" t="s">
        <v>684</v>
      </c>
      <c r="E11" s="24">
        <v>52234051</v>
      </c>
      <c r="F11" s="75">
        <v>46036</v>
      </c>
      <c r="G11" s="75"/>
      <c r="H11" s="75">
        <v>46278</v>
      </c>
      <c r="I11" s="18">
        <v>89040000</v>
      </c>
      <c r="J11" s="18"/>
      <c r="K11" s="18">
        <v>0</v>
      </c>
      <c r="L11" s="26" t="s">
        <v>60</v>
      </c>
      <c r="M11" s="18">
        <v>0</v>
      </c>
      <c r="N11" s="18">
        <v>11130000</v>
      </c>
      <c r="O11" s="18">
        <v>371000</v>
      </c>
      <c r="P11" s="26">
        <v>655</v>
      </c>
      <c r="Q11" s="67">
        <v>46033</v>
      </c>
      <c r="R11" s="18">
        <v>89040000</v>
      </c>
      <c r="S11" s="26">
        <v>166</v>
      </c>
      <c r="T11" s="59">
        <v>46036</v>
      </c>
      <c r="U11" s="18">
        <v>89040000</v>
      </c>
      <c r="V11" s="18">
        <v>6307000</v>
      </c>
      <c r="W11" s="18">
        <v>11130000</v>
      </c>
      <c r="X11" s="18">
        <v>11130000</v>
      </c>
      <c r="Y11" s="18">
        <v>11130000</v>
      </c>
      <c r="Z11" s="18">
        <v>11130000</v>
      </c>
      <c r="AA11" s="18">
        <v>11130000</v>
      </c>
      <c r="AB11" s="18">
        <v>11130000</v>
      </c>
      <c r="AC11" s="18">
        <f t="shared" si="0"/>
        <v>73087000</v>
      </c>
      <c r="AD11" s="18"/>
      <c r="AE11" s="18">
        <f t="shared" si="1"/>
        <v>11130000</v>
      </c>
      <c r="AF11" s="18">
        <f t="shared" si="8"/>
        <v>4823000</v>
      </c>
      <c r="AG11" s="18">
        <v>0</v>
      </c>
      <c r="AH11" s="18"/>
      <c r="AI11" s="18"/>
      <c r="AJ11" s="18">
        <f t="shared" si="3"/>
        <v>15953000</v>
      </c>
      <c r="AK11" s="18">
        <f t="shared" si="4"/>
        <v>89040000</v>
      </c>
      <c r="AL11" s="23"/>
      <c r="AM11" s="23"/>
      <c r="AN11" s="23"/>
      <c r="AO11" s="23"/>
      <c r="AP11" s="23"/>
      <c r="AQ11" s="23" t="s">
        <v>61</v>
      </c>
      <c r="AR11" s="23" t="s">
        <v>685</v>
      </c>
      <c r="AS11" s="23" t="s">
        <v>686</v>
      </c>
      <c r="AT11" s="23" t="s">
        <v>650</v>
      </c>
    </row>
    <row r="12" spans="1:46" x14ac:dyDescent="0.25">
      <c r="A12" s="26">
        <f t="shared" si="5"/>
        <v>11</v>
      </c>
      <c r="B12" s="23" t="s">
        <v>7</v>
      </c>
      <c r="C12" s="23" t="s">
        <v>687</v>
      </c>
      <c r="D12" s="23" t="s">
        <v>688</v>
      </c>
      <c r="E12" s="24">
        <v>1083883482</v>
      </c>
      <c r="F12" s="75">
        <v>46038</v>
      </c>
      <c r="G12" s="75"/>
      <c r="H12" s="75">
        <v>46280</v>
      </c>
      <c r="I12" s="18">
        <v>100800000</v>
      </c>
      <c r="J12" s="18"/>
      <c r="K12" s="18">
        <v>0</v>
      </c>
      <c r="L12" s="26" t="s">
        <v>60</v>
      </c>
      <c r="M12" s="18">
        <v>0</v>
      </c>
      <c r="N12" s="18">
        <v>12600000</v>
      </c>
      <c r="O12" s="18">
        <v>420000</v>
      </c>
      <c r="P12" s="26">
        <v>730</v>
      </c>
      <c r="Q12" s="67">
        <v>46033</v>
      </c>
      <c r="R12" s="18">
        <v>100800000</v>
      </c>
      <c r="S12" s="26">
        <v>245</v>
      </c>
      <c r="T12" s="59">
        <v>46038</v>
      </c>
      <c r="U12" s="18">
        <v>100800000</v>
      </c>
      <c r="V12" s="18">
        <v>6300000</v>
      </c>
      <c r="W12" s="18">
        <v>12600000</v>
      </c>
      <c r="X12" s="18">
        <v>12600000</v>
      </c>
      <c r="Y12" s="18">
        <v>12600000</v>
      </c>
      <c r="Z12" s="18">
        <v>12600000</v>
      </c>
      <c r="AA12" s="18">
        <v>12600000</v>
      </c>
      <c r="AB12" s="18">
        <v>12600000</v>
      </c>
      <c r="AC12" s="18">
        <f t="shared" si="0"/>
        <v>81900000</v>
      </c>
      <c r="AD12" s="18"/>
      <c r="AE12" s="18">
        <f t="shared" si="1"/>
        <v>12600000</v>
      </c>
      <c r="AF12" s="18">
        <f>--N12/30*15</f>
        <v>6300000</v>
      </c>
      <c r="AG12" s="18">
        <v>0</v>
      </c>
      <c r="AH12" s="18"/>
      <c r="AI12" s="18"/>
      <c r="AJ12" s="18">
        <f t="shared" si="3"/>
        <v>18900000</v>
      </c>
      <c r="AK12" s="18">
        <f t="shared" si="4"/>
        <v>100800000</v>
      </c>
      <c r="AL12" s="23"/>
      <c r="AM12" s="23"/>
      <c r="AN12" s="23"/>
      <c r="AO12" s="23"/>
      <c r="AP12" s="23"/>
      <c r="AQ12" s="23" t="s">
        <v>61</v>
      </c>
      <c r="AR12" s="23" t="s">
        <v>689</v>
      </c>
      <c r="AS12" s="23" t="s">
        <v>690</v>
      </c>
      <c r="AT12" s="23" t="s">
        <v>650</v>
      </c>
    </row>
    <row r="13" spans="1:46" x14ac:dyDescent="0.25">
      <c r="A13" s="26">
        <f t="shared" si="5"/>
        <v>12</v>
      </c>
      <c r="B13" s="23" t="s">
        <v>7</v>
      </c>
      <c r="C13" s="23" t="s">
        <v>691</v>
      </c>
      <c r="D13" s="23" t="s">
        <v>692</v>
      </c>
      <c r="E13" s="24">
        <v>1057578384</v>
      </c>
      <c r="F13" s="75">
        <v>46036</v>
      </c>
      <c r="G13" s="75"/>
      <c r="H13" s="75">
        <v>46278</v>
      </c>
      <c r="I13" s="18">
        <v>89040000</v>
      </c>
      <c r="J13" s="18"/>
      <c r="K13" s="18">
        <v>0</v>
      </c>
      <c r="L13" s="26" t="s">
        <v>60</v>
      </c>
      <c r="M13" s="18">
        <v>0</v>
      </c>
      <c r="N13" s="18">
        <v>11130000</v>
      </c>
      <c r="O13" s="18">
        <v>371000</v>
      </c>
      <c r="P13" s="26">
        <v>709</v>
      </c>
      <c r="Q13" s="67">
        <v>46033</v>
      </c>
      <c r="R13" s="18">
        <v>89040000</v>
      </c>
      <c r="S13" s="26">
        <v>179</v>
      </c>
      <c r="T13" s="59">
        <v>46036</v>
      </c>
      <c r="U13" s="18">
        <v>89040000</v>
      </c>
      <c r="V13" s="18">
        <v>6307000</v>
      </c>
      <c r="W13" s="18">
        <v>11130000</v>
      </c>
      <c r="X13" s="18">
        <v>11130000</v>
      </c>
      <c r="Y13" s="18">
        <v>11130000</v>
      </c>
      <c r="Z13" s="18">
        <v>11130000</v>
      </c>
      <c r="AA13" s="18">
        <v>11130000</v>
      </c>
      <c r="AB13" s="18">
        <v>11130000</v>
      </c>
      <c r="AC13" s="18">
        <f t="shared" si="0"/>
        <v>73087000</v>
      </c>
      <c r="AD13" s="18"/>
      <c r="AE13" s="18">
        <f t="shared" si="1"/>
        <v>11130000</v>
      </c>
      <c r="AF13" s="18">
        <f t="shared" ref="AF13:AF14" si="9">--N13/30*13</f>
        <v>4823000</v>
      </c>
      <c r="AG13" s="18">
        <v>0</v>
      </c>
      <c r="AH13" s="18"/>
      <c r="AI13" s="18"/>
      <c r="AJ13" s="18">
        <f t="shared" si="3"/>
        <v>15953000</v>
      </c>
      <c r="AK13" s="18">
        <f t="shared" si="4"/>
        <v>89040000</v>
      </c>
      <c r="AL13" s="23"/>
      <c r="AM13" s="23"/>
      <c r="AN13" s="23"/>
      <c r="AO13" s="23"/>
      <c r="AP13" s="23"/>
      <c r="AQ13" s="23" t="s">
        <v>61</v>
      </c>
      <c r="AR13" s="23" t="s">
        <v>693</v>
      </c>
      <c r="AS13" s="23" t="s">
        <v>694</v>
      </c>
      <c r="AT13" s="23" t="s">
        <v>650</v>
      </c>
    </row>
    <row r="14" spans="1:46" x14ac:dyDescent="0.25">
      <c r="A14" s="26">
        <f t="shared" si="5"/>
        <v>13</v>
      </c>
      <c r="B14" s="23" t="s">
        <v>7</v>
      </c>
      <c r="C14" s="23" t="s">
        <v>695</v>
      </c>
      <c r="D14" s="23" t="s">
        <v>696</v>
      </c>
      <c r="E14" s="24">
        <v>1010202795</v>
      </c>
      <c r="F14" s="75">
        <v>46036</v>
      </c>
      <c r="G14" s="75"/>
      <c r="H14" s="75">
        <v>46278</v>
      </c>
      <c r="I14" s="18">
        <v>60000000</v>
      </c>
      <c r="J14" s="18"/>
      <c r="K14" s="18">
        <v>0</v>
      </c>
      <c r="L14" s="26" t="s">
        <v>60</v>
      </c>
      <c r="M14" s="18">
        <v>0</v>
      </c>
      <c r="N14" s="18">
        <v>7500000</v>
      </c>
      <c r="O14" s="18">
        <v>250000</v>
      </c>
      <c r="P14" s="26">
        <v>639</v>
      </c>
      <c r="Q14" s="67">
        <v>46033</v>
      </c>
      <c r="R14" s="18">
        <v>60000000</v>
      </c>
      <c r="S14" s="26">
        <v>182</v>
      </c>
      <c r="T14" s="59">
        <v>46036</v>
      </c>
      <c r="U14" s="18">
        <v>60000000</v>
      </c>
      <c r="V14" s="18">
        <v>4250000</v>
      </c>
      <c r="W14" s="18">
        <v>7500000</v>
      </c>
      <c r="X14" s="18">
        <v>7500000</v>
      </c>
      <c r="Y14" s="18">
        <v>7500000</v>
      </c>
      <c r="Z14" s="18">
        <v>7500000</v>
      </c>
      <c r="AA14" s="18">
        <v>7500000</v>
      </c>
      <c r="AB14" s="18">
        <v>7500000</v>
      </c>
      <c r="AC14" s="18">
        <f t="shared" si="0"/>
        <v>49250000</v>
      </c>
      <c r="AD14" s="18"/>
      <c r="AE14" s="18">
        <f t="shared" si="1"/>
        <v>7500000</v>
      </c>
      <c r="AF14" s="18">
        <f t="shared" si="9"/>
        <v>3250000</v>
      </c>
      <c r="AG14" s="18">
        <v>0</v>
      </c>
      <c r="AH14" s="18"/>
      <c r="AI14" s="18"/>
      <c r="AJ14" s="18">
        <f t="shared" si="3"/>
        <v>10750000</v>
      </c>
      <c r="AK14" s="18">
        <f t="shared" si="4"/>
        <v>60000000</v>
      </c>
      <c r="AL14" s="23"/>
      <c r="AM14" s="23"/>
      <c r="AN14" s="23"/>
      <c r="AO14" s="23"/>
      <c r="AP14" s="23"/>
      <c r="AQ14" s="23" t="s">
        <v>61</v>
      </c>
      <c r="AR14" s="23" t="s">
        <v>697</v>
      </c>
      <c r="AS14" s="23" t="s">
        <v>698</v>
      </c>
      <c r="AT14" s="23" t="s">
        <v>650</v>
      </c>
    </row>
    <row r="15" spans="1:46" x14ac:dyDescent="0.25">
      <c r="A15" s="26">
        <f t="shared" si="5"/>
        <v>14</v>
      </c>
      <c r="B15" s="23" t="s">
        <v>7</v>
      </c>
      <c r="C15" s="23" t="s">
        <v>699</v>
      </c>
      <c r="D15" s="23" t="s">
        <v>700</v>
      </c>
      <c r="E15" s="24">
        <v>79218966</v>
      </c>
      <c r="F15" s="75">
        <v>46037</v>
      </c>
      <c r="G15" s="75"/>
      <c r="H15" s="75">
        <v>46279</v>
      </c>
      <c r="I15" s="18">
        <v>71200000</v>
      </c>
      <c r="J15" s="18"/>
      <c r="K15" s="18">
        <v>0</v>
      </c>
      <c r="L15" s="26" t="s">
        <v>60</v>
      </c>
      <c r="M15" s="18">
        <v>0</v>
      </c>
      <c r="N15" s="18">
        <v>8900000</v>
      </c>
      <c r="O15" s="18">
        <v>296666.66666666669</v>
      </c>
      <c r="P15" s="26">
        <v>728</v>
      </c>
      <c r="Q15" s="67">
        <v>46033</v>
      </c>
      <c r="R15" s="18">
        <v>71200000</v>
      </c>
      <c r="S15" s="26">
        <v>168</v>
      </c>
      <c r="T15" s="59">
        <v>46036</v>
      </c>
      <c r="U15" s="18">
        <v>71200000</v>
      </c>
      <c r="V15" s="18">
        <v>4746666.666666667</v>
      </c>
      <c r="W15" s="18">
        <v>8900000</v>
      </c>
      <c r="X15" s="18">
        <v>8900000</v>
      </c>
      <c r="Y15" s="18">
        <v>8900000</v>
      </c>
      <c r="Z15" s="18">
        <v>8900000</v>
      </c>
      <c r="AA15" s="18">
        <v>8900000</v>
      </c>
      <c r="AB15" s="18">
        <v>8900000</v>
      </c>
      <c r="AC15" s="18">
        <f t="shared" si="0"/>
        <v>58146666.666666672</v>
      </c>
      <c r="AD15" s="18"/>
      <c r="AE15" s="18">
        <f t="shared" si="1"/>
        <v>8900000</v>
      </c>
      <c r="AF15" s="18">
        <f t="shared" ref="AF15:AF16" si="10">--N15/30*14</f>
        <v>4153333.3333333335</v>
      </c>
      <c r="AG15" s="18">
        <v>0</v>
      </c>
      <c r="AH15" s="18"/>
      <c r="AI15" s="18"/>
      <c r="AJ15" s="18">
        <f t="shared" si="3"/>
        <v>13053333.333333334</v>
      </c>
      <c r="AK15" s="18">
        <f t="shared" si="4"/>
        <v>71200000</v>
      </c>
      <c r="AL15" s="23"/>
      <c r="AM15" s="23"/>
      <c r="AN15" s="23"/>
      <c r="AO15" s="23"/>
      <c r="AP15" s="23"/>
      <c r="AQ15" s="23" t="s">
        <v>61</v>
      </c>
      <c r="AR15" s="23" t="s">
        <v>701</v>
      </c>
      <c r="AS15" s="23" t="s">
        <v>702</v>
      </c>
      <c r="AT15" s="23" t="s">
        <v>650</v>
      </c>
    </row>
    <row r="16" spans="1:46" x14ac:dyDescent="0.25">
      <c r="A16" s="26">
        <f t="shared" si="5"/>
        <v>15</v>
      </c>
      <c r="B16" s="23" t="s">
        <v>7</v>
      </c>
      <c r="C16" s="23" t="s">
        <v>703</v>
      </c>
      <c r="D16" s="23" t="s">
        <v>704</v>
      </c>
      <c r="E16" s="24">
        <v>1130670896</v>
      </c>
      <c r="F16" s="75">
        <v>46037</v>
      </c>
      <c r="G16" s="75"/>
      <c r="H16" s="75">
        <v>46279</v>
      </c>
      <c r="I16" s="18">
        <v>105957600</v>
      </c>
      <c r="J16" s="18"/>
      <c r="K16" s="18">
        <v>11130000</v>
      </c>
      <c r="L16" s="26" t="s">
        <v>92</v>
      </c>
      <c r="M16" s="18">
        <v>2114700</v>
      </c>
      <c r="N16" s="18">
        <v>13244700</v>
      </c>
      <c r="O16" s="18">
        <v>441490</v>
      </c>
      <c r="P16" s="26">
        <v>643</v>
      </c>
      <c r="Q16" s="67">
        <v>46033</v>
      </c>
      <c r="R16" s="18">
        <v>158936400</v>
      </c>
      <c r="S16" s="26">
        <v>203</v>
      </c>
      <c r="T16" s="59">
        <v>46037</v>
      </c>
      <c r="U16" s="18">
        <v>105957600</v>
      </c>
      <c r="V16" s="18">
        <v>7063840</v>
      </c>
      <c r="W16" s="18">
        <v>13244700</v>
      </c>
      <c r="X16" s="18">
        <v>13244700</v>
      </c>
      <c r="Y16" s="18">
        <v>13244700</v>
      </c>
      <c r="Z16" s="18">
        <v>13244700</v>
      </c>
      <c r="AA16" s="18">
        <v>13244700</v>
      </c>
      <c r="AB16" s="18">
        <v>13244700</v>
      </c>
      <c r="AC16" s="18">
        <f t="shared" si="0"/>
        <v>86532040</v>
      </c>
      <c r="AD16" s="18"/>
      <c r="AE16" s="18">
        <f t="shared" si="1"/>
        <v>13244700</v>
      </c>
      <c r="AF16" s="18">
        <f t="shared" si="10"/>
        <v>6180860</v>
      </c>
      <c r="AG16" s="18">
        <v>0</v>
      </c>
      <c r="AH16" s="18"/>
      <c r="AI16" s="18"/>
      <c r="AJ16" s="18">
        <f t="shared" si="3"/>
        <v>19425560</v>
      </c>
      <c r="AK16" s="18">
        <f t="shared" si="4"/>
        <v>105957600</v>
      </c>
      <c r="AL16" s="23"/>
      <c r="AM16" s="23"/>
      <c r="AN16" s="23"/>
      <c r="AO16" s="23"/>
      <c r="AP16" s="23"/>
      <c r="AQ16" s="23" t="s">
        <v>61</v>
      </c>
      <c r="AR16" s="23" t="s">
        <v>705</v>
      </c>
      <c r="AS16" s="23" t="s">
        <v>706</v>
      </c>
      <c r="AT16" s="23" t="s">
        <v>650</v>
      </c>
    </row>
    <row r="17" spans="1:46" x14ac:dyDescent="0.25">
      <c r="A17" s="26">
        <f t="shared" si="5"/>
        <v>16</v>
      </c>
      <c r="B17" s="23" t="s">
        <v>7</v>
      </c>
      <c r="C17" s="23" t="s">
        <v>707</v>
      </c>
      <c r="D17" s="23" t="s">
        <v>708</v>
      </c>
      <c r="E17" s="24">
        <v>1030594844</v>
      </c>
      <c r="F17" s="75">
        <v>46038</v>
      </c>
      <c r="G17" s="75"/>
      <c r="H17" s="75">
        <v>46280</v>
      </c>
      <c r="I17" s="18">
        <v>89040000</v>
      </c>
      <c r="J17" s="18"/>
      <c r="K17" s="18">
        <v>0</v>
      </c>
      <c r="L17" s="26" t="s">
        <v>60</v>
      </c>
      <c r="M17" s="18">
        <v>0</v>
      </c>
      <c r="N17" s="18">
        <v>11130000</v>
      </c>
      <c r="O17" s="18">
        <v>371000</v>
      </c>
      <c r="P17" s="26">
        <v>642</v>
      </c>
      <c r="Q17" s="67">
        <v>46033</v>
      </c>
      <c r="R17" s="18">
        <v>89040000</v>
      </c>
      <c r="S17" s="26">
        <v>208</v>
      </c>
      <c r="T17" s="59">
        <v>46037</v>
      </c>
      <c r="U17" s="18">
        <v>89040000</v>
      </c>
      <c r="V17" s="18">
        <v>5565000</v>
      </c>
      <c r="W17" s="18">
        <v>11130000</v>
      </c>
      <c r="X17" s="18">
        <v>11130000</v>
      </c>
      <c r="Y17" s="18">
        <v>11130000</v>
      </c>
      <c r="Z17" s="18">
        <v>11130000</v>
      </c>
      <c r="AA17" s="18">
        <v>11130000</v>
      </c>
      <c r="AB17" s="18">
        <v>11130000</v>
      </c>
      <c r="AC17" s="18">
        <f t="shared" si="0"/>
        <v>72345000</v>
      </c>
      <c r="AD17" s="18"/>
      <c r="AE17" s="18">
        <f t="shared" si="1"/>
        <v>11130000</v>
      </c>
      <c r="AF17" s="18">
        <f>--N17/30*15</f>
        <v>5565000</v>
      </c>
      <c r="AG17" s="18">
        <v>0</v>
      </c>
      <c r="AH17" s="18"/>
      <c r="AI17" s="18"/>
      <c r="AJ17" s="18">
        <f t="shared" si="3"/>
        <v>16695000</v>
      </c>
      <c r="AK17" s="18">
        <f t="shared" si="4"/>
        <v>89040000</v>
      </c>
      <c r="AL17" s="23"/>
      <c r="AM17" s="23"/>
      <c r="AN17" s="23"/>
      <c r="AO17" s="23"/>
      <c r="AP17" s="23"/>
      <c r="AQ17" s="23" t="s">
        <v>61</v>
      </c>
      <c r="AR17" s="23" t="s">
        <v>709</v>
      </c>
      <c r="AS17" s="23" t="s">
        <v>710</v>
      </c>
      <c r="AT17" s="23" t="s">
        <v>650</v>
      </c>
    </row>
    <row r="18" spans="1:46" x14ac:dyDescent="0.25">
      <c r="A18" s="26">
        <f t="shared" si="5"/>
        <v>17</v>
      </c>
      <c r="B18" s="23" t="s">
        <v>7</v>
      </c>
      <c r="C18" s="23" t="s">
        <v>711</v>
      </c>
      <c r="D18" s="23" t="s">
        <v>712</v>
      </c>
      <c r="E18" s="24">
        <v>1018486448</v>
      </c>
      <c r="F18" s="75">
        <v>46037</v>
      </c>
      <c r="G18" s="75"/>
      <c r="H18" s="75">
        <v>46279</v>
      </c>
      <c r="I18" s="18">
        <v>48350400</v>
      </c>
      <c r="J18" s="18"/>
      <c r="K18" s="18">
        <v>0</v>
      </c>
      <c r="L18" s="26" t="s">
        <v>60</v>
      </c>
      <c r="M18" s="18">
        <v>0</v>
      </c>
      <c r="N18" s="18">
        <v>6043800</v>
      </c>
      <c r="O18" s="18">
        <v>201460</v>
      </c>
      <c r="P18" s="26">
        <v>620</v>
      </c>
      <c r="Q18" s="67">
        <v>46033</v>
      </c>
      <c r="R18" s="18">
        <v>48350400</v>
      </c>
      <c r="S18" s="26">
        <v>205</v>
      </c>
      <c r="T18" s="59">
        <v>46037</v>
      </c>
      <c r="U18" s="18">
        <v>48350400</v>
      </c>
      <c r="V18" s="18">
        <v>3223360</v>
      </c>
      <c r="W18" s="18">
        <v>6043800</v>
      </c>
      <c r="X18" s="18">
        <v>6043800</v>
      </c>
      <c r="Y18" s="18">
        <v>6043800</v>
      </c>
      <c r="Z18" s="18">
        <v>6043800</v>
      </c>
      <c r="AA18" s="18">
        <v>6043800</v>
      </c>
      <c r="AB18" s="18">
        <v>6043800</v>
      </c>
      <c r="AC18" s="18">
        <f t="shared" si="0"/>
        <v>39486160</v>
      </c>
      <c r="AD18" s="18"/>
      <c r="AE18" s="18">
        <f t="shared" si="1"/>
        <v>6043800</v>
      </c>
      <c r="AF18" s="18">
        <f>--N18/30*14</f>
        <v>2820440</v>
      </c>
      <c r="AG18" s="18">
        <v>0</v>
      </c>
      <c r="AH18" s="18"/>
      <c r="AI18" s="18"/>
      <c r="AJ18" s="18">
        <f t="shared" si="3"/>
        <v>8864240</v>
      </c>
      <c r="AK18" s="18">
        <f t="shared" si="4"/>
        <v>48350400</v>
      </c>
      <c r="AL18" s="23"/>
      <c r="AM18" s="23"/>
      <c r="AN18" s="23"/>
      <c r="AO18" s="23"/>
      <c r="AP18" s="23"/>
      <c r="AQ18" s="23" t="s">
        <v>61</v>
      </c>
      <c r="AR18" s="23" t="s">
        <v>713</v>
      </c>
      <c r="AS18" s="23" t="s">
        <v>714</v>
      </c>
      <c r="AT18" s="23" t="s">
        <v>650</v>
      </c>
    </row>
    <row r="19" spans="1:46" x14ac:dyDescent="0.25">
      <c r="A19" s="26">
        <f t="shared" si="5"/>
        <v>18</v>
      </c>
      <c r="B19" s="23" t="s">
        <v>7</v>
      </c>
      <c r="C19" s="23" t="s">
        <v>715</v>
      </c>
      <c r="D19" s="23" t="s">
        <v>716</v>
      </c>
      <c r="E19" s="24">
        <v>1018438150</v>
      </c>
      <c r="F19" s="75">
        <v>46036</v>
      </c>
      <c r="G19" s="75"/>
      <c r="H19" s="75">
        <v>46278</v>
      </c>
      <c r="I19" s="18">
        <v>48350400</v>
      </c>
      <c r="J19" s="18"/>
      <c r="K19" s="18">
        <v>0</v>
      </c>
      <c r="L19" s="26" t="s">
        <v>60</v>
      </c>
      <c r="M19" s="18">
        <v>0</v>
      </c>
      <c r="N19" s="18">
        <v>6043800</v>
      </c>
      <c r="O19" s="18">
        <v>201460</v>
      </c>
      <c r="P19" s="26">
        <v>679</v>
      </c>
      <c r="Q19" s="67">
        <v>46033</v>
      </c>
      <c r="R19" s="18">
        <v>48350400</v>
      </c>
      <c r="S19" s="26">
        <v>177</v>
      </c>
      <c r="T19" s="59">
        <v>46036</v>
      </c>
      <c r="U19" s="18">
        <v>48350400</v>
      </c>
      <c r="V19" s="18">
        <v>3424820</v>
      </c>
      <c r="W19" s="18">
        <v>6043800</v>
      </c>
      <c r="X19" s="18">
        <v>6043800</v>
      </c>
      <c r="Y19" s="18">
        <v>6043800</v>
      </c>
      <c r="Z19" s="18">
        <v>6043800</v>
      </c>
      <c r="AA19" s="18">
        <v>6043800</v>
      </c>
      <c r="AB19" s="18">
        <v>6043800</v>
      </c>
      <c r="AC19" s="18">
        <f t="shared" si="0"/>
        <v>39687620</v>
      </c>
      <c r="AD19" s="18"/>
      <c r="AE19" s="18">
        <f t="shared" si="1"/>
        <v>6043800</v>
      </c>
      <c r="AF19" s="18">
        <f t="shared" ref="AF19:AF21" si="11">--N19/30*13</f>
        <v>2618980</v>
      </c>
      <c r="AG19" s="18">
        <v>0</v>
      </c>
      <c r="AH19" s="18"/>
      <c r="AI19" s="18"/>
      <c r="AJ19" s="18">
        <f t="shared" si="3"/>
        <v>8662780</v>
      </c>
      <c r="AK19" s="18">
        <f t="shared" si="4"/>
        <v>48350400</v>
      </c>
      <c r="AL19" s="23"/>
      <c r="AM19" s="23"/>
      <c r="AN19" s="23"/>
      <c r="AO19" s="23"/>
      <c r="AP19" s="23"/>
      <c r="AQ19" s="23" t="s">
        <v>61</v>
      </c>
      <c r="AR19" s="23" t="s">
        <v>717</v>
      </c>
      <c r="AS19" s="23" t="s">
        <v>718</v>
      </c>
      <c r="AT19" s="23" t="s">
        <v>650</v>
      </c>
    </row>
    <row r="20" spans="1:46" x14ac:dyDescent="0.25">
      <c r="A20" s="26">
        <f t="shared" si="5"/>
        <v>19</v>
      </c>
      <c r="B20" s="23" t="s">
        <v>7</v>
      </c>
      <c r="C20" s="23" t="s">
        <v>719</v>
      </c>
      <c r="D20" s="23" t="s">
        <v>720</v>
      </c>
      <c r="E20" s="24">
        <v>1026557622</v>
      </c>
      <c r="F20" s="75">
        <v>46036</v>
      </c>
      <c r="G20" s="75"/>
      <c r="H20" s="75">
        <v>46278</v>
      </c>
      <c r="I20" s="18">
        <v>48350400</v>
      </c>
      <c r="J20" s="18"/>
      <c r="K20" s="18">
        <v>0</v>
      </c>
      <c r="L20" s="26" t="s">
        <v>60</v>
      </c>
      <c r="M20" s="18">
        <v>0</v>
      </c>
      <c r="N20" s="18">
        <v>6043800</v>
      </c>
      <c r="O20" s="18">
        <v>201460</v>
      </c>
      <c r="P20" s="26">
        <v>726</v>
      </c>
      <c r="Q20" s="67">
        <v>46033</v>
      </c>
      <c r="R20" s="18">
        <v>48350400</v>
      </c>
      <c r="S20" s="26">
        <v>178</v>
      </c>
      <c r="T20" s="59">
        <v>46036</v>
      </c>
      <c r="U20" s="18">
        <v>48350400</v>
      </c>
      <c r="V20" s="18">
        <v>3424820</v>
      </c>
      <c r="W20" s="18">
        <v>6043800</v>
      </c>
      <c r="X20" s="18">
        <v>6043800</v>
      </c>
      <c r="Y20" s="18">
        <v>6043800</v>
      </c>
      <c r="Z20" s="18">
        <v>6043800</v>
      </c>
      <c r="AA20" s="18">
        <v>6043800</v>
      </c>
      <c r="AB20" s="18">
        <v>6043800</v>
      </c>
      <c r="AC20" s="18">
        <f t="shared" si="0"/>
        <v>39687620</v>
      </c>
      <c r="AD20" s="18"/>
      <c r="AE20" s="18">
        <f t="shared" si="1"/>
        <v>6043800</v>
      </c>
      <c r="AF20" s="18">
        <f t="shared" si="11"/>
        <v>2618980</v>
      </c>
      <c r="AG20" s="18">
        <v>0</v>
      </c>
      <c r="AH20" s="18"/>
      <c r="AI20" s="18"/>
      <c r="AJ20" s="18">
        <f t="shared" si="3"/>
        <v>8662780</v>
      </c>
      <c r="AK20" s="18">
        <f t="shared" si="4"/>
        <v>48350400</v>
      </c>
      <c r="AL20" s="23"/>
      <c r="AM20" s="23"/>
      <c r="AN20" s="23"/>
      <c r="AO20" s="23"/>
      <c r="AP20" s="23"/>
      <c r="AQ20" s="23" t="s">
        <v>61</v>
      </c>
      <c r="AR20" s="23" t="s">
        <v>721</v>
      </c>
      <c r="AS20" s="23" t="s">
        <v>722</v>
      </c>
      <c r="AT20" s="23" t="s">
        <v>650</v>
      </c>
    </row>
    <row r="21" spans="1:46" x14ac:dyDescent="0.25">
      <c r="A21" s="26">
        <f t="shared" si="5"/>
        <v>20</v>
      </c>
      <c r="B21" s="23" t="s">
        <v>7</v>
      </c>
      <c r="C21" s="23" t="s">
        <v>723</v>
      </c>
      <c r="D21" s="23" t="s">
        <v>724</v>
      </c>
      <c r="E21" s="24">
        <v>1023908913</v>
      </c>
      <c r="F21" s="75">
        <v>46036</v>
      </c>
      <c r="G21" s="75"/>
      <c r="H21" s="75">
        <v>46278</v>
      </c>
      <c r="I21" s="18">
        <v>72000000</v>
      </c>
      <c r="J21" s="18"/>
      <c r="K21" s="18">
        <v>0</v>
      </c>
      <c r="L21" s="26" t="s">
        <v>60</v>
      </c>
      <c r="M21" s="18">
        <v>0</v>
      </c>
      <c r="N21" s="18">
        <v>9000000</v>
      </c>
      <c r="O21" s="18">
        <v>300000</v>
      </c>
      <c r="P21" s="26">
        <v>659</v>
      </c>
      <c r="Q21" s="67">
        <v>46033</v>
      </c>
      <c r="R21" s="18">
        <v>108000000</v>
      </c>
      <c r="S21" s="26">
        <v>165</v>
      </c>
      <c r="T21" s="59">
        <v>46036</v>
      </c>
      <c r="U21" s="18">
        <v>72000000</v>
      </c>
      <c r="V21" s="18">
        <v>5100000</v>
      </c>
      <c r="W21" s="18">
        <v>9000000</v>
      </c>
      <c r="X21" s="18">
        <v>9000000</v>
      </c>
      <c r="Y21" s="18">
        <v>9000000</v>
      </c>
      <c r="Z21" s="18">
        <v>9000000</v>
      </c>
      <c r="AA21" s="18">
        <v>9000000</v>
      </c>
      <c r="AB21" s="18">
        <v>9000000</v>
      </c>
      <c r="AC21" s="18">
        <f t="shared" si="0"/>
        <v>59100000</v>
      </c>
      <c r="AD21" s="18"/>
      <c r="AE21" s="18">
        <f t="shared" si="1"/>
        <v>9000000</v>
      </c>
      <c r="AF21" s="18">
        <f t="shared" si="11"/>
        <v>3900000</v>
      </c>
      <c r="AG21" s="18">
        <v>0</v>
      </c>
      <c r="AH21" s="18"/>
      <c r="AI21" s="18"/>
      <c r="AJ21" s="18">
        <f t="shared" si="3"/>
        <v>12900000</v>
      </c>
      <c r="AK21" s="18">
        <f t="shared" si="4"/>
        <v>72000000</v>
      </c>
      <c r="AL21" s="23"/>
      <c r="AM21" s="23"/>
      <c r="AN21" s="23"/>
      <c r="AO21" s="23"/>
      <c r="AP21" s="23"/>
      <c r="AQ21" s="23" t="s">
        <v>61</v>
      </c>
      <c r="AR21" s="23" t="s">
        <v>725</v>
      </c>
      <c r="AS21" s="23" t="s">
        <v>726</v>
      </c>
      <c r="AT21" s="23" t="s">
        <v>650</v>
      </c>
    </row>
    <row r="22" spans="1:46" x14ac:dyDescent="0.25">
      <c r="A22" s="26">
        <f t="shared" si="5"/>
        <v>21</v>
      </c>
      <c r="B22" s="23" t="s">
        <v>7</v>
      </c>
      <c r="C22" s="23" t="s">
        <v>727</v>
      </c>
      <c r="D22" s="23" t="s">
        <v>728</v>
      </c>
      <c r="E22" s="24">
        <v>1129531641</v>
      </c>
      <c r="F22" s="75">
        <v>46041</v>
      </c>
      <c r="G22" s="75"/>
      <c r="H22" s="75">
        <v>46283</v>
      </c>
      <c r="I22" s="18">
        <v>104289688</v>
      </c>
      <c r="J22" s="18"/>
      <c r="K22" s="18">
        <v>10954890.76</v>
      </c>
      <c r="L22" s="26" t="s">
        <v>92</v>
      </c>
      <c r="M22" s="18">
        <v>2081320.24</v>
      </c>
      <c r="N22" s="18">
        <v>13036211</v>
      </c>
      <c r="O22" s="18">
        <v>434540.36666666664</v>
      </c>
      <c r="P22" s="26">
        <v>611</v>
      </c>
      <c r="Q22" s="67">
        <v>46033</v>
      </c>
      <c r="R22" s="18">
        <v>156434532</v>
      </c>
      <c r="S22" s="26">
        <v>195</v>
      </c>
      <c r="T22" s="59">
        <v>46037</v>
      </c>
      <c r="U22" s="18">
        <v>104289688</v>
      </c>
      <c r="V22" s="18">
        <v>5214484.4000000004</v>
      </c>
      <c r="W22" s="18">
        <v>13036211</v>
      </c>
      <c r="X22" s="18">
        <v>13036211</v>
      </c>
      <c r="Y22" s="18">
        <v>13036211</v>
      </c>
      <c r="Z22" s="18">
        <v>13036211</v>
      </c>
      <c r="AA22" s="18">
        <v>13036211</v>
      </c>
      <c r="AB22" s="18">
        <v>13036211</v>
      </c>
      <c r="AC22" s="18">
        <f>SUM(V22:AA22)</f>
        <v>70395539.400000006</v>
      </c>
      <c r="AD22" s="18">
        <f>+AB22</f>
        <v>13036211</v>
      </c>
      <c r="AE22" s="18">
        <f t="shared" ref="AE22" si="12">--N22</f>
        <v>13036211</v>
      </c>
      <c r="AF22" s="18">
        <f>--N22/30*18</f>
        <v>7821726.5999999996</v>
      </c>
      <c r="AG22" s="18">
        <v>0</v>
      </c>
      <c r="AH22" s="18"/>
      <c r="AI22" s="18"/>
      <c r="AJ22" s="18">
        <f t="shared" ref="AJ22" si="13">SUM(AD22:AI22)</f>
        <v>33894148.600000001</v>
      </c>
      <c r="AK22" s="18">
        <f t="shared" ref="AK22" si="14">--AJ22--AC22</f>
        <v>104289688</v>
      </c>
      <c r="AL22" s="23"/>
      <c r="AM22" s="23"/>
      <c r="AN22" s="23"/>
      <c r="AO22" s="23"/>
      <c r="AP22" s="23"/>
      <c r="AQ22" s="23" t="s">
        <v>61</v>
      </c>
      <c r="AR22" s="23" t="s">
        <v>729</v>
      </c>
      <c r="AS22" s="23" t="s">
        <v>730</v>
      </c>
      <c r="AT22" s="23" t="s">
        <v>650</v>
      </c>
    </row>
    <row r="23" spans="1:46" x14ac:dyDescent="0.25">
      <c r="A23" s="26">
        <f t="shared" si="5"/>
        <v>22</v>
      </c>
      <c r="B23" s="23" t="s">
        <v>7</v>
      </c>
      <c r="C23" s="23" t="s">
        <v>731</v>
      </c>
      <c r="D23" s="23" t="s">
        <v>732</v>
      </c>
      <c r="E23" s="24">
        <v>1099213032</v>
      </c>
      <c r="F23" s="75">
        <v>46038</v>
      </c>
      <c r="G23" s="75"/>
      <c r="H23" s="75">
        <v>46280</v>
      </c>
      <c r="I23" s="18">
        <v>113400000</v>
      </c>
      <c r="J23" s="18"/>
      <c r="K23" s="18">
        <v>0</v>
      </c>
      <c r="L23" s="26" t="s">
        <v>60</v>
      </c>
      <c r="M23" s="18">
        <v>0</v>
      </c>
      <c r="N23" s="18">
        <v>14175000</v>
      </c>
      <c r="O23" s="18">
        <v>472500</v>
      </c>
      <c r="P23" s="26">
        <v>725</v>
      </c>
      <c r="Q23" s="67">
        <v>46033</v>
      </c>
      <c r="R23" s="18">
        <v>113400000</v>
      </c>
      <c r="S23" s="26">
        <v>211</v>
      </c>
      <c r="T23" s="59">
        <v>46038</v>
      </c>
      <c r="U23" s="18">
        <v>113400000</v>
      </c>
      <c r="V23" s="18">
        <v>7087500</v>
      </c>
      <c r="W23" s="18">
        <v>14175000</v>
      </c>
      <c r="X23" s="18">
        <v>14175000</v>
      </c>
      <c r="Y23" s="18">
        <v>14175000</v>
      </c>
      <c r="Z23" s="18">
        <v>14175000</v>
      </c>
      <c r="AA23" s="18">
        <v>14175000</v>
      </c>
      <c r="AB23" s="18">
        <v>14175000</v>
      </c>
      <c r="AC23" s="18">
        <f t="shared" ref="AC23" si="15">SUM(V23:AB23)</f>
        <v>92137500</v>
      </c>
      <c r="AD23" s="18"/>
      <c r="AE23" s="18">
        <f t="shared" ref="AE23" si="16">--N23</f>
        <v>14175000</v>
      </c>
      <c r="AF23" s="18">
        <f>--N23/30*15</f>
        <v>7087500</v>
      </c>
      <c r="AG23" s="18">
        <v>0</v>
      </c>
      <c r="AH23" s="18"/>
      <c r="AI23" s="18"/>
      <c r="AJ23" s="18">
        <f t="shared" ref="AJ23" si="17">SUM(AD23:AI23)</f>
        <v>21262500</v>
      </c>
      <c r="AK23" s="18">
        <f t="shared" ref="AK23" si="18">--AJ23--AC23</f>
        <v>113400000</v>
      </c>
      <c r="AL23" s="23"/>
      <c r="AM23" s="23"/>
      <c r="AN23" s="23"/>
      <c r="AO23" s="23"/>
      <c r="AP23" s="23"/>
      <c r="AQ23" s="23" t="s">
        <v>61</v>
      </c>
      <c r="AR23" s="23" t="s">
        <v>733</v>
      </c>
      <c r="AS23" s="23" t="s">
        <v>734</v>
      </c>
      <c r="AT23" s="23" t="s">
        <v>650</v>
      </c>
    </row>
    <row r="24" spans="1:46" x14ac:dyDescent="0.25">
      <c r="A24" s="26">
        <f t="shared" si="5"/>
        <v>23</v>
      </c>
      <c r="B24" s="23" t="s">
        <v>7</v>
      </c>
      <c r="C24" s="23" t="s">
        <v>735</v>
      </c>
      <c r="D24" s="23" t="s">
        <v>736</v>
      </c>
      <c r="E24" s="24">
        <v>19345157</v>
      </c>
      <c r="F24" s="75">
        <v>46044</v>
      </c>
      <c r="G24" s="75"/>
      <c r="H24" s="75">
        <v>46286</v>
      </c>
      <c r="I24" s="18">
        <v>215265708</v>
      </c>
      <c r="J24" s="18"/>
      <c r="K24" s="18">
        <v>21795652.93</v>
      </c>
      <c r="L24" s="26" t="s">
        <v>92</v>
      </c>
      <c r="M24" s="18">
        <v>5112560.5599999996</v>
      </c>
      <c r="N24" s="18">
        <v>26908213.5</v>
      </c>
      <c r="O24" s="18">
        <v>896940.45</v>
      </c>
      <c r="P24" s="26">
        <v>651</v>
      </c>
      <c r="Q24" s="67">
        <v>46033</v>
      </c>
      <c r="R24" s="18">
        <v>322898568</v>
      </c>
      <c r="S24" s="26">
        <v>511</v>
      </c>
      <c r="T24" s="59">
        <v>46044</v>
      </c>
      <c r="U24" s="18">
        <v>215265708</v>
      </c>
      <c r="V24" s="18">
        <v>8072464.0499999998</v>
      </c>
      <c r="W24" s="18">
        <v>26908213.5</v>
      </c>
      <c r="X24" s="18">
        <v>26908213.5</v>
      </c>
      <c r="Y24" s="18">
        <v>26908213.5</v>
      </c>
      <c r="Z24" s="18">
        <v>26908213.5</v>
      </c>
      <c r="AA24" s="18">
        <v>26908213.5</v>
      </c>
      <c r="AB24" s="18">
        <v>26908213.5</v>
      </c>
      <c r="AC24" s="18">
        <f t="shared" ref="AC24:AC49" si="19">SUM(V24:AB24)</f>
        <v>169521745.05000001</v>
      </c>
      <c r="AD24" s="18"/>
      <c r="AE24" s="18">
        <f t="shared" ref="AE24:AE49" si="20">--N24</f>
        <v>26908213.5</v>
      </c>
      <c r="AF24" s="18">
        <f>--N24/30*21</f>
        <v>18835749.449999999</v>
      </c>
      <c r="AG24" s="18">
        <v>0</v>
      </c>
      <c r="AH24" s="18"/>
      <c r="AI24" s="18"/>
      <c r="AJ24" s="18">
        <f t="shared" ref="AJ24:AJ49" si="21">SUM(AD24:AI24)</f>
        <v>45743962.950000003</v>
      </c>
      <c r="AK24" s="18">
        <f t="shared" ref="AK24:AK49" si="22">--AJ24--AC24</f>
        <v>215265708</v>
      </c>
      <c r="AL24" s="23"/>
      <c r="AM24" s="23"/>
      <c r="AN24" s="23"/>
      <c r="AO24" s="23"/>
      <c r="AP24" s="23"/>
      <c r="AQ24" s="23" t="s">
        <v>61</v>
      </c>
      <c r="AR24" s="23" t="s">
        <v>737</v>
      </c>
      <c r="AS24" s="23" t="s">
        <v>738</v>
      </c>
      <c r="AT24" s="23" t="s">
        <v>650</v>
      </c>
    </row>
    <row r="25" spans="1:46" x14ac:dyDescent="0.25">
      <c r="A25" s="26">
        <f t="shared" si="5"/>
        <v>24</v>
      </c>
      <c r="B25" s="23" t="s">
        <v>7</v>
      </c>
      <c r="C25" s="23" t="s">
        <v>739</v>
      </c>
      <c r="D25" s="23" t="s">
        <v>740</v>
      </c>
      <c r="E25" s="24">
        <v>75102942</v>
      </c>
      <c r="F25" s="75">
        <v>46046</v>
      </c>
      <c r="G25" s="75"/>
      <c r="H25" s="75">
        <v>46288</v>
      </c>
      <c r="I25" s="18">
        <v>77146512</v>
      </c>
      <c r="J25" s="18"/>
      <c r="K25" s="18">
        <v>0</v>
      </c>
      <c r="L25" s="26" t="s">
        <v>60</v>
      </c>
      <c r="M25" s="18">
        <v>0</v>
      </c>
      <c r="N25" s="18">
        <v>9643314</v>
      </c>
      <c r="O25" s="18">
        <v>321443.8</v>
      </c>
      <c r="P25" s="26">
        <v>722</v>
      </c>
      <c r="Q25" s="67">
        <v>46033</v>
      </c>
      <c r="R25" s="18">
        <v>77146512</v>
      </c>
      <c r="S25" s="26">
        <v>570</v>
      </c>
      <c r="T25" s="59">
        <v>46046</v>
      </c>
      <c r="U25" s="18">
        <v>77146512</v>
      </c>
      <c r="V25" s="18">
        <v>2250106.6</v>
      </c>
      <c r="W25" s="18">
        <v>9643314</v>
      </c>
      <c r="X25" s="18">
        <v>9643314</v>
      </c>
      <c r="Y25" s="18">
        <v>9643314</v>
      </c>
      <c r="Z25" s="18">
        <v>9643314</v>
      </c>
      <c r="AA25" s="18">
        <v>9643314</v>
      </c>
      <c r="AB25" s="18">
        <v>9643314</v>
      </c>
      <c r="AC25" s="18">
        <f t="shared" si="19"/>
        <v>60109990.600000001</v>
      </c>
      <c r="AD25" s="18"/>
      <c r="AE25" s="18">
        <f t="shared" si="20"/>
        <v>9643314</v>
      </c>
      <c r="AF25" s="18">
        <f t="shared" ref="AF25:AF27" si="23">--N25/30*23</f>
        <v>7393207.3999999994</v>
      </c>
      <c r="AG25" s="18">
        <v>0</v>
      </c>
      <c r="AH25" s="18"/>
      <c r="AI25" s="18"/>
      <c r="AJ25" s="18">
        <f t="shared" si="21"/>
        <v>17036521.399999999</v>
      </c>
      <c r="AK25" s="18">
        <f t="shared" si="22"/>
        <v>77146512</v>
      </c>
      <c r="AL25" s="23"/>
      <c r="AM25" s="23"/>
      <c r="AN25" s="23"/>
      <c r="AO25" s="23"/>
      <c r="AP25" s="23"/>
      <c r="AQ25" s="23" t="s">
        <v>61</v>
      </c>
      <c r="AR25" s="23" t="s">
        <v>741</v>
      </c>
      <c r="AS25" s="23" t="s">
        <v>742</v>
      </c>
      <c r="AT25" s="23" t="s">
        <v>650</v>
      </c>
    </row>
    <row r="26" spans="1:46" x14ac:dyDescent="0.25">
      <c r="A26" s="26">
        <f t="shared" si="5"/>
        <v>25</v>
      </c>
      <c r="B26" s="23" t="s">
        <v>7</v>
      </c>
      <c r="C26" s="23" t="s">
        <v>743</v>
      </c>
      <c r="D26" s="23" t="s">
        <v>744</v>
      </c>
      <c r="E26" s="24">
        <v>1018405047</v>
      </c>
      <c r="F26" s="75">
        <v>46046</v>
      </c>
      <c r="G26" s="75"/>
      <c r="H26" s="75">
        <v>46288</v>
      </c>
      <c r="I26" s="18">
        <v>77146512</v>
      </c>
      <c r="J26" s="18"/>
      <c r="K26" s="18">
        <v>0</v>
      </c>
      <c r="L26" s="26" t="s">
        <v>60</v>
      </c>
      <c r="M26" s="18">
        <v>0</v>
      </c>
      <c r="N26" s="18">
        <v>9643314</v>
      </c>
      <c r="O26" s="18">
        <v>321443.8</v>
      </c>
      <c r="P26" s="26">
        <v>701</v>
      </c>
      <c r="Q26" s="67">
        <v>46033</v>
      </c>
      <c r="R26" s="18">
        <v>77146512</v>
      </c>
      <c r="S26" s="26">
        <v>558</v>
      </c>
      <c r="T26" s="59">
        <v>46046</v>
      </c>
      <c r="U26" s="18">
        <v>77146512</v>
      </c>
      <c r="V26" s="18">
        <v>2250106.6</v>
      </c>
      <c r="W26" s="18">
        <v>9643314</v>
      </c>
      <c r="X26" s="18">
        <v>9643314</v>
      </c>
      <c r="Y26" s="18">
        <v>9643314</v>
      </c>
      <c r="Z26" s="18">
        <v>9643314</v>
      </c>
      <c r="AA26" s="18">
        <v>9643314</v>
      </c>
      <c r="AB26" s="18">
        <v>9643314</v>
      </c>
      <c r="AC26" s="18">
        <f t="shared" si="19"/>
        <v>60109990.600000001</v>
      </c>
      <c r="AD26" s="18"/>
      <c r="AE26" s="18">
        <f t="shared" si="20"/>
        <v>9643314</v>
      </c>
      <c r="AF26" s="18">
        <f t="shared" si="23"/>
        <v>7393207.3999999994</v>
      </c>
      <c r="AG26" s="18">
        <v>0</v>
      </c>
      <c r="AH26" s="18"/>
      <c r="AI26" s="18"/>
      <c r="AJ26" s="18">
        <f t="shared" si="21"/>
        <v>17036521.399999999</v>
      </c>
      <c r="AK26" s="18">
        <f t="shared" si="22"/>
        <v>77146512</v>
      </c>
      <c r="AL26" s="23"/>
      <c r="AM26" s="23"/>
      <c r="AN26" s="23"/>
      <c r="AO26" s="23"/>
      <c r="AP26" s="23"/>
      <c r="AQ26" s="23" t="s">
        <v>61</v>
      </c>
      <c r="AR26" s="23" t="s">
        <v>745</v>
      </c>
      <c r="AS26" s="23" t="s">
        <v>746</v>
      </c>
      <c r="AT26" s="23" t="s">
        <v>650</v>
      </c>
    </row>
    <row r="27" spans="1:46" x14ac:dyDescent="0.25">
      <c r="A27" s="26">
        <f t="shared" si="5"/>
        <v>26</v>
      </c>
      <c r="B27" s="23" t="s">
        <v>7</v>
      </c>
      <c r="C27" s="23" t="s">
        <v>747</v>
      </c>
      <c r="D27" s="23" t="s">
        <v>748</v>
      </c>
      <c r="E27" s="24">
        <v>43221099</v>
      </c>
      <c r="F27" s="75">
        <v>46046</v>
      </c>
      <c r="G27" s="75"/>
      <c r="H27" s="75">
        <v>46288</v>
      </c>
      <c r="I27" s="18">
        <v>70278392</v>
      </c>
      <c r="J27" s="18"/>
      <c r="K27" s="18">
        <v>0</v>
      </c>
      <c r="L27" s="26" t="s">
        <v>60</v>
      </c>
      <c r="M27" s="18">
        <v>0</v>
      </c>
      <c r="N27" s="18">
        <v>8784799</v>
      </c>
      <c r="O27" s="18">
        <v>292826.63333333336</v>
      </c>
      <c r="P27" s="26">
        <v>677</v>
      </c>
      <c r="Q27" s="67">
        <v>46033</v>
      </c>
      <c r="R27" s="18">
        <v>70278392</v>
      </c>
      <c r="S27" s="26">
        <v>523</v>
      </c>
      <c r="T27" s="59">
        <v>46045</v>
      </c>
      <c r="U27" s="18">
        <v>70278392</v>
      </c>
      <c r="V27" s="18">
        <v>2049786.4333333336</v>
      </c>
      <c r="W27" s="18">
        <v>8784799</v>
      </c>
      <c r="X27" s="18">
        <v>8784799</v>
      </c>
      <c r="Y27" s="18">
        <v>8784799</v>
      </c>
      <c r="Z27" s="18">
        <v>8784799</v>
      </c>
      <c r="AA27" s="18">
        <v>8784799</v>
      </c>
      <c r="AB27" s="18">
        <v>8784799</v>
      </c>
      <c r="AC27" s="18">
        <f t="shared" si="19"/>
        <v>54758580.433333337</v>
      </c>
      <c r="AD27" s="18"/>
      <c r="AE27" s="18">
        <f t="shared" si="20"/>
        <v>8784799</v>
      </c>
      <c r="AF27" s="18">
        <f t="shared" si="23"/>
        <v>6735012.5666666673</v>
      </c>
      <c r="AG27" s="18">
        <v>0</v>
      </c>
      <c r="AH27" s="18"/>
      <c r="AI27" s="18"/>
      <c r="AJ27" s="18">
        <f t="shared" si="21"/>
        <v>15519811.566666666</v>
      </c>
      <c r="AK27" s="18">
        <f t="shared" si="22"/>
        <v>70278392</v>
      </c>
      <c r="AL27" s="23"/>
      <c r="AM27" s="23"/>
      <c r="AN27" s="23"/>
      <c r="AO27" s="23"/>
      <c r="AP27" s="23"/>
      <c r="AQ27" s="23" t="s">
        <v>61</v>
      </c>
      <c r="AR27" s="23" t="s">
        <v>749</v>
      </c>
      <c r="AS27" s="23" t="s">
        <v>750</v>
      </c>
      <c r="AT27" s="23" t="s">
        <v>650</v>
      </c>
    </row>
    <row r="28" spans="1:46" x14ac:dyDescent="0.25">
      <c r="A28" s="26">
        <f t="shared" si="5"/>
        <v>27</v>
      </c>
      <c r="B28" s="23" t="s">
        <v>7</v>
      </c>
      <c r="C28" s="23" t="s">
        <v>751</v>
      </c>
      <c r="D28" s="23" t="s">
        <v>752</v>
      </c>
      <c r="E28" s="24">
        <v>1018450143</v>
      </c>
      <c r="F28" s="75">
        <v>46052</v>
      </c>
      <c r="G28" s="75"/>
      <c r="H28" s="75">
        <v>46294</v>
      </c>
      <c r="I28" s="18">
        <v>54600000</v>
      </c>
      <c r="J28" s="18"/>
      <c r="K28" s="18">
        <v>0</v>
      </c>
      <c r="L28" s="26" t="s">
        <v>60</v>
      </c>
      <c r="M28" s="18">
        <v>0</v>
      </c>
      <c r="N28" s="18">
        <v>6825000</v>
      </c>
      <c r="O28" s="18">
        <v>227500</v>
      </c>
      <c r="P28" s="26">
        <v>743</v>
      </c>
      <c r="Q28" s="67">
        <v>46033</v>
      </c>
      <c r="R28" s="18">
        <v>81900000</v>
      </c>
      <c r="S28" s="26">
        <v>1206</v>
      </c>
      <c r="T28" s="59">
        <v>46052</v>
      </c>
      <c r="U28" s="18">
        <v>54600000</v>
      </c>
      <c r="V28" s="18">
        <v>227500</v>
      </c>
      <c r="W28" s="18">
        <v>6825000</v>
      </c>
      <c r="X28" s="18">
        <v>6825000</v>
      </c>
      <c r="Y28" s="18">
        <v>6825000</v>
      </c>
      <c r="Z28" s="18">
        <v>6825000</v>
      </c>
      <c r="AA28" s="18">
        <v>6825000</v>
      </c>
      <c r="AB28" s="18">
        <v>6825000</v>
      </c>
      <c r="AC28" s="18">
        <f t="shared" si="19"/>
        <v>41177500</v>
      </c>
      <c r="AD28" s="18"/>
      <c r="AE28" s="18">
        <f t="shared" si="20"/>
        <v>6825000</v>
      </c>
      <c r="AF28" s="18">
        <f>--N28/30*29</f>
        <v>6597500</v>
      </c>
      <c r="AG28" s="18">
        <v>0</v>
      </c>
      <c r="AH28" s="18"/>
      <c r="AI28" s="18"/>
      <c r="AJ28" s="18">
        <f t="shared" si="21"/>
        <v>13422500</v>
      </c>
      <c r="AK28" s="18">
        <f t="shared" si="22"/>
        <v>54600000</v>
      </c>
      <c r="AL28" s="23"/>
      <c r="AM28" s="23"/>
      <c r="AN28" s="23"/>
      <c r="AO28" s="23"/>
      <c r="AP28" s="23"/>
      <c r="AQ28" s="23" t="s">
        <v>61</v>
      </c>
      <c r="AR28" s="23" t="s">
        <v>753</v>
      </c>
      <c r="AS28" s="23" t="s">
        <v>754</v>
      </c>
      <c r="AT28" s="23" t="s">
        <v>650</v>
      </c>
    </row>
    <row r="29" spans="1:46" x14ac:dyDescent="0.25">
      <c r="A29" s="26">
        <f t="shared" si="5"/>
        <v>28</v>
      </c>
      <c r="B29" s="23" t="s">
        <v>7</v>
      </c>
      <c r="C29" s="23" t="s">
        <v>755</v>
      </c>
      <c r="D29" s="23" t="s">
        <v>756</v>
      </c>
      <c r="E29" s="24">
        <v>29284574</v>
      </c>
      <c r="F29" s="75">
        <v>46045</v>
      </c>
      <c r="G29" s="75"/>
      <c r="H29" s="75">
        <v>46287</v>
      </c>
      <c r="I29" s="18">
        <v>63000000</v>
      </c>
      <c r="J29" s="18"/>
      <c r="K29" s="18">
        <v>0</v>
      </c>
      <c r="L29" s="26" t="s">
        <v>60</v>
      </c>
      <c r="M29" s="18">
        <v>0</v>
      </c>
      <c r="N29" s="18">
        <v>7875000</v>
      </c>
      <c r="O29" s="18">
        <v>262500</v>
      </c>
      <c r="P29" s="26">
        <v>723</v>
      </c>
      <c r="Q29" s="67">
        <v>46033</v>
      </c>
      <c r="R29" s="18">
        <v>63000000</v>
      </c>
      <c r="S29" s="26">
        <v>545</v>
      </c>
      <c r="T29" s="59">
        <v>46045</v>
      </c>
      <c r="U29" s="18">
        <v>63000000</v>
      </c>
      <c r="V29" s="18">
        <v>2100000</v>
      </c>
      <c r="W29" s="18">
        <v>7875000</v>
      </c>
      <c r="X29" s="18">
        <v>7875000</v>
      </c>
      <c r="Y29" s="18">
        <v>7875000</v>
      </c>
      <c r="Z29" s="18">
        <v>7875000</v>
      </c>
      <c r="AA29" s="18">
        <v>7875000</v>
      </c>
      <c r="AB29" s="18">
        <v>7875000</v>
      </c>
      <c r="AC29" s="18">
        <f t="shared" si="19"/>
        <v>49350000</v>
      </c>
      <c r="AD29" s="18"/>
      <c r="AE29" s="18">
        <f t="shared" si="20"/>
        <v>7875000</v>
      </c>
      <c r="AF29" s="18">
        <f>--N29/30*22</f>
        <v>5775000</v>
      </c>
      <c r="AG29" s="18">
        <v>0</v>
      </c>
      <c r="AH29" s="18"/>
      <c r="AI29" s="18"/>
      <c r="AJ29" s="18">
        <f t="shared" si="21"/>
        <v>13650000</v>
      </c>
      <c r="AK29" s="18">
        <f t="shared" si="22"/>
        <v>63000000</v>
      </c>
      <c r="AL29" s="23"/>
      <c r="AM29" s="23"/>
      <c r="AN29" s="23"/>
      <c r="AO29" s="23"/>
      <c r="AP29" s="23"/>
      <c r="AQ29" s="23" t="s">
        <v>61</v>
      </c>
      <c r="AR29" s="23" t="s">
        <v>757</v>
      </c>
      <c r="AS29" s="23" t="s">
        <v>758</v>
      </c>
      <c r="AT29" s="23" t="s">
        <v>650</v>
      </c>
    </row>
    <row r="30" spans="1:46" x14ac:dyDescent="0.25">
      <c r="A30" s="26">
        <f t="shared" si="5"/>
        <v>29</v>
      </c>
      <c r="B30" s="23" t="s">
        <v>7</v>
      </c>
      <c r="C30" s="23" t="s">
        <v>759</v>
      </c>
      <c r="D30" s="23" t="s">
        <v>760</v>
      </c>
      <c r="E30" s="24">
        <v>1010190621</v>
      </c>
      <c r="F30" s="75">
        <v>46052</v>
      </c>
      <c r="G30" s="75"/>
      <c r="H30" s="75">
        <v>46294</v>
      </c>
      <c r="I30" s="18">
        <v>54600000</v>
      </c>
      <c r="J30" s="18"/>
      <c r="K30" s="18">
        <v>0</v>
      </c>
      <c r="L30" s="26" t="s">
        <v>60</v>
      </c>
      <c r="M30" s="18">
        <v>0</v>
      </c>
      <c r="N30" s="18">
        <v>6825000</v>
      </c>
      <c r="O30" s="18">
        <v>227500</v>
      </c>
      <c r="P30" s="26">
        <v>631</v>
      </c>
      <c r="Q30" s="67">
        <v>46033</v>
      </c>
      <c r="R30" s="18">
        <v>81900000</v>
      </c>
      <c r="S30" s="26">
        <v>1181</v>
      </c>
      <c r="T30" s="59">
        <v>46052</v>
      </c>
      <c r="U30" s="18">
        <v>54600000</v>
      </c>
      <c r="V30" s="18">
        <v>227500</v>
      </c>
      <c r="W30" s="18">
        <v>6825000</v>
      </c>
      <c r="X30" s="18">
        <v>6825000</v>
      </c>
      <c r="Y30" s="18">
        <v>6825000</v>
      </c>
      <c r="Z30" s="18">
        <v>6825000</v>
      </c>
      <c r="AA30" s="18">
        <v>6825000</v>
      </c>
      <c r="AB30" s="18">
        <v>6825000</v>
      </c>
      <c r="AC30" s="18">
        <f t="shared" si="19"/>
        <v>41177500</v>
      </c>
      <c r="AD30" s="18"/>
      <c r="AE30" s="18">
        <f t="shared" si="20"/>
        <v>6825000</v>
      </c>
      <c r="AF30" s="18">
        <f>--N30/30*29</f>
        <v>6597500</v>
      </c>
      <c r="AG30" s="18">
        <v>0</v>
      </c>
      <c r="AH30" s="18"/>
      <c r="AI30" s="18"/>
      <c r="AJ30" s="18">
        <f t="shared" si="21"/>
        <v>13422500</v>
      </c>
      <c r="AK30" s="18">
        <f t="shared" si="22"/>
        <v>54600000</v>
      </c>
      <c r="AL30" s="23"/>
      <c r="AM30" s="23"/>
      <c r="AN30" s="23"/>
      <c r="AO30" s="23"/>
      <c r="AP30" s="23"/>
      <c r="AQ30" s="23" t="s">
        <v>61</v>
      </c>
      <c r="AR30" s="23" t="s">
        <v>761</v>
      </c>
      <c r="AS30" s="23" t="s">
        <v>762</v>
      </c>
      <c r="AT30" s="23" t="s">
        <v>650</v>
      </c>
    </row>
    <row r="31" spans="1:46" x14ac:dyDescent="0.25">
      <c r="A31" s="26">
        <f t="shared" si="5"/>
        <v>30</v>
      </c>
      <c r="B31" s="23" t="s">
        <v>7</v>
      </c>
      <c r="C31" s="23" t="s">
        <v>763</v>
      </c>
      <c r="D31" s="23" t="s">
        <v>764</v>
      </c>
      <c r="E31" s="24">
        <v>52547870</v>
      </c>
      <c r="F31" s="75">
        <v>46045</v>
      </c>
      <c r="G31" s="75"/>
      <c r="H31" s="75">
        <v>46287</v>
      </c>
      <c r="I31" s="18">
        <v>52920000</v>
      </c>
      <c r="J31" s="18"/>
      <c r="K31" s="18">
        <v>0</v>
      </c>
      <c r="L31" s="26" t="s">
        <v>60</v>
      </c>
      <c r="M31" s="18">
        <v>0</v>
      </c>
      <c r="N31" s="18">
        <v>6615000</v>
      </c>
      <c r="O31" s="18">
        <v>220500</v>
      </c>
      <c r="P31" s="26">
        <v>632</v>
      </c>
      <c r="Q31" s="67">
        <v>46033</v>
      </c>
      <c r="R31" s="18">
        <v>52920000</v>
      </c>
      <c r="S31" s="26">
        <v>532</v>
      </c>
      <c r="T31" s="59">
        <v>46045</v>
      </c>
      <c r="U31" s="18">
        <v>52920000</v>
      </c>
      <c r="V31" s="18">
        <v>1764000</v>
      </c>
      <c r="W31" s="18">
        <v>6615000</v>
      </c>
      <c r="X31" s="18">
        <v>6615000</v>
      </c>
      <c r="Y31" s="18">
        <v>6615000</v>
      </c>
      <c r="Z31" s="18">
        <v>6615000</v>
      </c>
      <c r="AA31" s="18">
        <v>6615000</v>
      </c>
      <c r="AB31" s="18">
        <v>6615000</v>
      </c>
      <c r="AC31" s="18">
        <f t="shared" si="19"/>
        <v>41454000</v>
      </c>
      <c r="AD31" s="18"/>
      <c r="AE31" s="18">
        <f t="shared" si="20"/>
        <v>6615000</v>
      </c>
      <c r="AF31" s="18">
        <f>--N31/30*22</f>
        <v>4851000</v>
      </c>
      <c r="AG31" s="18">
        <v>0</v>
      </c>
      <c r="AH31" s="18"/>
      <c r="AI31" s="18"/>
      <c r="AJ31" s="18">
        <f t="shared" si="21"/>
        <v>11466000</v>
      </c>
      <c r="AK31" s="18">
        <f t="shared" si="22"/>
        <v>52920000</v>
      </c>
      <c r="AL31" s="23"/>
      <c r="AM31" s="23"/>
      <c r="AN31" s="23"/>
      <c r="AO31" s="23"/>
      <c r="AP31" s="23"/>
      <c r="AQ31" s="23" t="s">
        <v>61</v>
      </c>
      <c r="AR31" s="23" t="s">
        <v>765</v>
      </c>
      <c r="AS31" s="23" t="s">
        <v>766</v>
      </c>
      <c r="AT31" s="23" t="s">
        <v>650</v>
      </c>
    </row>
    <row r="32" spans="1:46" x14ac:dyDescent="0.25">
      <c r="A32" s="26">
        <f t="shared" si="5"/>
        <v>31</v>
      </c>
      <c r="B32" s="23" t="s">
        <v>7</v>
      </c>
      <c r="C32" s="23" t="s">
        <v>767</v>
      </c>
      <c r="D32" s="23" t="s">
        <v>768</v>
      </c>
      <c r="E32" s="24">
        <v>1070615302</v>
      </c>
      <c r="F32" s="75">
        <v>46046</v>
      </c>
      <c r="G32" s="75"/>
      <c r="H32" s="75">
        <v>46288</v>
      </c>
      <c r="I32" s="18">
        <v>59085012</v>
      </c>
      <c r="J32" s="18"/>
      <c r="K32" s="18">
        <v>0</v>
      </c>
      <c r="L32" s="26" t="s">
        <v>60</v>
      </c>
      <c r="M32" s="18">
        <v>0</v>
      </c>
      <c r="N32" s="18">
        <v>7385626.5</v>
      </c>
      <c r="O32" s="18">
        <v>246187.55</v>
      </c>
      <c r="P32" s="26">
        <v>744</v>
      </c>
      <c r="Q32" s="67">
        <v>46033</v>
      </c>
      <c r="R32" s="18">
        <v>59085016</v>
      </c>
      <c r="S32" s="26">
        <v>559</v>
      </c>
      <c r="T32" s="59">
        <v>46046</v>
      </c>
      <c r="U32" s="18">
        <v>59085016</v>
      </c>
      <c r="V32" s="18">
        <v>1723312.8499999999</v>
      </c>
      <c r="W32" s="18">
        <v>7385626.5</v>
      </c>
      <c r="X32" s="18">
        <v>7385626.5</v>
      </c>
      <c r="Y32" s="18">
        <v>7385626.5</v>
      </c>
      <c r="Z32" s="18">
        <v>7385626.5</v>
      </c>
      <c r="AA32" s="18">
        <v>7385626.5</v>
      </c>
      <c r="AB32" s="18">
        <v>7385626.5</v>
      </c>
      <c r="AC32" s="18">
        <f t="shared" si="19"/>
        <v>46037071.850000001</v>
      </c>
      <c r="AD32" s="18"/>
      <c r="AE32" s="18">
        <f t="shared" si="20"/>
        <v>7385626.5</v>
      </c>
      <c r="AF32" s="18">
        <f>--N32/30*23</f>
        <v>5662313.6499999994</v>
      </c>
      <c r="AG32" s="18">
        <v>0</v>
      </c>
      <c r="AH32" s="18"/>
      <c r="AI32" s="18"/>
      <c r="AJ32" s="18">
        <f t="shared" si="21"/>
        <v>13047940.149999999</v>
      </c>
      <c r="AK32" s="18">
        <f t="shared" si="22"/>
        <v>59085012</v>
      </c>
      <c r="AL32" s="26"/>
      <c r="AM32" s="25"/>
      <c r="AN32" s="25"/>
      <c r="AO32" s="26"/>
      <c r="AP32" s="26"/>
      <c r="AQ32" s="23" t="s">
        <v>61</v>
      </c>
      <c r="AR32" s="23" t="s">
        <v>769</v>
      </c>
      <c r="AS32" s="23" t="s">
        <v>770</v>
      </c>
      <c r="AT32" s="23" t="s">
        <v>650</v>
      </c>
    </row>
    <row r="33" spans="1:46" x14ac:dyDescent="0.25">
      <c r="A33" s="26">
        <f t="shared" si="5"/>
        <v>32</v>
      </c>
      <c r="B33" s="23" t="s">
        <v>7</v>
      </c>
      <c r="C33" s="23" t="s">
        <v>771</v>
      </c>
      <c r="D33" s="23" t="s">
        <v>772</v>
      </c>
      <c r="E33" s="24">
        <v>79571464</v>
      </c>
      <c r="F33" s="75">
        <v>46051</v>
      </c>
      <c r="G33" s="75"/>
      <c r="H33" s="75">
        <v>46293</v>
      </c>
      <c r="I33" s="18">
        <v>48350610</v>
      </c>
      <c r="J33" s="18"/>
      <c r="K33" s="18">
        <v>0</v>
      </c>
      <c r="L33" s="26" t="s">
        <v>60</v>
      </c>
      <c r="M33" s="18">
        <v>0</v>
      </c>
      <c r="N33" s="18">
        <v>6043826.25</v>
      </c>
      <c r="O33" s="18">
        <v>201460.875</v>
      </c>
      <c r="P33" s="26">
        <v>745</v>
      </c>
      <c r="Q33" s="67">
        <v>46033</v>
      </c>
      <c r="R33" s="18">
        <v>72525912</v>
      </c>
      <c r="S33" s="26">
        <v>1144</v>
      </c>
      <c r="T33" s="59">
        <v>46051</v>
      </c>
      <c r="U33" s="18">
        <v>48350610</v>
      </c>
      <c r="V33" s="18">
        <v>402921.75</v>
      </c>
      <c r="W33" s="18">
        <v>6043826.25</v>
      </c>
      <c r="X33" s="18">
        <v>6043826.25</v>
      </c>
      <c r="Y33" s="18">
        <v>6043826.25</v>
      </c>
      <c r="Z33" s="18">
        <v>6043826.25</v>
      </c>
      <c r="AA33" s="18">
        <v>6043826.25</v>
      </c>
      <c r="AB33" s="18">
        <v>6043826.25</v>
      </c>
      <c r="AC33" s="18">
        <f t="shared" si="19"/>
        <v>36665879.25</v>
      </c>
      <c r="AD33" s="18"/>
      <c r="AE33" s="18">
        <f t="shared" si="20"/>
        <v>6043826.25</v>
      </c>
      <c r="AF33" s="18">
        <f>--N33/30*28</f>
        <v>5640904.5</v>
      </c>
      <c r="AG33" s="18">
        <v>0</v>
      </c>
      <c r="AH33" s="18"/>
      <c r="AI33" s="18"/>
      <c r="AJ33" s="18">
        <f t="shared" si="21"/>
        <v>11684730.75</v>
      </c>
      <c r="AK33" s="18">
        <f t="shared" si="22"/>
        <v>48350610</v>
      </c>
      <c r="AL33" s="23"/>
      <c r="AM33" s="23"/>
      <c r="AN33" s="23"/>
      <c r="AO33" s="23"/>
      <c r="AP33" s="23"/>
      <c r="AQ33" s="23" t="s">
        <v>61</v>
      </c>
      <c r="AR33" s="23" t="s">
        <v>773</v>
      </c>
      <c r="AS33" s="23" t="s">
        <v>774</v>
      </c>
      <c r="AT33" s="23" t="s">
        <v>650</v>
      </c>
    </row>
    <row r="34" spans="1:46" x14ac:dyDescent="0.25">
      <c r="A34" s="26">
        <f t="shared" si="5"/>
        <v>33</v>
      </c>
      <c r="B34" s="23" t="s">
        <v>7</v>
      </c>
      <c r="C34" s="23" t="s">
        <v>775</v>
      </c>
      <c r="D34" s="23" t="s">
        <v>776</v>
      </c>
      <c r="E34" s="24">
        <v>52431516</v>
      </c>
      <c r="F34" s="75">
        <v>46045</v>
      </c>
      <c r="G34" s="75">
        <v>46149</v>
      </c>
      <c r="H34" s="75">
        <v>46287</v>
      </c>
      <c r="I34" s="18">
        <v>54600000</v>
      </c>
      <c r="J34" s="18">
        <v>30940000</v>
      </c>
      <c r="K34" s="18">
        <v>0</v>
      </c>
      <c r="L34" s="26" t="s">
        <v>60</v>
      </c>
      <c r="M34" s="18">
        <v>0</v>
      </c>
      <c r="N34" s="18">
        <v>6825000</v>
      </c>
      <c r="O34" s="18">
        <v>227500</v>
      </c>
      <c r="P34" s="26">
        <v>702</v>
      </c>
      <c r="Q34" s="67">
        <v>46033</v>
      </c>
      <c r="R34" s="18">
        <v>54600000</v>
      </c>
      <c r="S34" s="26">
        <v>12600</v>
      </c>
      <c r="T34" s="59">
        <v>46149</v>
      </c>
      <c r="U34" s="18">
        <v>30940000</v>
      </c>
      <c r="V34" s="18">
        <v>0</v>
      </c>
      <c r="W34" s="18">
        <v>0</v>
      </c>
      <c r="X34" s="18">
        <v>0</v>
      </c>
      <c r="Y34" s="18">
        <v>0</v>
      </c>
      <c r="Z34" s="18">
        <v>5460000</v>
      </c>
      <c r="AA34" s="18">
        <v>6825000</v>
      </c>
      <c r="AB34" s="18">
        <v>6825000</v>
      </c>
      <c r="AC34" s="18">
        <f t="shared" si="19"/>
        <v>19110000</v>
      </c>
      <c r="AD34" s="18"/>
      <c r="AE34" s="18">
        <f t="shared" si="20"/>
        <v>6825000</v>
      </c>
      <c r="AF34" s="18">
        <f>--N34/30*22</f>
        <v>5005000</v>
      </c>
      <c r="AG34" s="18">
        <v>0</v>
      </c>
      <c r="AH34" s="18"/>
      <c r="AI34" s="18"/>
      <c r="AJ34" s="18">
        <f t="shared" si="21"/>
        <v>11830000</v>
      </c>
      <c r="AK34" s="18">
        <f t="shared" si="22"/>
        <v>30940000</v>
      </c>
      <c r="AL34" s="23"/>
      <c r="AM34" s="23"/>
      <c r="AN34" s="23"/>
      <c r="AO34" s="23"/>
      <c r="AP34" s="23" t="s">
        <v>92</v>
      </c>
      <c r="AQ34" s="23" t="s">
        <v>61</v>
      </c>
      <c r="AR34" s="23" t="s">
        <v>777</v>
      </c>
      <c r="AS34" s="23" t="s">
        <v>778</v>
      </c>
      <c r="AT34" s="23" t="s">
        <v>650</v>
      </c>
    </row>
    <row r="35" spans="1:46" x14ac:dyDescent="0.25">
      <c r="A35" s="26">
        <f t="shared" si="5"/>
        <v>34</v>
      </c>
      <c r="B35" s="23" t="s">
        <v>7</v>
      </c>
      <c r="C35" s="23" t="s">
        <v>779</v>
      </c>
      <c r="D35" s="23" t="s">
        <v>780</v>
      </c>
      <c r="E35" s="24">
        <v>1032414158</v>
      </c>
      <c r="F35" s="75">
        <v>46046</v>
      </c>
      <c r="G35" s="75"/>
      <c r="H35" s="75">
        <v>46288</v>
      </c>
      <c r="I35" s="18">
        <v>48350608</v>
      </c>
      <c r="J35" s="18"/>
      <c r="K35" s="18">
        <v>0</v>
      </c>
      <c r="L35" s="26" t="s">
        <v>60</v>
      </c>
      <c r="M35" s="18">
        <v>0</v>
      </c>
      <c r="N35" s="18">
        <v>6043826</v>
      </c>
      <c r="O35" s="18">
        <v>201460.86666666667</v>
      </c>
      <c r="P35" s="26">
        <v>746</v>
      </c>
      <c r="Q35" s="67">
        <v>46033</v>
      </c>
      <c r="R35" s="18">
        <v>72525912</v>
      </c>
      <c r="S35" s="26">
        <v>560</v>
      </c>
      <c r="T35" s="59">
        <v>46046</v>
      </c>
      <c r="U35" s="18">
        <v>48350608</v>
      </c>
      <c r="V35" s="18">
        <v>1410226.0666666667</v>
      </c>
      <c r="W35" s="18">
        <v>6043826</v>
      </c>
      <c r="X35" s="18">
        <v>6043826</v>
      </c>
      <c r="Y35" s="18">
        <v>6043826</v>
      </c>
      <c r="Z35" s="18">
        <v>6043826</v>
      </c>
      <c r="AA35" s="18">
        <v>6043826</v>
      </c>
      <c r="AB35" s="18">
        <v>6043826</v>
      </c>
      <c r="AC35" s="18">
        <f t="shared" si="19"/>
        <v>37673182.066666663</v>
      </c>
      <c r="AD35" s="18"/>
      <c r="AE35" s="18">
        <f t="shared" si="20"/>
        <v>6043826</v>
      </c>
      <c r="AF35" s="18">
        <f>--N35/30*23</f>
        <v>4633599.9333333336</v>
      </c>
      <c r="AG35" s="18">
        <v>0</v>
      </c>
      <c r="AH35" s="18"/>
      <c r="AI35" s="18"/>
      <c r="AJ35" s="18">
        <f t="shared" si="21"/>
        <v>10677425.933333334</v>
      </c>
      <c r="AK35" s="18">
        <f t="shared" si="22"/>
        <v>48350608</v>
      </c>
      <c r="AL35" s="23"/>
      <c r="AM35" s="23"/>
      <c r="AN35" s="23"/>
      <c r="AO35" s="23"/>
      <c r="AP35" s="23"/>
      <c r="AQ35" s="23" t="s">
        <v>61</v>
      </c>
      <c r="AR35" s="23" t="s">
        <v>781</v>
      </c>
      <c r="AS35" s="23" t="s">
        <v>782</v>
      </c>
      <c r="AT35" s="23" t="s">
        <v>650</v>
      </c>
    </row>
    <row r="36" spans="1:46" x14ac:dyDescent="0.25">
      <c r="A36" s="26">
        <f t="shared" si="5"/>
        <v>35</v>
      </c>
      <c r="B36" s="23" t="s">
        <v>7</v>
      </c>
      <c r="C36" s="23" t="s">
        <v>783</v>
      </c>
      <c r="D36" s="23" t="s">
        <v>784</v>
      </c>
      <c r="E36" s="24">
        <v>1026599028</v>
      </c>
      <c r="F36" s="75">
        <v>46045</v>
      </c>
      <c r="G36" s="75"/>
      <c r="H36" s="75">
        <v>46287</v>
      </c>
      <c r="I36" s="18">
        <v>44520000</v>
      </c>
      <c r="J36" s="18"/>
      <c r="K36" s="18">
        <v>0</v>
      </c>
      <c r="L36" s="26" t="s">
        <v>60</v>
      </c>
      <c r="M36" s="18">
        <v>0</v>
      </c>
      <c r="N36" s="18">
        <v>5565000</v>
      </c>
      <c r="O36" s="18">
        <v>185500</v>
      </c>
      <c r="P36" s="26">
        <v>615</v>
      </c>
      <c r="Q36" s="67">
        <v>46033</v>
      </c>
      <c r="R36" s="18">
        <v>66780000</v>
      </c>
      <c r="S36" s="26">
        <v>525</v>
      </c>
      <c r="T36" s="59">
        <v>46045</v>
      </c>
      <c r="U36" s="18">
        <v>44520000</v>
      </c>
      <c r="V36" s="18">
        <v>1484000</v>
      </c>
      <c r="W36" s="18">
        <v>5565000</v>
      </c>
      <c r="X36" s="18">
        <v>5565000</v>
      </c>
      <c r="Y36" s="18">
        <v>5565000</v>
      </c>
      <c r="Z36" s="18">
        <v>5565000</v>
      </c>
      <c r="AA36" s="18">
        <v>5565000</v>
      </c>
      <c r="AB36" s="18">
        <v>5565000</v>
      </c>
      <c r="AC36" s="18">
        <f t="shared" si="19"/>
        <v>34874000</v>
      </c>
      <c r="AD36" s="18"/>
      <c r="AE36" s="18">
        <f t="shared" si="20"/>
        <v>5565000</v>
      </c>
      <c r="AF36" s="18">
        <f>--N36/30*22</f>
        <v>4081000</v>
      </c>
      <c r="AG36" s="18">
        <v>0</v>
      </c>
      <c r="AH36" s="18"/>
      <c r="AI36" s="18"/>
      <c r="AJ36" s="18">
        <f t="shared" si="21"/>
        <v>9646000</v>
      </c>
      <c r="AK36" s="18">
        <f t="shared" si="22"/>
        <v>44520000</v>
      </c>
      <c r="AL36" s="23"/>
      <c r="AM36" s="23"/>
      <c r="AN36" s="23"/>
      <c r="AO36" s="23"/>
      <c r="AP36" s="23"/>
      <c r="AQ36" s="23" t="s">
        <v>61</v>
      </c>
      <c r="AR36" s="23" t="s">
        <v>785</v>
      </c>
      <c r="AS36" s="23" t="s">
        <v>786</v>
      </c>
      <c r="AT36" s="23" t="s">
        <v>650</v>
      </c>
    </row>
    <row r="37" spans="1:46" x14ac:dyDescent="0.25">
      <c r="A37" s="26">
        <f t="shared" si="5"/>
        <v>36</v>
      </c>
      <c r="B37" s="23" t="s">
        <v>7</v>
      </c>
      <c r="C37" s="23" t="s">
        <v>787</v>
      </c>
      <c r="D37" s="23" t="s">
        <v>788</v>
      </c>
      <c r="E37" s="24">
        <v>1015422342</v>
      </c>
      <c r="F37" s="75">
        <v>46050</v>
      </c>
      <c r="G37" s="75"/>
      <c r="H37" s="75">
        <v>46292</v>
      </c>
      <c r="I37" s="18">
        <v>58653736</v>
      </c>
      <c r="J37" s="18"/>
      <c r="K37" s="18">
        <v>0</v>
      </c>
      <c r="L37" s="26" t="s">
        <v>60</v>
      </c>
      <c r="M37" s="18">
        <v>0</v>
      </c>
      <c r="N37" s="18">
        <v>7331717</v>
      </c>
      <c r="O37" s="18">
        <v>244390.56666666668</v>
      </c>
      <c r="P37" s="26">
        <v>652</v>
      </c>
      <c r="Q37" s="67">
        <v>46033</v>
      </c>
      <c r="R37" s="18">
        <v>58653736</v>
      </c>
      <c r="S37" s="26">
        <v>1099</v>
      </c>
      <c r="T37" s="59">
        <v>46050</v>
      </c>
      <c r="U37" s="18">
        <v>58653736</v>
      </c>
      <c r="V37" s="18">
        <v>733171.70000000007</v>
      </c>
      <c r="W37" s="18">
        <v>7331717</v>
      </c>
      <c r="X37" s="18">
        <v>7331717</v>
      </c>
      <c r="Y37" s="18">
        <v>7331717</v>
      </c>
      <c r="Z37" s="18">
        <v>7331717</v>
      </c>
      <c r="AA37" s="18">
        <v>7331717</v>
      </c>
      <c r="AB37" s="18">
        <v>7331717</v>
      </c>
      <c r="AC37" s="18">
        <f t="shared" si="19"/>
        <v>44723473.700000003</v>
      </c>
      <c r="AD37" s="18"/>
      <c r="AE37" s="18">
        <f t="shared" si="20"/>
        <v>7331717</v>
      </c>
      <c r="AF37" s="18">
        <f t="shared" ref="AF37:AF38" si="24">--N37/30*27</f>
        <v>6598545.3000000007</v>
      </c>
      <c r="AG37" s="18">
        <v>0</v>
      </c>
      <c r="AH37" s="18"/>
      <c r="AI37" s="18"/>
      <c r="AJ37" s="18">
        <f t="shared" si="21"/>
        <v>13930262.300000001</v>
      </c>
      <c r="AK37" s="18">
        <f t="shared" si="22"/>
        <v>58653736</v>
      </c>
      <c r="AL37" s="23"/>
      <c r="AM37" s="23"/>
      <c r="AN37" s="23"/>
      <c r="AO37" s="23"/>
      <c r="AP37" s="23"/>
      <c r="AQ37" s="23" t="s">
        <v>61</v>
      </c>
      <c r="AR37" s="23" t="s">
        <v>789</v>
      </c>
      <c r="AS37" s="23" t="s">
        <v>790</v>
      </c>
      <c r="AT37" s="23" t="s">
        <v>650</v>
      </c>
    </row>
    <row r="38" spans="1:46" x14ac:dyDescent="0.25">
      <c r="A38" s="26">
        <f t="shared" si="5"/>
        <v>37</v>
      </c>
      <c r="B38" s="23" t="s">
        <v>7</v>
      </c>
      <c r="C38" s="23" t="s">
        <v>791</v>
      </c>
      <c r="D38" s="23" t="s">
        <v>792</v>
      </c>
      <c r="E38" s="24">
        <v>1070607885</v>
      </c>
      <c r="F38" s="75">
        <v>46050</v>
      </c>
      <c r="G38" s="75"/>
      <c r="H38" s="75">
        <v>46292</v>
      </c>
      <c r="I38" s="18">
        <v>48350608</v>
      </c>
      <c r="J38" s="18"/>
      <c r="K38" s="18">
        <v>0</v>
      </c>
      <c r="L38" s="26" t="s">
        <v>60</v>
      </c>
      <c r="M38" s="18">
        <v>0</v>
      </c>
      <c r="N38" s="18">
        <v>6043826</v>
      </c>
      <c r="O38" s="18">
        <v>201460.86666666667</v>
      </c>
      <c r="P38" s="26">
        <v>633</v>
      </c>
      <c r="Q38" s="67">
        <v>46033</v>
      </c>
      <c r="R38" s="18">
        <v>72525912</v>
      </c>
      <c r="S38" s="26">
        <v>1086</v>
      </c>
      <c r="T38" s="59">
        <v>46050</v>
      </c>
      <c r="U38" s="18">
        <v>48350608</v>
      </c>
      <c r="V38" s="18">
        <v>604382.6</v>
      </c>
      <c r="W38" s="18">
        <v>6043826</v>
      </c>
      <c r="X38" s="18">
        <v>6043826</v>
      </c>
      <c r="Y38" s="18">
        <v>6043826</v>
      </c>
      <c r="Z38" s="18">
        <v>6043826</v>
      </c>
      <c r="AA38" s="18">
        <v>6043826</v>
      </c>
      <c r="AB38" s="18">
        <v>6043826</v>
      </c>
      <c r="AC38" s="18">
        <f t="shared" si="19"/>
        <v>36867338.600000001</v>
      </c>
      <c r="AD38" s="18"/>
      <c r="AE38" s="18">
        <f t="shared" si="20"/>
        <v>6043826</v>
      </c>
      <c r="AF38" s="18">
        <f t="shared" si="24"/>
        <v>5439443.4000000004</v>
      </c>
      <c r="AG38" s="18">
        <v>0</v>
      </c>
      <c r="AH38" s="18"/>
      <c r="AI38" s="18"/>
      <c r="AJ38" s="18">
        <f t="shared" si="21"/>
        <v>11483269.4</v>
      </c>
      <c r="AK38" s="18">
        <f t="shared" si="22"/>
        <v>48350608</v>
      </c>
      <c r="AL38" s="23"/>
      <c r="AM38" s="23"/>
      <c r="AN38" s="23"/>
      <c r="AO38" s="23"/>
      <c r="AP38" s="23"/>
      <c r="AQ38" s="23" t="s">
        <v>61</v>
      </c>
      <c r="AR38" s="23" t="s">
        <v>793</v>
      </c>
      <c r="AS38" s="23" t="s">
        <v>794</v>
      </c>
      <c r="AT38" s="23" t="s">
        <v>650</v>
      </c>
    </row>
    <row r="39" spans="1:46" x14ac:dyDescent="0.25">
      <c r="A39" s="26">
        <f t="shared" si="5"/>
        <v>38</v>
      </c>
      <c r="B39" s="23" t="s">
        <v>7</v>
      </c>
      <c r="C39" s="23" t="s">
        <v>795</v>
      </c>
      <c r="D39" s="23" t="s">
        <v>796</v>
      </c>
      <c r="E39" s="24">
        <v>1010211137</v>
      </c>
      <c r="F39" s="75">
        <v>46043</v>
      </c>
      <c r="G39" s="75"/>
      <c r="H39" s="75">
        <v>46285</v>
      </c>
      <c r="I39" s="18">
        <v>50767920</v>
      </c>
      <c r="J39" s="18"/>
      <c r="K39" s="18">
        <v>0</v>
      </c>
      <c r="L39" s="26" t="s">
        <v>60</v>
      </c>
      <c r="M39" s="18">
        <v>0</v>
      </c>
      <c r="N39" s="18">
        <v>6345990</v>
      </c>
      <c r="O39" s="18">
        <v>211533</v>
      </c>
      <c r="P39" s="26">
        <v>649</v>
      </c>
      <c r="Q39" s="67">
        <v>46033</v>
      </c>
      <c r="R39" s="18">
        <v>50767920</v>
      </c>
      <c r="S39" s="26">
        <v>431</v>
      </c>
      <c r="T39" s="59">
        <v>46043</v>
      </c>
      <c r="U39" s="18">
        <v>50767920</v>
      </c>
      <c r="V39" s="18">
        <v>2115330</v>
      </c>
      <c r="W39" s="18">
        <v>6345990</v>
      </c>
      <c r="X39" s="18">
        <v>6345990</v>
      </c>
      <c r="Y39" s="18">
        <v>6345990</v>
      </c>
      <c r="Z39" s="18">
        <v>6345990</v>
      </c>
      <c r="AA39" s="18">
        <v>6345990</v>
      </c>
      <c r="AB39" s="18">
        <v>6345990</v>
      </c>
      <c r="AC39" s="18">
        <f t="shared" si="19"/>
        <v>40191270</v>
      </c>
      <c r="AD39" s="18"/>
      <c r="AE39" s="18">
        <f t="shared" si="20"/>
        <v>6345990</v>
      </c>
      <c r="AF39" s="18">
        <f>--N39/30*20</f>
        <v>4230660</v>
      </c>
      <c r="AG39" s="18">
        <v>0</v>
      </c>
      <c r="AH39" s="18"/>
      <c r="AI39" s="18"/>
      <c r="AJ39" s="18">
        <f t="shared" si="21"/>
        <v>10576650</v>
      </c>
      <c r="AK39" s="18">
        <f t="shared" si="22"/>
        <v>50767920</v>
      </c>
      <c r="AL39" s="23"/>
      <c r="AM39" s="23"/>
      <c r="AN39" s="23"/>
      <c r="AO39" s="23"/>
      <c r="AP39" s="23"/>
      <c r="AQ39" s="23" t="s">
        <v>61</v>
      </c>
      <c r="AR39" s="23" t="s">
        <v>797</v>
      </c>
      <c r="AS39" s="23" t="s">
        <v>798</v>
      </c>
      <c r="AT39" s="23" t="s">
        <v>650</v>
      </c>
    </row>
    <row r="40" spans="1:46" x14ac:dyDescent="0.25">
      <c r="A40" s="26">
        <f t="shared" si="5"/>
        <v>39</v>
      </c>
      <c r="B40" s="23" t="s">
        <v>7</v>
      </c>
      <c r="C40" s="23" t="s">
        <v>799</v>
      </c>
      <c r="D40" s="23" t="s">
        <v>800</v>
      </c>
      <c r="E40" s="24">
        <v>1012415229</v>
      </c>
      <c r="F40" s="75">
        <v>46041</v>
      </c>
      <c r="G40" s="75"/>
      <c r="H40" s="75">
        <v>46283</v>
      </c>
      <c r="I40" s="18">
        <v>50767920</v>
      </c>
      <c r="J40" s="18"/>
      <c r="K40" s="18">
        <v>0</v>
      </c>
      <c r="L40" s="26" t="s">
        <v>60</v>
      </c>
      <c r="M40" s="18">
        <v>0</v>
      </c>
      <c r="N40" s="18">
        <v>6345990</v>
      </c>
      <c r="O40" s="18">
        <v>211533</v>
      </c>
      <c r="P40" s="26">
        <v>720</v>
      </c>
      <c r="Q40" s="67">
        <v>46033</v>
      </c>
      <c r="R40" s="18">
        <v>50767920</v>
      </c>
      <c r="S40" s="26">
        <v>321</v>
      </c>
      <c r="T40" s="59">
        <v>46041</v>
      </c>
      <c r="U40" s="18">
        <v>50767920</v>
      </c>
      <c r="V40" s="18">
        <v>2538396</v>
      </c>
      <c r="W40" s="18">
        <v>6345990</v>
      </c>
      <c r="X40" s="18">
        <v>6345990</v>
      </c>
      <c r="Y40" s="18">
        <v>6345990</v>
      </c>
      <c r="Z40" s="18">
        <v>6345990</v>
      </c>
      <c r="AA40" s="18">
        <v>6345990</v>
      </c>
      <c r="AB40" s="18">
        <v>6345990</v>
      </c>
      <c r="AC40" s="18">
        <f t="shared" si="19"/>
        <v>40614336</v>
      </c>
      <c r="AD40" s="18"/>
      <c r="AE40" s="18">
        <f t="shared" si="20"/>
        <v>6345990</v>
      </c>
      <c r="AF40" s="18">
        <f t="shared" ref="AF40:AF41" si="25">--N40/30*18</f>
        <v>3807594</v>
      </c>
      <c r="AG40" s="18">
        <v>0</v>
      </c>
      <c r="AH40" s="18"/>
      <c r="AI40" s="18"/>
      <c r="AJ40" s="18">
        <f t="shared" si="21"/>
        <v>10153584</v>
      </c>
      <c r="AK40" s="18">
        <f t="shared" si="22"/>
        <v>50767920</v>
      </c>
      <c r="AL40" s="23"/>
      <c r="AM40" s="23"/>
      <c r="AN40" s="23"/>
      <c r="AO40" s="23"/>
      <c r="AP40" s="23"/>
      <c r="AQ40" s="23" t="s">
        <v>61</v>
      </c>
      <c r="AR40" s="23" t="s">
        <v>801</v>
      </c>
      <c r="AS40" s="23" t="s">
        <v>802</v>
      </c>
      <c r="AT40" s="23" t="s">
        <v>650</v>
      </c>
    </row>
    <row r="41" spans="1:46" x14ac:dyDescent="0.25">
      <c r="A41" s="26">
        <f t="shared" si="5"/>
        <v>40</v>
      </c>
      <c r="B41" s="23" t="s">
        <v>7</v>
      </c>
      <c r="C41" s="23" t="s">
        <v>803</v>
      </c>
      <c r="D41" s="23" t="s">
        <v>804</v>
      </c>
      <c r="E41" s="24">
        <v>1026264303</v>
      </c>
      <c r="F41" s="75">
        <v>46041</v>
      </c>
      <c r="G41" s="75"/>
      <c r="H41" s="75">
        <v>46283</v>
      </c>
      <c r="I41" s="18">
        <v>113043008</v>
      </c>
      <c r="J41" s="18"/>
      <c r="K41" s="18">
        <v>0</v>
      </c>
      <c r="L41" s="26" t="s">
        <v>60</v>
      </c>
      <c r="M41" s="18">
        <v>0</v>
      </c>
      <c r="N41" s="18">
        <v>14130376</v>
      </c>
      <c r="O41" s="18">
        <v>471012.53333333333</v>
      </c>
      <c r="P41" s="26">
        <v>721</v>
      </c>
      <c r="Q41" s="67">
        <v>46033</v>
      </c>
      <c r="R41" s="18">
        <v>113043008</v>
      </c>
      <c r="S41" s="26">
        <v>315</v>
      </c>
      <c r="T41" s="59">
        <v>46041</v>
      </c>
      <c r="U41" s="18">
        <v>113043008</v>
      </c>
      <c r="V41" s="18">
        <v>5652150.4000000004</v>
      </c>
      <c r="W41" s="18">
        <v>14130376</v>
      </c>
      <c r="X41" s="18">
        <v>14130376</v>
      </c>
      <c r="Y41" s="18">
        <v>14130376</v>
      </c>
      <c r="Z41" s="18">
        <v>14130376</v>
      </c>
      <c r="AA41" s="18">
        <v>14130376</v>
      </c>
      <c r="AB41" s="18">
        <v>14130376</v>
      </c>
      <c r="AC41" s="18">
        <f t="shared" si="19"/>
        <v>90434406.400000006</v>
      </c>
      <c r="AD41" s="18"/>
      <c r="AE41" s="18">
        <f t="shared" si="20"/>
        <v>14130376</v>
      </c>
      <c r="AF41" s="18">
        <f t="shared" si="25"/>
        <v>8478225.5999999996</v>
      </c>
      <c r="AG41" s="18">
        <v>0</v>
      </c>
      <c r="AH41" s="18"/>
      <c r="AI41" s="18"/>
      <c r="AJ41" s="18">
        <f t="shared" si="21"/>
        <v>22608601.600000001</v>
      </c>
      <c r="AK41" s="18">
        <f t="shared" si="22"/>
        <v>113043008</v>
      </c>
      <c r="AL41" s="23"/>
      <c r="AM41" s="23"/>
      <c r="AN41" s="23"/>
      <c r="AO41" s="23"/>
      <c r="AP41" s="23"/>
      <c r="AQ41" s="23" t="s">
        <v>61</v>
      </c>
      <c r="AR41" s="23" t="s">
        <v>805</v>
      </c>
      <c r="AS41" s="23" t="s">
        <v>806</v>
      </c>
      <c r="AT41" s="23" t="s">
        <v>650</v>
      </c>
    </row>
    <row r="42" spans="1:46" x14ac:dyDescent="0.25">
      <c r="A42" s="26">
        <f t="shared" si="5"/>
        <v>41</v>
      </c>
      <c r="B42" s="23" t="s">
        <v>7</v>
      </c>
      <c r="C42" s="23" t="s">
        <v>807</v>
      </c>
      <c r="D42" s="23" t="s">
        <v>808</v>
      </c>
      <c r="E42" s="24">
        <v>80876478</v>
      </c>
      <c r="F42" s="75">
        <v>46043</v>
      </c>
      <c r="G42" s="75"/>
      <c r="H42" s="75">
        <v>46285</v>
      </c>
      <c r="I42" s="18">
        <v>106392608</v>
      </c>
      <c r="J42" s="18"/>
      <c r="K42" s="18">
        <v>0</v>
      </c>
      <c r="L42" s="26" t="s">
        <v>60</v>
      </c>
      <c r="M42" s="18">
        <v>0</v>
      </c>
      <c r="N42" s="18">
        <v>13299076</v>
      </c>
      <c r="O42" s="18">
        <v>443302.53333333333</v>
      </c>
      <c r="P42" s="26">
        <v>742</v>
      </c>
      <c r="Q42" s="67">
        <v>46033</v>
      </c>
      <c r="R42" s="18">
        <v>106392608</v>
      </c>
      <c r="S42" s="26">
        <v>432</v>
      </c>
      <c r="T42" s="59">
        <v>46043</v>
      </c>
      <c r="U42" s="18">
        <v>106392608</v>
      </c>
      <c r="V42" s="18">
        <v>4433025.333333333</v>
      </c>
      <c r="W42" s="18">
        <v>13299076</v>
      </c>
      <c r="X42" s="18">
        <v>13299076</v>
      </c>
      <c r="Y42" s="18">
        <v>13299076</v>
      </c>
      <c r="Z42" s="18">
        <v>13299076</v>
      </c>
      <c r="AA42" s="18">
        <v>13299076</v>
      </c>
      <c r="AB42" s="18">
        <v>13299076</v>
      </c>
      <c r="AC42" s="18">
        <f t="shared" si="19"/>
        <v>84227481.333333328</v>
      </c>
      <c r="AD42" s="18"/>
      <c r="AE42" s="18">
        <f t="shared" si="20"/>
        <v>13299076</v>
      </c>
      <c r="AF42" s="18">
        <f t="shared" ref="AF42:AF44" si="26">--N42/30*20</f>
        <v>8866050.666666666</v>
      </c>
      <c r="AG42" s="18">
        <v>0</v>
      </c>
      <c r="AH42" s="18"/>
      <c r="AI42" s="18"/>
      <c r="AJ42" s="18">
        <f t="shared" si="21"/>
        <v>22165126.666666664</v>
      </c>
      <c r="AK42" s="18">
        <f t="shared" si="22"/>
        <v>106392608</v>
      </c>
      <c r="AL42" s="23"/>
      <c r="AM42" s="23"/>
      <c r="AN42" s="23"/>
      <c r="AO42" s="23"/>
      <c r="AP42" s="23"/>
      <c r="AQ42" s="23" t="s">
        <v>61</v>
      </c>
      <c r="AR42" s="23" t="s">
        <v>809</v>
      </c>
      <c r="AS42" s="23" t="s">
        <v>810</v>
      </c>
      <c r="AT42" s="23" t="s">
        <v>650</v>
      </c>
    </row>
    <row r="43" spans="1:46" x14ac:dyDescent="0.25">
      <c r="A43" s="26">
        <f t="shared" si="5"/>
        <v>42</v>
      </c>
      <c r="B43" s="23" t="s">
        <v>7</v>
      </c>
      <c r="C43" s="23" t="s">
        <v>811</v>
      </c>
      <c r="D43" s="23" t="s">
        <v>812</v>
      </c>
      <c r="E43" s="24">
        <v>80238324</v>
      </c>
      <c r="F43" s="75">
        <v>46043</v>
      </c>
      <c r="G43" s="75"/>
      <c r="H43" s="75">
        <v>46285</v>
      </c>
      <c r="I43" s="18">
        <v>93492000</v>
      </c>
      <c r="J43" s="18"/>
      <c r="K43" s="18">
        <v>0</v>
      </c>
      <c r="L43" s="26" t="s">
        <v>60</v>
      </c>
      <c r="M43" s="18">
        <v>0</v>
      </c>
      <c r="N43" s="18">
        <v>11686500</v>
      </c>
      <c r="O43" s="18">
        <v>389550</v>
      </c>
      <c r="P43" s="26">
        <v>650</v>
      </c>
      <c r="Q43" s="67">
        <v>46033</v>
      </c>
      <c r="R43" s="18">
        <v>93492000</v>
      </c>
      <c r="S43" s="26">
        <v>314</v>
      </c>
      <c r="T43" s="59">
        <v>46041</v>
      </c>
      <c r="U43" s="18">
        <v>93492000</v>
      </c>
      <c r="V43" s="18">
        <v>3895500</v>
      </c>
      <c r="W43" s="18">
        <v>11686500</v>
      </c>
      <c r="X43" s="18">
        <v>11686500</v>
      </c>
      <c r="Y43" s="18">
        <v>11686500</v>
      </c>
      <c r="Z43" s="18">
        <v>11686500</v>
      </c>
      <c r="AA43" s="18">
        <v>11686500</v>
      </c>
      <c r="AB43" s="18">
        <v>11686500</v>
      </c>
      <c r="AC43" s="18">
        <f t="shared" si="19"/>
        <v>74014500</v>
      </c>
      <c r="AD43" s="18"/>
      <c r="AE43" s="18">
        <f t="shared" si="20"/>
        <v>11686500</v>
      </c>
      <c r="AF43" s="18">
        <f t="shared" si="26"/>
        <v>7791000</v>
      </c>
      <c r="AG43" s="18">
        <v>0</v>
      </c>
      <c r="AH43" s="18"/>
      <c r="AI43" s="18"/>
      <c r="AJ43" s="18">
        <f t="shared" si="21"/>
        <v>19477500</v>
      </c>
      <c r="AK43" s="18">
        <f t="shared" si="22"/>
        <v>93492000</v>
      </c>
      <c r="AL43" s="23"/>
      <c r="AM43" s="23"/>
      <c r="AN43" s="23"/>
      <c r="AO43" s="23"/>
      <c r="AP43" s="23"/>
      <c r="AQ43" s="23" t="s">
        <v>61</v>
      </c>
      <c r="AR43" s="23" t="s">
        <v>813</v>
      </c>
      <c r="AS43" s="23" t="s">
        <v>814</v>
      </c>
      <c r="AT43" s="23" t="s">
        <v>650</v>
      </c>
    </row>
    <row r="44" spans="1:46" x14ac:dyDescent="0.25">
      <c r="A44" s="26">
        <f t="shared" si="5"/>
        <v>43</v>
      </c>
      <c r="B44" s="23" t="s">
        <v>7</v>
      </c>
      <c r="C44" s="23" t="s">
        <v>815</v>
      </c>
      <c r="D44" s="23" t="s">
        <v>816</v>
      </c>
      <c r="E44" s="24">
        <v>19385240</v>
      </c>
      <c r="F44" s="75">
        <v>46043</v>
      </c>
      <c r="G44" s="75"/>
      <c r="H44" s="75">
        <v>46285</v>
      </c>
      <c r="I44" s="18">
        <v>184952520</v>
      </c>
      <c r="J44" s="18"/>
      <c r="K44" s="18">
        <v>19427786</v>
      </c>
      <c r="L44" s="26" t="s">
        <v>92</v>
      </c>
      <c r="M44" s="18">
        <v>3691279</v>
      </c>
      <c r="N44" s="18">
        <v>23119065</v>
      </c>
      <c r="O44" s="18">
        <v>770635.5</v>
      </c>
      <c r="P44" s="26">
        <v>719</v>
      </c>
      <c r="Q44" s="67">
        <v>46033</v>
      </c>
      <c r="R44" s="18">
        <v>277428780</v>
      </c>
      <c r="S44" s="26">
        <v>313</v>
      </c>
      <c r="T44" s="59">
        <v>46041</v>
      </c>
      <c r="U44" s="18">
        <v>184952520</v>
      </c>
      <c r="V44" s="18">
        <v>7706355</v>
      </c>
      <c r="W44" s="18">
        <v>23119065</v>
      </c>
      <c r="X44" s="18">
        <v>23119065</v>
      </c>
      <c r="Y44" s="18">
        <v>23119065</v>
      </c>
      <c r="Z44" s="18">
        <v>23119065</v>
      </c>
      <c r="AA44" s="18">
        <v>23119065</v>
      </c>
      <c r="AB44" s="18">
        <v>23119065</v>
      </c>
      <c r="AC44" s="18">
        <f t="shared" si="19"/>
        <v>146420745</v>
      </c>
      <c r="AD44" s="18"/>
      <c r="AE44" s="18">
        <f t="shared" si="20"/>
        <v>23119065</v>
      </c>
      <c r="AF44" s="18">
        <f t="shared" si="26"/>
        <v>15412710</v>
      </c>
      <c r="AG44" s="18">
        <v>0</v>
      </c>
      <c r="AH44" s="18"/>
      <c r="AI44" s="18"/>
      <c r="AJ44" s="18">
        <f t="shared" si="21"/>
        <v>38531775</v>
      </c>
      <c r="AK44" s="18">
        <f t="shared" si="22"/>
        <v>184952520</v>
      </c>
      <c r="AL44" s="23"/>
      <c r="AM44" s="23"/>
      <c r="AN44" s="23"/>
      <c r="AO44" s="23"/>
      <c r="AP44" s="23"/>
      <c r="AQ44" s="23" t="s">
        <v>61</v>
      </c>
      <c r="AR44" s="23" t="s">
        <v>817</v>
      </c>
      <c r="AS44" s="23" t="s">
        <v>818</v>
      </c>
      <c r="AT44" s="23" t="s">
        <v>650</v>
      </c>
    </row>
    <row r="45" spans="1:46" x14ac:dyDescent="0.25">
      <c r="A45" s="26">
        <f t="shared" si="5"/>
        <v>44</v>
      </c>
      <c r="B45" s="23" t="s">
        <v>7</v>
      </c>
      <c r="C45" s="23" t="s">
        <v>819</v>
      </c>
      <c r="D45" s="23" t="s">
        <v>820</v>
      </c>
      <c r="E45" s="24">
        <v>33377996</v>
      </c>
      <c r="F45" s="75">
        <v>46041</v>
      </c>
      <c r="G45" s="75"/>
      <c r="H45" s="75">
        <v>46283</v>
      </c>
      <c r="I45" s="18">
        <v>110880000</v>
      </c>
      <c r="J45" s="18"/>
      <c r="K45" s="18">
        <v>0</v>
      </c>
      <c r="L45" s="26" t="s">
        <v>60</v>
      </c>
      <c r="M45" s="18">
        <v>0</v>
      </c>
      <c r="N45" s="18">
        <v>13860000</v>
      </c>
      <c r="O45" s="18">
        <v>462000</v>
      </c>
      <c r="P45" s="26">
        <v>678</v>
      </c>
      <c r="Q45" s="67">
        <v>46033</v>
      </c>
      <c r="R45" s="18">
        <v>110880000</v>
      </c>
      <c r="S45" s="26">
        <v>298</v>
      </c>
      <c r="T45" s="59">
        <v>46041</v>
      </c>
      <c r="U45" s="18">
        <v>110880000</v>
      </c>
      <c r="V45" s="18">
        <v>5544000</v>
      </c>
      <c r="W45" s="18">
        <v>13860000</v>
      </c>
      <c r="X45" s="18">
        <v>13860000</v>
      </c>
      <c r="Y45" s="18">
        <v>13860000</v>
      </c>
      <c r="Z45" s="18">
        <v>13860000</v>
      </c>
      <c r="AA45" s="18">
        <v>13860000</v>
      </c>
      <c r="AB45" s="18">
        <v>13860000</v>
      </c>
      <c r="AC45" s="18">
        <f t="shared" si="19"/>
        <v>88704000</v>
      </c>
      <c r="AD45" s="18"/>
      <c r="AE45" s="18">
        <f t="shared" si="20"/>
        <v>13860000</v>
      </c>
      <c r="AF45" s="18">
        <f t="shared" ref="AF45:AF46" si="27">--N45/30*18</f>
        <v>8316000</v>
      </c>
      <c r="AG45" s="18">
        <v>0</v>
      </c>
      <c r="AH45" s="18"/>
      <c r="AI45" s="18"/>
      <c r="AJ45" s="18">
        <f t="shared" si="21"/>
        <v>22176000</v>
      </c>
      <c r="AK45" s="18">
        <f t="shared" si="22"/>
        <v>110880000</v>
      </c>
      <c r="AL45" s="23"/>
      <c r="AM45" s="23"/>
      <c r="AN45" s="23"/>
      <c r="AO45" s="23"/>
      <c r="AP45" s="23"/>
      <c r="AQ45" s="23" t="s">
        <v>61</v>
      </c>
      <c r="AR45" s="23" t="s">
        <v>821</v>
      </c>
      <c r="AS45" s="23" t="s">
        <v>822</v>
      </c>
      <c r="AT45" s="23" t="s">
        <v>650</v>
      </c>
    </row>
    <row r="46" spans="1:46" x14ac:dyDescent="0.25">
      <c r="A46" s="26">
        <f t="shared" si="5"/>
        <v>45</v>
      </c>
      <c r="B46" s="23" t="s">
        <v>7</v>
      </c>
      <c r="C46" s="23" t="s">
        <v>823</v>
      </c>
      <c r="D46" s="23" t="s">
        <v>824</v>
      </c>
      <c r="E46" s="24">
        <v>1026597147</v>
      </c>
      <c r="F46" s="75">
        <v>46041</v>
      </c>
      <c r="G46" s="75"/>
      <c r="H46" s="75">
        <v>46283</v>
      </c>
      <c r="I46" s="18">
        <v>48350400</v>
      </c>
      <c r="J46" s="18"/>
      <c r="K46" s="18">
        <v>0</v>
      </c>
      <c r="L46" s="26" t="s">
        <v>60</v>
      </c>
      <c r="M46" s="18">
        <v>0</v>
      </c>
      <c r="N46" s="18">
        <v>6043800</v>
      </c>
      <c r="O46" s="18">
        <v>201460</v>
      </c>
      <c r="P46" s="26">
        <v>637</v>
      </c>
      <c r="Q46" s="67">
        <v>46033</v>
      </c>
      <c r="R46" s="18">
        <v>72525600</v>
      </c>
      <c r="S46" s="26">
        <v>299</v>
      </c>
      <c r="T46" s="59">
        <v>46041</v>
      </c>
      <c r="U46" s="18">
        <v>48350400</v>
      </c>
      <c r="V46" s="18">
        <v>2417520</v>
      </c>
      <c r="W46" s="18">
        <v>6043800</v>
      </c>
      <c r="X46" s="18">
        <v>6043800</v>
      </c>
      <c r="Y46" s="18">
        <v>6043800</v>
      </c>
      <c r="Z46" s="18">
        <v>6043800</v>
      </c>
      <c r="AA46" s="18">
        <v>6043800</v>
      </c>
      <c r="AB46" s="18">
        <v>6043800</v>
      </c>
      <c r="AC46" s="18">
        <f t="shared" si="19"/>
        <v>38680320</v>
      </c>
      <c r="AD46" s="18"/>
      <c r="AE46" s="18">
        <f t="shared" si="20"/>
        <v>6043800</v>
      </c>
      <c r="AF46" s="18">
        <f t="shared" si="27"/>
        <v>3626280</v>
      </c>
      <c r="AG46" s="18">
        <v>0</v>
      </c>
      <c r="AH46" s="18"/>
      <c r="AI46" s="18"/>
      <c r="AJ46" s="18">
        <f t="shared" si="21"/>
        <v>9670080</v>
      </c>
      <c r="AK46" s="18">
        <f t="shared" si="22"/>
        <v>48350400</v>
      </c>
      <c r="AL46" s="23"/>
      <c r="AM46" s="23"/>
      <c r="AN46" s="23"/>
      <c r="AO46" s="23"/>
      <c r="AP46" s="23"/>
      <c r="AQ46" s="23" t="s">
        <v>61</v>
      </c>
      <c r="AR46" s="23" t="s">
        <v>825</v>
      </c>
      <c r="AS46" s="23" t="s">
        <v>826</v>
      </c>
      <c r="AT46" s="23" t="s">
        <v>650</v>
      </c>
    </row>
    <row r="47" spans="1:46" x14ac:dyDescent="0.25">
      <c r="A47" s="26">
        <f t="shared" si="5"/>
        <v>46</v>
      </c>
      <c r="B47" s="23" t="s">
        <v>7</v>
      </c>
      <c r="C47" s="23" t="s">
        <v>827</v>
      </c>
      <c r="D47" s="23" t="s">
        <v>828</v>
      </c>
      <c r="E47" s="24">
        <v>80795849</v>
      </c>
      <c r="F47" s="75">
        <v>46042</v>
      </c>
      <c r="G47" s="75"/>
      <c r="H47" s="75">
        <v>46284</v>
      </c>
      <c r="I47" s="18">
        <v>131947200</v>
      </c>
      <c r="J47" s="18"/>
      <c r="K47" s="18">
        <v>13860000</v>
      </c>
      <c r="L47" s="26" t="s">
        <v>92</v>
      </c>
      <c r="M47" s="18">
        <v>2633400</v>
      </c>
      <c r="N47" s="18">
        <v>16493400</v>
      </c>
      <c r="O47" s="18">
        <v>549780</v>
      </c>
      <c r="P47" s="26">
        <v>665</v>
      </c>
      <c r="Q47" s="67">
        <v>46033</v>
      </c>
      <c r="R47" s="18">
        <v>131947200</v>
      </c>
      <c r="S47" s="26">
        <v>330</v>
      </c>
      <c r="T47" s="59">
        <v>46041</v>
      </c>
      <c r="U47" s="18">
        <v>131947200</v>
      </c>
      <c r="V47" s="18">
        <v>6047580</v>
      </c>
      <c r="W47" s="18">
        <v>16493400</v>
      </c>
      <c r="X47" s="18">
        <v>16493400</v>
      </c>
      <c r="Y47" s="18">
        <v>16493400</v>
      </c>
      <c r="Z47" s="18">
        <v>16493400</v>
      </c>
      <c r="AA47" s="18">
        <v>16493400</v>
      </c>
      <c r="AB47" s="18">
        <v>16493400</v>
      </c>
      <c r="AC47" s="18">
        <f t="shared" si="19"/>
        <v>105007980</v>
      </c>
      <c r="AD47" s="18"/>
      <c r="AE47" s="18">
        <f t="shared" si="20"/>
        <v>16493400</v>
      </c>
      <c r="AF47" s="18">
        <f t="shared" ref="AF47:AF48" si="28">--N47/30*19</f>
        <v>10445820</v>
      </c>
      <c r="AG47" s="18">
        <v>0</v>
      </c>
      <c r="AH47" s="18"/>
      <c r="AI47" s="18"/>
      <c r="AJ47" s="18">
        <f t="shared" si="21"/>
        <v>26939220</v>
      </c>
      <c r="AK47" s="18">
        <f t="shared" si="22"/>
        <v>131947200</v>
      </c>
      <c r="AL47" s="23"/>
      <c r="AM47" s="23"/>
      <c r="AN47" s="23"/>
      <c r="AO47" s="23"/>
      <c r="AP47" s="23"/>
      <c r="AQ47" s="23" t="s">
        <v>61</v>
      </c>
      <c r="AR47" s="23" t="s">
        <v>829</v>
      </c>
      <c r="AS47" s="23" t="s">
        <v>830</v>
      </c>
      <c r="AT47" s="23" t="s">
        <v>650</v>
      </c>
    </row>
    <row r="48" spans="1:46" x14ac:dyDescent="0.25">
      <c r="A48" s="26">
        <f t="shared" si="5"/>
        <v>47</v>
      </c>
      <c r="B48" s="23" t="s">
        <v>7</v>
      </c>
      <c r="C48" s="23" t="s">
        <v>831</v>
      </c>
      <c r="D48" s="23" t="s">
        <v>832</v>
      </c>
      <c r="E48" s="24">
        <v>1018479431</v>
      </c>
      <c r="F48" s="75">
        <v>46042</v>
      </c>
      <c r="G48" s="75"/>
      <c r="H48" s="75">
        <v>46284</v>
      </c>
      <c r="I48" s="18">
        <v>48350400</v>
      </c>
      <c r="J48" s="18"/>
      <c r="K48" s="18">
        <v>0</v>
      </c>
      <c r="L48" s="26" t="s">
        <v>60</v>
      </c>
      <c r="M48" s="18">
        <v>0</v>
      </c>
      <c r="N48" s="18">
        <v>6043800</v>
      </c>
      <c r="O48" s="18">
        <v>201460</v>
      </c>
      <c r="P48" s="26">
        <v>706</v>
      </c>
      <c r="Q48" s="67">
        <v>46033</v>
      </c>
      <c r="R48" s="18">
        <v>48350400</v>
      </c>
      <c r="S48" s="26">
        <v>367</v>
      </c>
      <c r="T48" s="59">
        <v>46042</v>
      </c>
      <c r="U48" s="18">
        <v>48350400</v>
      </c>
      <c r="V48" s="18">
        <v>2216060</v>
      </c>
      <c r="W48" s="18">
        <v>6043800</v>
      </c>
      <c r="X48" s="18">
        <v>6043800</v>
      </c>
      <c r="Y48" s="18">
        <v>6043800</v>
      </c>
      <c r="Z48" s="18">
        <v>6043800</v>
      </c>
      <c r="AA48" s="18">
        <v>6043800</v>
      </c>
      <c r="AB48" s="18">
        <v>6043800</v>
      </c>
      <c r="AC48" s="18">
        <f t="shared" si="19"/>
        <v>38478860</v>
      </c>
      <c r="AD48" s="18"/>
      <c r="AE48" s="18">
        <f t="shared" si="20"/>
        <v>6043800</v>
      </c>
      <c r="AF48" s="18">
        <f t="shared" si="28"/>
        <v>3827740</v>
      </c>
      <c r="AG48" s="18">
        <v>0</v>
      </c>
      <c r="AH48" s="18"/>
      <c r="AI48" s="18"/>
      <c r="AJ48" s="18">
        <f t="shared" si="21"/>
        <v>9871540</v>
      </c>
      <c r="AK48" s="18">
        <f t="shared" si="22"/>
        <v>48350400</v>
      </c>
      <c r="AL48" s="23"/>
      <c r="AM48" s="23"/>
      <c r="AN48" s="23"/>
      <c r="AO48" s="23"/>
      <c r="AP48" s="23"/>
      <c r="AQ48" s="23" t="s">
        <v>61</v>
      </c>
      <c r="AR48" s="23" t="s">
        <v>833</v>
      </c>
      <c r="AS48" s="23" t="s">
        <v>834</v>
      </c>
      <c r="AT48" s="23" t="s">
        <v>650</v>
      </c>
    </row>
    <row r="49" spans="1:46" x14ac:dyDescent="0.25">
      <c r="A49" s="26">
        <f t="shared" si="5"/>
        <v>48</v>
      </c>
      <c r="B49" s="23" t="s">
        <v>7</v>
      </c>
      <c r="C49" s="23" t="s">
        <v>835</v>
      </c>
      <c r="D49" s="23" t="s">
        <v>836</v>
      </c>
      <c r="E49" s="24">
        <v>1001327642</v>
      </c>
      <c r="F49" s="75">
        <v>46041</v>
      </c>
      <c r="G49" s="75"/>
      <c r="H49" s="75">
        <v>46283</v>
      </c>
      <c r="I49" s="18">
        <v>48350400</v>
      </c>
      <c r="J49" s="18"/>
      <c r="K49" s="18">
        <v>0</v>
      </c>
      <c r="L49" s="26" t="s">
        <v>60</v>
      </c>
      <c r="M49" s="18">
        <v>0</v>
      </c>
      <c r="N49" s="18">
        <v>6043800</v>
      </c>
      <c r="O49" s="18">
        <v>201460</v>
      </c>
      <c r="P49" s="26">
        <v>666</v>
      </c>
      <c r="Q49" s="67">
        <v>46033</v>
      </c>
      <c r="R49" s="18">
        <v>48350400</v>
      </c>
      <c r="S49" s="26">
        <v>300</v>
      </c>
      <c r="T49" s="59">
        <v>46041</v>
      </c>
      <c r="U49" s="18">
        <v>48350400</v>
      </c>
      <c r="V49" s="18">
        <v>2417520</v>
      </c>
      <c r="W49" s="18">
        <v>6043800</v>
      </c>
      <c r="X49" s="18">
        <v>6043800</v>
      </c>
      <c r="Y49" s="18">
        <v>6043800</v>
      </c>
      <c r="Z49" s="18">
        <v>6043800</v>
      </c>
      <c r="AA49" s="18">
        <v>6043800</v>
      </c>
      <c r="AB49" s="18">
        <v>6043800</v>
      </c>
      <c r="AC49" s="18">
        <f t="shared" si="19"/>
        <v>38680320</v>
      </c>
      <c r="AD49" s="18"/>
      <c r="AE49" s="18">
        <f t="shared" si="20"/>
        <v>6043800</v>
      </c>
      <c r="AF49" s="18">
        <f>--N49/30*18</f>
        <v>3626280</v>
      </c>
      <c r="AG49" s="18">
        <v>0</v>
      </c>
      <c r="AH49" s="18"/>
      <c r="AI49" s="18"/>
      <c r="AJ49" s="18">
        <f t="shared" si="21"/>
        <v>9670080</v>
      </c>
      <c r="AK49" s="18">
        <f t="shared" si="22"/>
        <v>48350400</v>
      </c>
      <c r="AL49" s="23"/>
      <c r="AM49" s="23"/>
      <c r="AN49" s="23"/>
      <c r="AO49" s="23"/>
      <c r="AP49" s="23"/>
      <c r="AQ49" s="23" t="s">
        <v>61</v>
      </c>
      <c r="AR49" s="23" t="s">
        <v>837</v>
      </c>
      <c r="AS49" s="23" t="s">
        <v>838</v>
      </c>
      <c r="AT49" s="23" t="s">
        <v>650</v>
      </c>
    </row>
    <row r="50" spans="1:46" x14ac:dyDescent="0.25">
      <c r="A50" s="26">
        <f t="shared" si="5"/>
        <v>49</v>
      </c>
      <c r="B50" s="23" t="s">
        <v>7</v>
      </c>
      <c r="C50" s="23" t="s">
        <v>839</v>
      </c>
      <c r="D50" s="23" t="s">
        <v>840</v>
      </c>
      <c r="E50" s="24">
        <v>1085341924</v>
      </c>
      <c r="F50" s="75">
        <v>46051</v>
      </c>
      <c r="G50" s="75"/>
      <c r="H50" s="75">
        <v>46293</v>
      </c>
      <c r="I50" s="18">
        <v>56048000</v>
      </c>
      <c r="J50" s="18"/>
      <c r="K50" s="18">
        <v>0</v>
      </c>
      <c r="L50" s="26" t="s">
        <v>60</v>
      </c>
      <c r="M50" s="18">
        <v>0</v>
      </c>
      <c r="N50" s="18">
        <v>7006000</v>
      </c>
      <c r="O50" s="18">
        <v>233533.33333333334</v>
      </c>
      <c r="P50" s="26">
        <v>687</v>
      </c>
      <c r="Q50" s="67">
        <v>46033</v>
      </c>
      <c r="R50" s="18">
        <v>56048000</v>
      </c>
      <c r="S50" s="26">
        <v>1089</v>
      </c>
      <c r="T50" s="59">
        <v>46050</v>
      </c>
      <c r="U50" s="18">
        <v>56048000</v>
      </c>
      <c r="V50" s="18">
        <v>467066.66666666669</v>
      </c>
      <c r="W50" s="18">
        <v>7006000</v>
      </c>
      <c r="X50" s="18">
        <v>7006000</v>
      </c>
      <c r="Y50" s="18">
        <v>7006000</v>
      </c>
      <c r="Z50" s="18">
        <v>7006000</v>
      </c>
      <c r="AA50" s="18">
        <v>7006000</v>
      </c>
      <c r="AB50" s="18">
        <v>7006000</v>
      </c>
      <c r="AC50" s="18">
        <f t="shared" ref="AC50:AC82" si="29">SUM(V50:AB50)</f>
        <v>42503066.666666672</v>
      </c>
      <c r="AD50" s="18"/>
      <c r="AE50" s="18">
        <f t="shared" ref="AE50:AE83" si="30">--N50</f>
        <v>7006000</v>
      </c>
      <c r="AF50" s="18">
        <f>--N50/30*28</f>
        <v>6538933.333333334</v>
      </c>
      <c r="AG50" s="18">
        <v>0</v>
      </c>
      <c r="AH50" s="18"/>
      <c r="AI50" s="18"/>
      <c r="AJ50" s="18">
        <f t="shared" ref="AJ50:AJ83" si="31">SUM(AD50:AI50)</f>
        <v>13544933.333333334</v>
      </c>
      <c r="AK50" s="18">
        <f t="shared" ref="AK50:AK83" si="32">--AJ50--AC50</f>
        <v>56048000.000000007</v>
      </c>
      <c r="AL50" s="23"/>
      <c r="AM50" s="23"/>
      <c r="AN50" s="23"/>
      <c r="AO50" s="23"/>
      <c r="AP50" s="23"/>
      <c r="AQ50" s="23" t="s">
        <v>61</v>
      </c>
      <c r="AR50" s="23" t="s">
        <v>841</v>
      </c>
      <c r="AS50" s="23" t="s">
        <v>842</v>
      </c>
      <c r="AT50" s="23" t="s">
        <v>650</v>
      </c>
    </row>
    <row r="51" spans="1:46" x14ac:dyDescent="0.25">
      <c r="A51" s="26">
        <f t="shared" si="5"/>
        <v>50</v>
      </c>
      <c r="B51" s="23" t="s">
        <v>7</v>
      </c>
      <c r="C51" s="23" t="s">
        <v>843</v>
      </c>
      <c r="D51" s="23" t="s">
        <v>844</v>
      </c>
      <c r="E51" s="24">
        <v>1052401466</v>
      </c>
      <c r="F51" s="75">
        <v>46042</v>
      </c>
      <c r="G51" s="75"/>
      <c r="H51" s="75">
        <v>46284</v>
      </c>
      <c r="I51" s="18">
        <v>56048000</v>
      </c>
      <c r="J51" s="18"/>
      <c r="K51" s="18">
        <v>0</v>
      </c>
      <c r="L51" s="26" t="s">
        <v>60</v>
      </c>
      <c r="M51" s="18">
        <v>0</v>
      </c>
      <c r="N51" s="18">
        <v>7006000</v>
      </c>
      <c r="O51" s="18">
        <v>233533.33333333334</v>
      </c>
      <c r="P51" s="26">
        <v>623</v>
      </c>
      <c r="Q51" s="67">
        <v>46033</v>
      </c>
      <c r="R51" s="18">
        <v>56048000</v>
      </c>
      <c r="S51" s="26">
        <v>368</v>
      </c>
      <c r="T51" s="59">
        <v>46042</v>
      </c>
      <c r="U51" s="18">
        <v>56048000</v>
      </c>
      <c r="V51" s="18">
        <v>2568866.666666667</v>
      </c>
      <c r="W51" s="18">
        <v>7006000</v>
      </c>
      <c r="X51" s="18">
        <v>7006000</v>
      </c>
      <c r="Y51" s="18">
        <v>7006000</v>
      </c>
      <c r="Z51" s="18">
        <v>7006000</v>
      </c>
      <c r="AA51" s="18">
        <v>7006000</v>
      </c>
      <c r="AB51" s="18">
        <v>7006000</v>
      </c>
      <c r="AC51" s="18">
        <f t="shared" si="29"/>
        <v>44604866.666666672</v>
      </c>
      <c r="AD51" s="18"/>
      <c r="AE51" s="18">
        <f t="shared" si="30"/>
        <v>7006000</v>
      </c>
      <c r="AF51" s="18">
        <f t="shared" ref="AF51:AF52" si="33">--N51/30*19</f>
        <v>4437133.333333334</v>
      </c>
      <c r="AG51" s="18">
        <v>0</v>
      </c>
      <c r="AH51" s="18"/>
      <c r="AI51" s="18"/>
      <c r="AJ51" s="18">
        <f t="shared" si="31"/>
        <v>11443133.333333334</v>
      </c>
      <c r="AK51" s="18">
        <f t="shared" si="32"/>
        <v>56048000.000000007</v>
      </c>
      <c r="AL51" s="23"/>
      <c r="AM51" s="23"/>
      <c r="AN51" s="23"/>
      <c r="AO51" s="23"/>
      <c r="AP51" s="23"/>
      <c r="AQ51" s="23" t="s">
        <v>61</v>
      </c>
      <c r="AR51" s="23" t="s">
        <v>845</v>
      </c>
      <c r="AS51" s="23" t="s">
        <v>846</v>
      </c>
      <c r="AT51" s="23" t="s">
        <v>650</v>
      </c>
    </row>
    <row r="52" spans="1:46" x14ac:dyDescent="0.25">
      <c r="A52" s="26">
        <f t="shared" si="5"/>
        <v>51</v>
      </c>
      <c r="B52" s="23" t="s">
        <v>7</v>
      </c>
      <c r="C52" s="23" t="s">
        <v>847</v>
      </c>
      <c r="D52" s="23" t="s">
        <v>848</v>
      </c>
      <c r="E52" s="24">
        <v>1032491039</v>
      </c>
      <c r="F52" s="75">
        <v>46042</v>
      </c>
      <c r="G52" s="75"/>
      <c r="H52" s="75">
        <v>46284</v>
      </c>
      <c r="I52" s="18">
        <v>67578000</v>
      </c>
      <c r="J52" s="18"/>
      <c r="K52" s="18">
        <v>0</v>
      </c>
      <c r="L52" s="26" t="s">
        <v>60</v>
      </c>
      <c r="M52" s="18">
        <v>0</v>
      </c>
      <c r="N52" s="18">
        <v>8447250</v>
      </c>
      <c r="O52" s="18">
        <v>281575</v>
      </c>
      <c r="P52" s="26">
        <v>688</v>
      </c>
      <c r="Q52" s="67">
        <v>46033</v>
      </c>
      <c r="R52" s="18">
        <v>67578000</v>
      </c>
      <c r="S52" s="26">
        <v>372</v>
      </c>
      <c r="T52" s="59">
        <v>46042</v>
      </c>
      <c r="U52" s="18">
        <v>67578000</v>
      </c>
      <c r="V52" s="18">
        <v>3097325</v>
      </c>
      <c r="W52" s="18">
        <v>8447250</v>
      </c>
      <c r="X52" s="18">
        <v>8447250</v>
      </c>
      <c r="Y52" s="18">
        <v>8447250</v>
      </c>
      <c r="Z52" s="18">
        <v>8447250</v>
      </c>
      <c r="AA52" s="18">
        <v>8447250</v>
      </c>
      <c r="AB52" s="18">
        <v>8447250</v>
      </c>
      <c r="AC52" s="18">
        <f t="shared" si="29"/>
        <v>53780825</v>
      </c>
      <c r="AD52" s="18"/>
      <c r="AE52" s="18">
        <f t="shared" si="30"/>
        <v>8447250</v>
      </c>
      <c r="AF52" s="18">
        <f t="shared" si="33"/>
        <v>5349925</v>
      </c>
      <c r="AG52" s="18">
        <v>0</v>
      </c>
      <c r="AH52" s="18"/>
      <c r="AI52" s="18"/>
      <c r="AJ52" s="18">
        <f t="shared" si="31"/>
        <v>13797175</v>
      </c>
      <c r="AK52" s="18">
        <f t="shared" si="32"/>
        <v>67578000</v>
      </c>
      <c r="AL52" s="23"/>
      <c r="AM52" s="23"/>
      <c r="AN52" s="23"/>
      <c r="AO52" s="23"/>
      <c r="AP52" s="23"/>
      <c r="AQ52" s="23" t="s">
        <v>61</v>
      </c>
      <c r="AR52" s="23" t="s">
        <v>849</v>
      </c>
      <c r="AS52" s="23" t="s">
        <v>850</v>
      </c>
      <c r="AT52" s="23" t="s">
        <v>650</v>
      </c>
    </row>
    <row r="53" spans="1:46" x14ac:dyDescent="0.25">
      <c r="A53" s="26">
        <f t="shared" si="5"/>
        <v>52</v>
      </c>
      <c r="B53" s="23" t="s">
        <v>7</v>
      </c>
      <c r="C53" s="23" t="s">
        <v>851</v>
      </c>
      <c r="D53" s="23" t="s">
        <v>852</v>
      </c>
      <c r="E53" s="24">
        <v>79812212</v>
      </c>
      <c r="F53" s="75">
        <v>46041</v>
      </c>
      <c r="G53" s="75"/>
      <c r="H53" s="75">
        <v>46283</v>
      </c>
      <c r="I53" s="18">
        <v>67578000</v>
      </c>
      <c r="J53" s="18"/>
      <c r="K53" s="18">
        <v>0</v>
      </c>
      <c r="L53" s="26" t="s">
        <v>60</v>
      </c>
      <c r="M53" s="18">
        <v>0</v>
      </c>
      <c r="N53" s="18">
        <v>8447250</v>
      </c>
      <c r="O53" s="18">
        <v>281575</v>
      </c>
      <c r="P53" s="26">
        <v>689</v>
      </c>
      <c r="Q53" s="67">
        <v>46033</v>
      </c>
      <c r="R53" s="18">
        <v>67578000</v>
      </c>
      <c r="S53" s="26">
        <v>306</v>
      </c>
      <c r="T53" s="59">
        <v>46041</v>
      </c>
      <c r="U53" s="18">
        <v>67578000</v>
      </c>
      <c r="V53" s="18">
        <v>3378900</v>
      </c>
      <c r="W53" s="18">
        <v>8447250</v>
      </c>
      <c r="X53" s="18">
        <v>8447250</v>
      </c>
      <c r="Y53" s="18">
        <v>8447250</v>
      </c>
      <c r="Z53" s="18">
        <v>8447250</v>
      </c>
      <c r="AA53" s="18">
        <v>8447250</v>
      </c>
      <c r="AB53" s="18">
        <v>8447250</v>
      </c>
      <c r="AC53" s="18">
        <f t="shared" si="29"/>
        <v>54062400</v>
      </c>
      <c r="AD53" s="18"/>
      <c r="AE53" s="18">
        <f t="shared" si="30"/>
        <v>8447250</v>
      </c>
      <c r="AF53" s="18">
        <f>--N53/30*18</f>
        <v>5068350</v>
      </c>
      <c r="AG53" s="18">
        <v>0</v>
      </c>
      <c r="AH53" s="18"/>
      <c r="AI53" s="18"/>
      <c r="AJ53" s="18">
        <f t="shared" si="31"/>
        <v>13515600</v>
      </c>
      <c r="AK53" s="18">
        <f t="shared" si="32"/>
        <v>67578000</v>
      </c>
      <c r="AL53" s="23"/>
      <c r="AM53" s="23"/>
      <c r="AN53" s="23"/>
      <c r="AO53" s="23"/>
      <c r="AP53" s="23"/>
      <c r="AQ53" s="23" t="s">
        <v>61</v>
      </c>
      <c r="AR53" s="23" t="s">
        <v>853</v>
      </c>
      <c r="AS53" s="23" t="s">
        <v>854</v>
      </c>
      <c r="AT53" s="23" t="s">
        <v>650</v>
      </c>
    </row>
    <row r="54" spans="1:46" x14ac:dyDescent="0.25">
      <c r="A54" s="26">
        <f t="shared" si="5"/>
        <v>53</v>
      </c>
      <c r="B54" s="23" t="s">
        <v>7</v>
      </c>
      <c r="C54" s="23" t="s">
        <v>855</v>
      </c>
      <c r="D54" s="23" t="s">
        <v>856</v>
      </c>
      <c r="E54" s="24">
        <v>1030570790</v>
      </c>
      <c r="F54" s="75">
        <v>46043</v>
      </c>
      <c r="G54" s="75"/>
      <c r="H54" s="75">
        <v>46285</v>
      </c>
      <c r="I54" s="18">
        <v>80136000</v>
      </c>
      <c r="J54" s="18"/>
      <c r="K54" s="18">
        <v>0</v>
      </c>
      <c r="L54" s="26" t="s">
        <v>60</v>
      </c>
      <c r="M54" s="18">
        <v>0</v>
      </c>
      <c r="N54" s="18">
        <v>10017000</v>
      </c>
      <c r="O54" s="18">
        <v>333900</v>
      </c>
      <c r="P54" s="26">
        <v>668</v>
      </c>
      <c r="Q54" s="67">
        <v>46033</v>
      </c>
      <c r="R54" s="18">
        <v>80136000</v>
      </c>
      <c r="S54" s="26">
        <v>420</v>
      </c>
      <c r="T54" s="59">
        <v>46043</v>
      </c>
      <c r="U54" s="18">
        <v>80136000</v>
      </c>
      <c r="V54" s="18">
        <v>3339000</v>
      </c>
      <c r="W54" s="18">
        <v>10017000</v>
      </c>
      <c r="X54" s="18">
        <v>10017000</v>
      </c>
      <c r="Y54" s="18">
        <v>10017000</v>
      </c>
      <c r="Z54" s="18">
        <v>10017000</v>
      </c>
      <c r="AA54" s="18">
        <v>10017000</v>
      </c>
      <c r="AB54" s="18">
        <v>10017000</v>
      </c>
      <c r="AC54" s="18">
        <f t="shared" si="29"/>
        <v>63441000</v>
      </c>
      <c r="AD54" s="18"/>
      <c r="AE54" s="18">
        <f t="shared" si="30"/>
        <v>10017000</v>
      </c>
      <c r="AF54" s="18">
        <f>--N54/30*20</f>
        <v>6678000</v>
      </c>
      <c r="AG54" s="18">
        <v>0</v>
      </c>
      <c r="AH54" s="18"/>
      <c r="AI54" s="18"/>
      <c r="AJ54" s="18">
        <f t="shared" si="31"/>
        <v>16695000</v>
      </c>
      <c r="AK54" s="18">
        <f t="shared" si="32"/>
        <v>80136000</v>
      </c>
      <c r="AL54" s="23"/>
      <c r="AM54" s="23"/>
      <c r="AN54" s="23"/>
      <c r="AO54" s="23"/>
      <c r="AP54" s="23"/>
      <c r="AQ54" s="23" t="s">
        <v>61</v>
      </c>
      <c r="AR54" s="23" t="s">
        <v>857</v>
      </c>
      <c r="AS54" s="23" t="s">
        <v>858</v>
      </c>
      <c r="AT54" s="23" t="s">
        <v>650</v>
      </c>
    </row>
    <row r="55" spans="1:46" x14ac:dyDescent="0.25">
      <c r="A55" s="26">
        <f t="shared" si="5"/>
        <v>54</v>
      </c>
      <c r="B55" s="23" t="s">
        <v>7</v>
      </c>
      <c r="C55" s="23" t="s">
        <v>859</v>
      </c>
      <c r="D55" s="23" t="s">
        <v>860</v>
      </c>
      <c r="E55" s="24">
        <v>1032397937</v>
      </c>
      <c r="F55" s="75">
        <v>46041</v>
      </c>
      <c r="G55" s="75"/>
      <c r="H55" s="75">
        <v>46283</v>
      </c>
      <c r="I55" s="18">
        <v>80136000</v>
      </c>
      <c r="J55" s="18"/>
      <c r="K55" s="18">
        <v>0</v>
      </c>
      <c r="L55" s="26" t="s">
        <v>60</v>
      </c>
      <c r="M55" s="18">
        <v>0</v>
      </c>
      <c r="N55" s="18">
        <v>10017000</v>
      </c>
      <c r="O55" s="18">
        <v>333900</v>
      </c>
      <c r="P55" s="26">
        <v>669</v>
      </c>
      <c r="Q55" s="67">
        <v>46033</v>
      </c>
      <c r="R55" s="18">
        <v>80136000</v>
      </c>
      <c r="S55" s="26">
        <v>316</v>
      </c>
      <c r="T55" s="59">
        <v>46041</v>
      </c>
      <c r="U55" s="18">
        <v>80136000</v>
      </c>
      <c r="V55" s="18">
        <v>4006800</v>
      </c>
      <c r="W55" s="18">
        <v>10017000</v>
      </c>
      <c r="X55" s="18">
        <v>10017000</v>
      </c>
      <c r="Y55" s="18">
        <v>10017000</v>
      </c>
      <c r="Z55" s="18">
        <v>10017000</v>
      </c>
      <c r="AA55" s="18">
        <v>10017000</v>
      </c>
      <c r="AB55" s="18">
        <v>10017000</v>
      </c>
      <c r="AC55" s="18">
        <f t="shared" si="29"/>
        <v>64108800</v>
      </c>
      <c r="AD55" s="18"/>
      <c r="AE55" s="18">
        <f t="shared" si="30"/>
        <v>10017000</v>
      </c>
      <c r="AF55" s="18">
        <f t="shared" ref="AF55:AF59" si="34">--N55/30*18</f>
        <v>6010200</v>
      </c>
      <c r="AG55" s="18">
        <v>0</v>
      </c>
      <c r="AH55" s="18"/>
      <c r="AI55" s="18"/>
      <c r="AJ55" s="18">
        <f t="shared" si="31"/>
        <v>16027200</v>
      </c>
      <c r="AK55" s="18">
        <f t="shared" si="32"/>
        <v>80136000</v>
      </c>
      <c r="AL55" s="23"/>
      <c r="AM55" s="23"/>
      <c r="AN55" s="23"/>
      <c r="AO55" s="23"/>
      <c r="AP55" s="23"/>
      <c r="AQ55" s="23" t="s">
        <v>61</v>
      </c>
      <c r="AR55" s="23" t="s">
        <v>861</v>
      </c>
      <c r="AS55" s="23" t="s">
        <v>862</v>
      </c>
      <c r="AT55" s="23" t="s">
        <v>650</v>
      </c>
    </row>
    <row r="56" spans="1:46" x14ac:dyDescent="0.25">
      <c r="A56" s="26">
        <f t="shared" si="5"/>
        <v>55</v>
      </c>
      <c r="B56" s="23" t="s">
        <v>7</v>
      </c>
      <c r="C56" s="23" t="s">
        <v>863</v>
      </c>
      <c r="D56" s="23" t="s">
        <v>864</v>
      </c>
      <c r="E56" s="24">
        <v>1069766258</v>
      </c>
      <c r="F56" s="75">
        <v>46041</v>
      </c>
      <c r="G56" s="75"/>
      <c r="H56" s="75">
        <v>46283</v>
      </c>
      <c r="I56" s="18">
        <v>77704000</v>
      </c>
      <c r="J56" s="18"/>
      <c r="K56" s="18">
        <v>0</v>
      </c>
      <c r="L56" s="26" t="s">
        <v>60</v>
      </c>
      <c r="M56" s="18">
        <v>0</v>
      </c>
      <c r="N56" s="18">
        <v>9713000</v>
      </c>
      <c r="O56" s="18">
        <v>323766.66666666669</v>
      </c>
      <c r="P56" s="26">
        <v>670</v>
      </c>
      <c r="Q56" s="67">
        <v>46033</v>
      </c>
      <c r="R56" s="18">
        <v>77704000</v>
      </c>
      <c r="S56" s="26">
        <v>318</v>
      </c>
      <c r="T56" s="59">
        <v>46041</v>
      </c>
      <c r="U56" s="18">
        <v>77704000</v>
      </c>
      <c r="V56" s="18">
        <v>3885200</v>
      </c>
      <c r="W56" s="18">
        <v>9713000</v>
      </c>
      <c r="X56" s="18">
        <v>9713000</v>
      </c>
      <c r="Y56" s="18">
        <v>9713000</v>
      </c>
      <c r="Z56" s="18">
        <v>9713000</v>
      </c>
      <c r="AA56" s="18">
        <v>9713000</v>
      </c>
      <c r="AB56" s="18">
        <v>9713000</v>
      </c>
      <c r="AC56" s="18">
        <f t="shared" si="29"/>
        <v>62163200</v>
      </c>
      <c r="AD56" s="18"/>
      <c r="AE56" s="18">
        <f t="shared" si="30"/>
        <v>9713000</v>
      </c>
      <c r="AF56" s="18">
        <f t="shared" si="34"/>
        <v>5827800</v>
      </c>
      <c r="AG56" s="18">
        <v>0</v>
      </c>
      <c r="AH56" s="18"/>
      <c r="AI56" s="18"/>
      <c r="AJ56" s="18">
        <f t="shared" si="31"/>
        <v>15540800</v>
      </c>
      <c r="AK56" s="18">
        <f t="shared" si="32"/>
        <v>77704000</v>
      </c>
      <c r="AL56" s="23"/>
      <c r="AM56" s="23"/>
      <c r="AN56" s="23"/>
      <c r="AO56" s="23"/>
      <c r="AP56" s="23"/>
      <c r="AQ56" s="23" t="s">
        <v>61</v>
      </c>
      <c r="AR56" s="23" t="s">
        <v>865</v>
      </c>
      <c r="AS56" s="23" t="s">
        <v>866</v>
      </c>
      <c r="AT56" s="23" t="s">
        <v>650</v>
      </c>
    </row>
    <row r="57" spans="1:46" x14ac:dyDescent="0.25">
      <c r="A57" s="26">
        <f t="shared" si="5"/>
        <v>56</v>
      </c>
      <c r="B57" s="23" t="s">
        <v>7</v>
      </c>
      <c r="C57" s="23" t="s">
        <v>867</v>
      </c>
      <c r="D57" s="23" t="s">
        <v>868</v>
      </c>
      <c r="E57" s="24">
        <v>86086004</v>
      </c>
      <c r="F57" s="75">
        <v>46041</v>
      </c>
      <c r="G57" s="75"/>
      <c r="H57" s="75">
        <v>46283</v>
      </c>
      <c r="I57" s="18">
        <v>67578000</v>
      </c>
      <c r="J57" s="18"/>
      <c r="K57" s="18">
        <v>0</v>
      </c>
      <c r="L57" s="26" t="s">
        <v>60</v>
      </c>
      <c r="M57" s="18">
        <v>0</v>
      </c>
      <c r="N57" s="18">
        <v>8447250</v>
      </c>
      <c r="O57" s="18">
        <v>281575</v>
      </c>
      <c r="P57" s="26">
        <v>645</v>
      </c>
      <c r="Q57" s="67">
        <v>46033</v>
      </c>
      <c r="R57" s="18">
        <v>101367000</v>
      </c>
      <c r="S57" s="26">
        <v>320</v>
      </c>
      <c r="T57" s="59">
        <v>46041</v>
      </c>
      <c r="U57" s="18">
        <v>67578000</v>
      </c>
      <c r="V57" s="18">
        <v>3378900</v>
      </c>
      <c r="W57" s="18">
        <v>8447250</v>
      </c>
      <c r="X57" s="18">
        <v>8447250</v>
      </c>
      <c r="Y57" s="18">
        <v>8447250</v>
      </c>
      <c r="Z57" s="18">
        <v>8447250</v>
      </c>
      <c r="AA57" s="18">
        <v>8447250</v>
      </c>
      <c r="AB57" s="18">
        <v>8447250</v>
      </c>
      <c r="AC57" s="18">
        <f t="shared" si="29"/>
        <v>54062400</v>
      </c>
      <c r="AD57" s="18"/>
      <c r="AE57" s="18">
        <f t="shared" si="30"/>
        <v>8447250</v>
      </c>
      <c r="AF57" s="18">
        <f t="shared" si="34"/>
        <v>5068350</v>
      </c>
      <c r="AG57" s="18">
        <v>0</v>
      </c>
      <c r="AH57" s="18"/>
      <c r="AI57" s="18"/>
      <c r="AJ57" s="18">
        <f t="shared" si="31"/>
        <v>13515600</v>
      </c>
      <c r="AK57" s="18">
        <f t="shared" si="32"/>
        <v>67578000</v>
      </c>
      <c r="AL57" s="23"/>
      <c r="AM57" s="23"/>
      <c r="AN57" s="23"/>
      <c r="AO57" s="23"/>
      <c r="AP57" s="23"/>
      <c r="AQ57" s="23" t="s">
        <v>61</v>
      </c>
      <c r="AR57" s="23" t="s">
        <v>869</v>
      </c>
      <c r="AS57" s="23" t="s">
        <v>870</v>
      </c>
      <c r="AT57" s="23" t="s">
        <v>650</v>
      </c>
    </row>
    <row r="58" spans="1:46" x14ac:dyDescent="0.25">
      <c r="A58" s="26">
        <f t="shared" si="5"/>
        <v>57</v>
      </c>
      <c r="B58" s="23" t="s">
        <v>7</v>
      </c>
      <c r="C58" s="23" t="s">
        <v>871</v>
      </c>
      <c r="D58" s="23" t="s">
        <v>872</v>
      </c>
      <c r="E58" s="24">
        <v>79709508</v>
      </c>
      <c r="F58" s="75">
        <v>46041</v>
      </c>
      <c r="G58" s="75"/>
      <c r="H58" s="75">
        <v>46283</v>
      </c>
      <c r="I58" s="18">
        <v>110010720</v>
      </c>
      <c r="J58" s="18"/>
      <c r="K58" s="18">
        <v>0</v>
      </c>
      <c r="L58" s="26" t="s">
        <v>60</v>
      </c>
      <c r="M58" s="18">
        <v>0</v>
      </c>
      <c r="N58" s="18">
        <v>13751340</v>
      </c>
      <c r="O58" s="18">
        <v>458378</v>
      </c>
      <c r="P58" s="26">
        <v>606</v>
      </c>
      <c r="Q58" s="67">
        <v>46033</v>
      </c>
      <c r="R58" s="18">
        <v>110010720</v>
      </c>
      <c r="S58" s="26">
        <v>324</v>
      </c>
      <c r="T58" s="59">
        <v>46041</v>
      </c>
      <c r="U58" s="18">
        <v>110010720</v>
      </c>
      <c r="V58" s="18">
        <v>5500536</v>
      </c>
      <c r="W58" s="18">
        <v>13751340</v>
      </c>
      <c r="X58" s="18">
        <v>13751340</v>
      </c>
      <c r="Y58" s="18">
        <v>13751340</v>
      </c>
      <c r="Z58" s="18">
        <v>13751340</v>
      </c>
      <c r="AA58" s="18">
        <v>13751340</v>
      </c>
      <c r="AB58" s="18">
        <v>13751340</v>
      </c>
      <c r="AC58" s="18">
        <f t="shared" si="29"/>
        <v>88008576</v>
      </c>
      <c r="AD58" s="18"/>
      <c r="AE58" s="18">
        <f t="shared" si="30"/>
        <v>13751340</v>
      </c>
      <c r="AF58" s="18">
        <f t="shared" si="34"/>
        <v>8250804</v>
      </c>
      <c r="AG58" s="18">
        <v>0</v>
      </c>
      <c r="AH58" s="18"/>
      <c r="AI58" s="18"/>
      <c r="AJ58" s="18">
        <f t="shared" si="31"/>
        <v>22002144</v>
      </c>
      <c r="AK58" s="18">
        <f t="shared" si="32"/>
        <v>110010720</v>
      </c>
      <c r="AL58" s="23"/>
      <c r="AM58" s="23"/>
      <c r="AN58" s="23"/>
      <c r="AO58" s="23"/>
      <c r="AP58" s="23"/>
      <c r="AQ58" s="23" t="s">
        <v>61</v>
      </c>
      <c r="AR58" s="23" t="s">
        <v>873</v>
      </c>
      <c r="AS58" s="23" t="s">
        <v>874</v>
      </c>
      <c r="AT58" s="23" t="s">
        <v>650</v>
      </c>
    </row>
    <row r="59" spans="1:46" x14ac:dyDescent="0.25">
      <c r="A59" s="26">
        <f t="shared" si="5"/>
        <v>58</v>
      </c>
      <c r="B59" s="23" t="s">
        <v>7</v>
      </c>
      <c r="C59" s="23" t="s">
        <v>875</v>
      </c>
      <c r="D59" s="23" t="s">
        <v>876</v>
      </c>
      <c r="E59" s="24">
        <v>50882932</v>
      </c>
      <c r="F59" s="75">
        <v>46041</v>
      </c>
      <c r="G59" s="75">
        <v>46099</v>
      </c>
      <c r="H59" s="75">
        <v>46283</v>
      </c>
      <c r="I59" s="18">
        <v>110010720</v>
      </c>
      <c r="J59" s="18">
        <v>82966418</v>
      </c>
      <c r="K59" s="18">
        <v>0</v>
      </c>
      <c r="L59" s="26" t="s">
        <v>60</v>
      </c>
      <c r="M59" s="18">
        <v>0</v>
      </c>
      <c r="N59" s="18">
        <v>13751340</v>
      </c>
      <c r="O59" s="18">
        <v>458378</v>
      </c>
      <c r="P59" s="26">
        <v>628</v>
      </c>
      <c r="Q59" s="67">
        <v>46033</v>
      </c>
      <c r="R59" s="18">
        <v>165016080</v>
      </c>
      <c r="S59" s="26">
        <v>4574</v>
      </c>
      <c r="T59" s="59">
        <v>46099</v>
      </c>
      <c r="U59" s="18">
        <v>82966418</v>
      </c>
      <c r="V59" s="18">
        <v>0</v>
      </c>
      <c r="W59" s="18">
        <v>0</v>
      </c>
      <c r="X59" s="18">
        <v>5958914</v>
      </c>
      <c r="Y59" s="18">
        <v>13751340</v>
      </c>
      <c r="Z59" s="18">
        <v>13751340</v>
      </c>
      <c r="AA59" s="18">
        <v>13751340</v>
      </c>
      <c r="AB59" s="18">
        <v>13751340</v>
      </c>
      <c r="AC59" s="18">
        <f t="shared" si="29"/>
        <v>60964274</v>
      </c>
      <c r="AD59" s="18"/>
      <c r="AE59" s="18">
        <f t="shared" si="30"/>
        <v>13751340</v>
      </c>
      <c r="AF59" s="18">
        <f t="shared" si="34"/>
        <v>8250804</v>
      </c>
      <c r="AG59" s="18">
        <v>0</v>
      </c>
      <c r="AH59" s="18"/>
      <c r="AI59" s="18"/>
      <c r="AJ59" s="18">
        <f t="shared" si="31"/>
        <v>22002144</v>
      </c>
      <c r="AK59" s="18">
        <f t="shared" si="32"/>
        <v>82966418</v>
      </c>
      <c r="AL59" s="23"/>
      <c r="AM59" s="23"/>
      <c r="AN59" s="23"/>
      <c r="AO59" s="23"/>
      <c r="AP59" s="23" t="s">
        <v>92</v>
      </c>
      <c r="AQ59" s="23" t="s">
        <v>61</v>
      </c>
      <c r="AR59" s="23" t="s">
        <v>877</v>
      </c>
      <c r="AS59" s="23" t="s">
        <v>878</v>
      </c>
      <c r="AT59" s="23" t="s">
        <v>650</v>
      </c>
    </row>
    <row r="60" spans="1:46" x14ac:dyDescent="0.25">
      <c r="A60" s="26">
        <f t="shared" si="5"/>
        <v>59</v>
      </c>
      <c r="B60" s="23" t="s">
        <v>7</v>
      </c>
      <c r="C60" s="23" t="s">
        <v>879</v>
      </c>
      <c r="D60" s="23" t="s">
        <v>880</v>
      </c>
      <c r="E60" s="24">
        <v>19494471</v>
      </c>
      <c r="F60" s="75">
        <v>46042</v>
      </c>
      <c r="G60" s="75"/>
      <c r="H60" s="75">
        <v>46284</v>
      </c>
      <c r="I60" s="18">
        <v>215265712</v>
      </c>
      <c r="J60" s="18"/>
      <c r="K60" s="18">
        <v>22611945</v>
      </c>
      <c r="L60" s="26" t="s">
        <v>92</v>
      </c>
      <c r="M60" s="18">
        <v>4296269</v>
      </c>
      <c r="N60" s="18">
        <v>26908214</v>
      </c>
      <c r="O60" s="18">
        <v>896940.46666666667</v>
      </c>
      <c r="P60" s="26">
        <v>627</v>
      </c>
      <c r="Q60" s="67">
        <v>46033</v>
      </c>
      <c r="R60" s="18">
        <v>322898568</v>
      </c>
      <c r="S60" s="26">
        <v>310</v>
      </c>
      <c r="T60" s="59">
        <v>46041</v>
      </c>
      <c r="U60" s="18">
        <v>215265712</v>
      </c>
      <c r="V60" s="18">
        <v>9866345.1333333328</v>
      </c>
      <c r="W60" s="18">
        <v>26908214</v>
      </c>
      <c r="X60" s="18">
        <v>26908214</v>
      </c>
      <c r="Y60" s="18">
        <v>26908214</v>
      </c>
      <c r="Z60" s="18">
        <v>26908214</v>
      </c>
      <c r="AA60" s="18">
        <v>26908214</v>
      </c>
      <c r="AB60" s="18">
        <v>26908214</v>
      </c>
      <c r="AC60" s="18">
        <f t="shared" si="29"/>
        <v>171315629.13333333</v>
      </c>
      <c r="AD60" s="18"/>
      <c r="AE60" s="18">
        <f t="shared" si="30"/>
        <v>26908214</v>
      </c>
      <c r="AF60" s="18">
        <f>--N60/30*19</f>
        <v>17041868.866666667</v>
      </c>
      <c r="AG60" s="18">
        <v>0</v>
      </c>
      <c r="AH60" s="18"/>
      <c r="AI60" s="18"/>
      <c r="AJ60" s="18">
        <f t="shared" si="31"/>
        <v>43950082.866666667</v>
      </c>
      <c r="AK60" s="18">
        <f t="shared" si="32"/>
        <v>215265712</v>
      </c>
      <c r="AL60" s="23"/>
      <c r="AM60" s="23"/>
      <c r="AN60" s="23"/>
      <c r="AO60" s="23"/>
      <c r="AP60" s="23"/>
      <c r="AQ60" s="23" t="s">
        <v>61</v>
      </c>
      <c r="AR60" s="23" t="s">
        <v>881</v>
      </c>
      <c r="AS60" s="23" t="s">
        <v>882</v>
      </c>
      <c r="AT60" s="23" t="s">
        <v>650</v>
      </c>
    </row>
    <row r="61" spans="1:46" x14ac:dyDescent="0.25">
      <c r="A61" s="26">
        <f t="shared" si="5"/>
        <v>60</v>
      </c>
      <c r="B61" s="23" t="s">
        <v>7</v>
      </c>
      <c r="C61" s="23" t="s">
        <v>883</v>
      </c>
      <c r="D61" s="23" t="s">
        <v>884</v>
      </c>
      <c r="E61" s="24">
        <v>91210297</v>
      </c>
      <c r="F61" s="75">
        <v>46046</v>
      </c>
      <c r="G61" s="75"/>
      <c r="H61" s="75">
        <v>46288</v>
      </c>
      <c r="I61" s="18">
        <v>100800000</v>
      </c>
      <c r="J61" s="18"/>
      <c r="K61" s="18">
        <v>0</v>
      </c>
      <c r="L61" s="26" t="s">
        <v>60</v>
      </c>
      <c r="M61" s="18">
        <v>0</v>
      </c>
      <c r="N61" s="18">
        <v>12600000</v>
      </c>
      <c r="O61" s="18">
        <v>420000</v>
      </c>
      <c r="P61" s="26">
        <v>736</v>
      </c>
      <c r="Q61" s="67">
        <v>46033</v>
      </c>
      <c r="R61" s="18">
        <v>151200000</v>
      </c>
      <c r="S61" s="26">
        <v>337</v>
      </c>
      <c r="T61" s="59">
        <v>46041</v>
      </c>
      <c r="U61" s="18">
        <v>100800000</v>
      </c>
      <c r="V61" s="18">
        <v>2940000</v>
      </c>
      <c r="W61" s="18">
        <v>12600000</v>
      </c>
      <c r="X61" s="18">
        <v>12600000</v>
      </c>
      <c r="Y61" s="18">
        <v>12600000</v>
      </c>
      <c r="Z61" s="18">
        <v>12600000</v>
      </c>
      <c r="AA61" s="18">
        <v>12600000</v>
      </c>
      <c r="AB61" s="18">
        <v>12600000</v>
      </c>
      <c r="AC61" s="18">
        <f>SUM(V61:AA61)</f>
        <v>65940000</v>
      </c>
      <c r="AD61" s="18">
        <f>+AB61</f>
        <v>12600000</v>
      </c>
      <c r="AE61" s="18">
        <f t="shared" si="30"/>
        <v>12600000</v>
      </c>
      <c r="AF61" s="18">
        <f>--N61/30*23</f>
        <v>9660000</v>
      </c>
      <c r="AG61" s="18">
        <v>0</v>
      </c>
      <c r="AH61" s="18"/>
      <c r="AI61" s="18"/>
      <c r="AJ61" s="18">
        <f t="shared" si="31"/>
        <v>34860000</v>
      </c>
      <c r="AK61" s="18">
        <f t="shared" si="32"/>
        <v>100800000</v>
      </c>
      <c r="AL61" s="23"/>
      <c r="AM61" s="23"/>
      <c r="AN61" s="23"/>
      <c r="AO61" s="23"/>
      <c r="AP61" s="23"/>
      <c r="AQ61" s="23" t="s">
        <v>61</v>
      </c>
      <c r="AR61" s="23" t="s">
        <v>885</v>
      </c>
      <c r="AS61" s="23" t="s">
        <v>886</v>
      </c>
      <c r="AT61" s="23" t="s">
        <v>650</v>
      </c>
    </row>
    <row r="62" spans="1:46" x14ac:dyDescent="0.25">
      <c r="A62" s="26">
        <f t="shared" si="5"/>
        <v>61</v>
      </c>
      <c r="B62" s="23" t="s">
        <v>7</v>
      </c>
      <c r="C62" s="23" t="s">
        <v>887</v>
      </c>
      <c r="D62" s="23" t="s">
        <v>888</v>
      </c>
      <c r="E62" s="24">
        <v>1030569840</v>
      </c>
      <c r="F62" s="75">
        <v>46049</v>
      </c>
      <c r="G62" s="75"/>
      <c r="H62" s="75">
        <v>46291</v>
      </c>
      <c r="I62" s="18">
        <v>80000000</v>
      </c>
      <c r="J62" s="18"/>
      <c r="K62" s="18">
        <v>0</v>
      </c>
      <c r="L62" s="26" t="s">
        <v>60</v>
      </c>
      <c r="M62" s="18">
        <v>0</v>
      </c>
      <c r="N62" s="18">
        <v>10000000</v>
      </c>
      <c r="O62" s="18">
        <v>333333.33333333331</v>
      </c>
      <c r="P62" s="26">
        <v>663</v>
      </c>
      <c r="Q62" s="67">
        <v>46033</v>
      </c>
      <c r="R62" s="18">
        <v>80000000</v>
      </c>
      <c r="S62" s="26">
        <v>1044</v>
      </c>
      <c r="T62" s="59">
        <v>46049</v>
      </c>
      <c r="U62" s="18">
        <v>80000000</v>
      </c>
      <c r="V62" s="18">
        <v>1333333.3333333333</v>
      </c>
      <c r="W62" s="18">
        <v>10000000</v>
      </c>
      <c r="X62" s="18">
        <v>10000000</v>
      </c>
      <c r="Y62" s="18">
        <v>10000000</v>
      </c>
      <c r="Z62" s="18">
        <v>10000000</v>
      </c>
      <c r="AA62" s="18">
        <v>10000000</v>
      </c>
      <c r="AB62" s="18">
        <v>10000000</v>
      </c>
      <c r="AC62" s="18">
        <f t="shared" si="29"/>
        <v>61333333.333333336</v>
      </c>
      <c r="AD62" s="18"/>
      <c r="AE62" s="18">
        <f t="shared" si="30"/>
        <v>10000000</v>
      </c>
      <c r="AF62" s="18">
        <f>--N62/30*26</f>
        <v>8666666.666666666</v>
      </c>
      <c r="AG62" s="18">
        <v>0</v>
      </c>
      <c r="AH62" s="18"/>
      <c r="AI62" s="18"/>
      <c r="AJ62" s="18">
        <f t="shared" si="31"/>
        <v>18666666.666666664</v>
      </c>
      <c r="AK62" s="18">
        <f t="shared" si="32"/>
        <v>80000000</v>
      </c>
      <c r="AL62" s="23"/>
      <c r="AM62" s="23"/>
      <c r="AN62" s="23"/>
      <c r="AO62" s="23"/>
      <c r="AP62" s="23"/>
      <c r="AQ62" s="23" t="s">
        <v>61</v>
      </c>
      <c r="AR62" s="23" t="s">
        <v>889</v>
      </c>
      <c r="AS62" s="23" t="s">
        <v>890</v>
      </c>
      <c r="AT62" s="23" t="s">
        <v>650</v>
      </c>
    </row>
    <row r="63" spans="1:46" x14ac:dyDescent="0.25">
      <c r="A63" s="26">
        <f t="shared" si="5"/>
        <v>62</v>
      </c>
      <c r="B63" s="23" t="s">
        <v>7</v>
      </c>
      <c r="C63" s="23" t="s">
        <v>891</v>
      </c>
      <c r="D63" s="23" t="s">
        <v>892</v>
      </c>
      <c r="E63" s="24">
        <v>24584484</v>
      </c>
      <c r="F63" s="75">
        <v>46043</v>
      </c>
      <c r="G63" s="75"/>
      <c r="H63" s="75">
        <v>46285</v>
      </c>
      <c r="I63" s="18">
        <v>36000000</v>
      </c>
      <c r="J63" s="18"/>
      <c r="K63" s="18">
        <v>0</v>
      </c>
      <c r="L63" s="26" t="s">
        <v>60</v>
      </c>
      <c r="M63" s="18">
        <v>0</v>
      </c>
      <c r="N63" s="18">
        <v>4500000</v>
      </c>
      <c r="O63" s="18">
        <v>150000</v>
      </c>
      <c r="P63" s="26">
        <v>660</v>
      </c>
      <c r="Q63" s="67">
        <v>46033</v>
      </c>
      <c r="R63" s="18">
        <v>36000000</v>
      </c>
      <c r="S63" s="26">
        <v>414</v>
      </c>
      <c r="T63" s="59">
        <v>46043</v>
      </c>
      <c r="U63" s="18">
        <v>36000000</v>
      </c>
      <c r="V63" s="18">
        <v>1500000</v>
      </c>
      <c r="W63" s="18">
        <v>4500000</v>
      </c>
      <c r="X63" s="18">
        <v>4500000</v>
      </c>
      <c r="Y63" s="18">
        <v>4500000</v>
      </c>
      <c r="Z63" s="18">
        <v>4500000</v>
      </c>
      <c r="AA63" s="18">
        <v>4500000</v>
      </c>
      <c r="AB63" s="18">
        <v>4500000</v>
      </c>
      <c r="AC63" s="18">
        <f t="shared" si="29"/>
        <v>28500000</v>
      </c>
      <c r="AD63" s="18"/>
      <c r="AE63" s="18">
        <f t="shared" si="30"/>
        <v>4500000</v>
      </c>
      <c r="AF63" s="18">
        <f t="shared" ref="AF63:AF64" si="35">--N63/30*20</f>
        <v>3000000</v>
      </c>
      <c r="AG63" s="18">
        <v>0</v>
      </c>
      <c r="AH63" s="18"/>
      <c r="AI63" s="18"/>
      <c r="AJ63" s="18">
        <f t="shared" si="31"/>
        <v>7500000</v>
      </c>
      <c r="AK63" s="18">
        <f t="shared" si="32"/>
        <v>36000000</v>
      </c>
      <c r="AL63" s="23"/>
      <c r="AM63" s="23"/>
      <c r="AN63" s="23"/>
      <c r="AO63" s="23"/>
      <c r="AP63" s="23"/>
      <c r="AQ63" s="23" t="s">
        <v>61</v>
      </c>
      <c r="AR63" s="23" t="s">
        <v>893</v>
      </c>
      <c r="AS63" s="23" t="s">
        <v>894</v>
      </c>
      <c r="AT63" s="23" t="s">
        <v>650</v>
      </c>
    </row>
    <row r="64" spans="1:46" x14ac:dyDescent="0.25">
      <c r="A64" s="26">
        <f t="shared" si="5"/>
        <v>63</v>
      </c>
      <c r="B64" s="23" t="s">
        <v>7</v>
      </c>
      <c r="C64" s="23" t="s">
        <v>895</v>
      </c>
      <c r="D64" s="23" t="s">
        <v>896</v>
      </c>
      <c r="E64" s="24">
        <v>1002314497</v>
      </c>
      <c r="F64" s="75">
        <v>46043</v>
      </c>
      <c r="G64" s="75"/>
      <c r="H64" s="75">
        <v>46285</v>
      </c>
      <c r="I64" s="18">
        <v>30002760</v>
      </c>
      <c r="J64" s="18"/>
      <c r="K64" s="18">
        <v>0</v>
      </c>
      <c r="L64" s="26" t="s">
        <v>60</v>
      </c>
      <c r="M64" s="18">
        <v>0</v>
      </c>
      <c r="N64" s="18">
        <v>3750345</v>
      </c>
      <c r="O64" s="18">
        <v>125011.5</v>
      </c>
      <c r="P64" s="26">
        <v>737</v>
      </c>
      <c r="Q64" s="67">
        <v>46033</v>
      </c>
      <c r="R64" s="18">
        <v>30002760</v>
      </c>
      <c r="S64" s="26">
        <v>410</v>
      </c>
      <c r="T64" s="59">
        <v>46043</v>
      </c>
      <c r="U64" s="18">
        <v>30002760</v>
      </c>
      <c r="V64" s="18">
        <v>1250115</v>
      </c>
      <c r="W64" s="18">
        <v>3750345</v>
      </c>
      <c r="X64" s="18">
        <v>3750345</v>
      </c>
      <c r="Y64" s="18">
        <v>3750345</v>
      </c>
      <c r="Z64" s="18">
        <v>3750345</v>
      </c>
      <c r="AA64" s="18">
        <v>3750345</v>
      </c>
      <c r="AB64" s="18">
        <v>3750345</v>
      </c>
      <c r="AC64" s="18">
        <f t="shared" si="29"/>
        <v>23752185</v>
      </c>
      <c r="AD64" s="18"/>
      <c r="AE64" s="18">
        <f t="shared" si="30"/>
        <v>3750345</v>
      </c>
      <c r="AF64" s="18">
        <f t="shared" si="35"/>
        <v>2500230</v>
      </c>
      <c r="AG64" s="18">
        <v>0</v>
      </c>
      <c r="AH64" s="18"/>
      <c r="AI64" s="18"/>
      <c r="AJ64" s="18">
        <f t="shared" si="31"/>
        <v>6250575</v>
      </c>
      <c r="AK64" s="18">
        <f t="shared" si="32"/>
        <v>30002760</v>
      </c>
      <c r="AL64" s="23"/>
      <c r="AM64" s="23"/>
      <c r="AN64" s="23"/>
      <c r="AO64" s="23"/>
      <c r="AP64" s="23"/>
      <c r="AQ64" s="23" t="s">
        <v>61</v>
      </c>
      <c r="AR64" s="23" t="s">
        <v>897</v>
      </c>
      <c r="AS64" s="23" t="s">
        <v>898</v>
      </c>
      <c r="AT64" s="23" t="s">
        <v>650</v>
      </c>
    </row>
    <row r="65" spans="1:46" x14ac:dyDescent="0.25">
      <c r="A65" s="26">
        <f t="shared" si="5"/>
        <v>64</v>
      </c>
      <c r="B65" s="23" t="s">
        <v>7</v>
      </c>
      <c r="C65" s="23" t="s">
        <v>899</v>
      </c>
      <c r="D65" s="23" t="s">
        <v>900</v>
      </c>
      <c r="E65" s="24">
        <v>1024547043</v>
      </c>
      <c r="F65" s="75">
        <v>46042</v>
      </c>
      <c r="G65" s="75"/>
      <c r="H65" s="75">
        <v>46284</v>
      </c>
      <c r="I65" s="18">
        <v>60000000</v>
      </c>
      <c r="J65" s="18"/>
      <c r="K65" s="18">
        <v>0</v>
      </c>
      <c r="L65" s="26" t="s">
        <v>60</v>
      </c>
      <c r="M65" s="18">
        <v>0</v>
      </c>
      <c r="N65" s="18">
        <v>7500000</v>
      </c>
      <c r="O65" s="18">
        <v>250000</v>
      </c>
      <c r="P65" s="26">
        <v>738</v>
      </c>
      <c r="Q65" s="67">
        <v>46033</v>
      </c>
      <c r="R65" s="18">
        <v>60000000</v>
      </c>
      <c r="S65" s="26">
        <v>373</v>
      </c>
      <c r="T65" s="59">
        <v>46042</v>
      </c>
      <c r="U65" s="18">
        <v>60000000</v>
      </c>
      <c r="V65" s="18">
        <v>2750000</v>
      </c>
      <c r="W65" s="18">
        <v>7500000</v>
      </c>
      <c r="X65" s="18">
        <v>7500000</v>
      </c>
      <c r="Y65" s="18">
        <v>7500000</v>
      </c>
      <c r="Z65" s="18">
        <v>7500000</v>
      </c>
      <c r="AA65" s="18">
        <v>7500000</v>
      </c>
      <c r="AB65" s="18">
        <v>7500000</v>
      </c>
      <c r="AC65" s="18">
        <f t="shared" si="29"/>
        <v>47750000</v>
      </c>
      <c r="AD65" s="18"/>
      <c r="AE65" s="18">
        <f t="shared" si="30"/>
        <v>7500000</v>
      </c>
      <c r="AF65" s="18">
        <f>--N65/30*19</f>
        <v>4750000</v>
      </c>
      <c r="AG65" s="18">
        <v>0</v>
      </c>
      <c r="AH65" s="18"/>
      <c r="AI65" s="18"/>
      <c r="AJ65" s="18">
        <f t="shared" si="31"/>
        <v>12250000</v>
      </c>
      <c r="AK65" s="18">
        <f t="shared" si="32"/>
        <v>60000000</v>
      </c>
      <c r="AL65" s="23"/>
      <c r="AM65" s="23"/>
      <c r="AN65" s="23"/>
      <c r="AO65" s="23"/>
      <c r="AP65" s="23"/>
      <c r="AQ65" s="23" t="s">
        <v>61</v>
      </c>
      <c r="AR65" s="23" t="s">
        <v>901</v>
      </c>
      <c r="AS65" s="23" t="s">
        <v>902</v>
      </c>
      <c r="AT65" s="23" t="s">
        <v>650</v>
      </c>
    </row>
    <row r="66" spans="1:46" x14ac:dyDescent="0.25">
      <c r="A66" s="26">
        <f t="shared" si="5"/>
        <v>65</v>
      </c>
      <c r="B66" s="23" t="s">
        <v>7</v>
      </c>
      <c r="C66" s="23" t="s">
        <v>903</v>
      </c>
      <c r="D66" s="23" t="s">
        <v>904</v>
      </c>
      <c r="E66" s="24">
        <v>1032364276</v>
      </c>
      <c r="F66" s="75">
        <v>46051</v>
      </c>
      <c r="G66" s="75"/>
      <c r="H66" s="75">
        <v>46293</v>
      </c>
      <c r="I66" s="18">
        <v>80000000</v>
      </c>
      <c r="J66" s="18"/>
      <c r="K66" s="18">
        <v>0</v>
      </c>
      <c r="L66" s="26" t="s">
        <v>60</v>
      </c>
      <c r="M66" s="18">
        <v>0</v>
      </c>
      <c r="N66" s="18">
        <v>10000000</v>
      </c>
      <c r="O66" s="18">
        <v>333333.33333333331</v>
      </c>
      <c r="P66" s="26">
        <v>612</v>
      </c>
      <c r="Q66" s="67">
        <v>46033</v>
      </c>
      <c r="R66" s="18">
        <v>80000000</v>
      </c>
      <c r="S66" s="26">
        <v>1155</v>
      </c>
      <c r="T66" s="59">
        <v>46051</v>
      </c>
      <c r="U66" s="18">
        <v>80000000</v>
      </c>
      <c r="V66" s="18">
        <v>666666.66666666663</v>
      </c>
      <c r="W66" s="18">
        <v>10000000</v>
      </c>
      <c r="X66" s="18">
        <v>10000000</v>
      </c>
      <c r="Y66" s="18">
        <v>10000000</v>
      </c>
      <c r="Z66" s="18">
        <v>10000000</v>
      </c>
      <c r="AA66" s="18">
        <v>10000000</v>
      </c>
      <c r="AB66" s="18">
        <v>10000000</v>
      </c>
      <c r="AC66" s="18">
        <f t="shared" si="29"/>
        <v>60666666.666666664</v>
      </c>
      <c r="AD66" s="18"/>
      <c r="AE66" s="18">
        <f t="shared" si="30"/>
        <v>10000000</v>
      </c>
      <c r="AF66" s="18">
        <f t="shared" ref="AF66:AF67" si="36">--N66/30*28</f>
        <v>9333333.3333333321</v>
      </c>
      <c r="AG66" s="18">
        <v>0</v>
      </c>
      <c r="AH66" s="18"/>
      <c r="AI66" s="18"/>
      <c r="AJ66" s="18">
        <f t="shared" si="31"/>
        <v>19333333.333333332</v>
      </c>
      <c r="AK66" s="18">
        <f t="shared" si="32"/>
        <v>80000000</v>
      </c>
      <c r="AL66" s="23"/>
      <c r="AM66" s="23"/>
      <c r="AN66" s="23"/>
      <c r="AO66" s="23"/>
      <c r="AP66" s="23"/>
      <c r="AQ66" s="23" t="s">
        <v>61</v>
      </c>
      <c r="AR66" s="23" t="s">
        <v>905</v>
      </c>
      <c r="AS66" s="23" t="s">
        <v>906</v>
      </c>
      <c r="AT66" s="23" t="s">
        <v>650</v>
      </c>
    </row>
    <row r="67" spans="1:46" x14ac:dyDescent="0.25">
      <c r="A67" s="26">
        <f t="shared" si="5"/>
        <v>66</v>
      </c>
      <c r="B67" s="23" t="s">
        <v>7</v>
      </c>
      <c r="C67" s="23" t="s">
        <v>907</v>
      </c>
      <c r="D67" s="23" t="s">
        <v>908</v>
      </c>
      <c r="E67" s="24">
        <v>52882662</v>
      </c>
      <c r="F67" s="75">
        <v>46051</v>
      </c>
      <c r="G67" s="75"/>
      <c r="H67" s="75">
        <v>46293</v>
      </c>
      <c r="I67" s="18">
        <v>80000000</v>
      </c>
      <c r="J67" s="18"/>
      <c r="K67" s="18">
        <v>0</v>
      </c>
      <c r="L67" s="26" t="s">
        <v>60</v>
      </c>
      <c r="M67" s="18">
        <v>0</v>
      </c>
      <c r="N67" s="18">
        <v>10000000</v>
      </c>
      <c r="O67" s="18">
        <v>333333.33333333331</v>
      </c>
      <c r="P67" s="26">
        <v>662</v>
      </c>
      <c r="Q67" s="67">
        <v>46033</v>
      </c>
      <c r="R67" s="18">
        <v>80000000</v>
      </c>
      <c r="S67" s="26">
        <v>1156</v>
      </c>
      <c r="T67" s="59">
        <v>46051</v>
      </c>
      <c r="U67" s="18">
        <v>80000000</v>
      </c>
      <c r="V67" s="18">
        <v>666666.66666666663</v>
      </c>
      <c r="W67" s="18">
        <v>10000000</v>
      </c>
      <c r="X67" s="18">
        <v>10000000</v>
      </c>
      <c r="Y67" s="18">
        <v>10000000</v>
      </c>
      <c r="Z67" s="18">
        <v>10000000</v>
      </c>
      <c r="AA67" s="18">
        <v>10000000</v>
      </c>
      <c r="AB67" s="18">
        <v>10000000</v>
      </c>
      <c r="AC67" s="18">
        <f t="shared" si="29"/>
        <v>60666666.666666664</v>
      </c>
      <c r="AD67" s="18"/>
      <c r="AE67" s="18">
        <f t="shared" si="30"/>
        <v>10000000</v>
      </c>
      <c r="AF67" s="18">
        <f t="shared" si="36"/>
        <v>9333333.3333333321</v>
      </c>
      <c r="AG67" s="18">
        <v>0</v>
      </c>
      <c r="AH67" s="18"/>
      <c r="AI67" s="18"/>
      <c r="AJ67" s="18">
        <f t="shared" si="31"/>
        <v>19333333.333333332</v>
      </c>
      <c r="AK67" s="18">
        <f t="shared" si="32"/>
        <v>80000000</v>
      </c>
      <c r="AL67" s="23"/>
      <c r="AM67" s="23"/>
      <c r="AN67" s="23"/>
      <c r="AO67" s="23"/>
      <c r="AP67" s="23"/>
      <c r="AQ67" s="23" t="s">
        <v>61</v>
      </c>
      <c r="AR67" s="23" t="s">
        <v>909</v>
      </c>
      <c r="AS67" s="23" t="s">
        <v>910</v>
      </c>
      <c r="AT67" s="23" t="s">
        <v>650</v>
      </c>
    </row>
    <row r="68" spans="1:46" x14ac:dyDescent="0.25">
      <c r="A68" s="26">
        <f t="shared" ref="A68:A131" si="37">--A67--1</f>
        <v>67</v>
      </c>
      <c r="B68" s="23" t="s">
        <v>7</v>
      </c>
      <c r="C68" s="23" t="s">
        <v>911</v>
      </c>
      <c r="D68" s="23" t="s">
        <v>912</v>
      </c>
      <c r="E68" s="24">
        <v>13362123</v>
      </c>
      <c r="F68" s="75">
        <v>46042</v>
      </c>
      <c r="G68" s="75"/>
      <c r="H68" s="75">
        <v>46284</v>
      </c>
      <c r="I68" s="18">
        <v>120000000</v>
      </c>
      <c r="J68" s="18"/>
      <c r="K68" s="18">
        <v>0</v>
      </c>
      <c r="L68" s="26" t="s">
        <v>60</v>
      </c>
      <c r="M68" s="18">
        <v>0</v>
      </c>
      <c r="N68" s="18">
        <v>15000000</v>
      </c>
      <c r="O68" s="18">
        <v>500000</v>
      </c>
      <c r="P68" s="26">
        <v>613</v>
      </c>
      <c r="Q68" s="67">
        <v>46033</v>
      </c>
      <c r="R68" s="18">
        <v>180000000</v>
      </c>
      <c r="S68" s="26">
        <v>374</v>
      </c>
      <c r="T68" s="59">
        <v>46042</v>
      </c>
      <c r="U68" s="18">
        <v>180000000</v>
      </c>
      <c r="V68" s="18">
        <v>5500000</v>
      </c>
      <c r="W68" s="18">
        <v>15000000</v>
      </c>
      <c r="X68" s="18">
        <v>15000000</v>
      </c>
      <c r="Y68" s="18">
        <v>15000000</v>
      </c>
      <c r="Z68" s="18">
        <v>15000000</v>
      </c>
      <c r="AA68" s="18">
        <v>15000000</v>
      </c>
      <c r="AB68" s="18">
        <v>15000000</v>
      </c>
      <c r="AC68" s="18">
        <f t="shared" si="29"/>
        <v>95500000</v>
      </c>
      <c r="AD68" s="18"/>
      <c r="AE68" s="18">
        <f t="shared" si="30"/>
        <v>15000000</v>
      </c>
      <c r="AF68" s="18">
        <f t="shared" ref="AF68:AF69" si="38">--N68/30*19</f>
        <v>9500000</v>
      </c>
      <c r="AG68" s="18">
        <v>0</v>
      </c>
      <c r="AH68" s="18"/>
      <c r="AI68" s="18"/>
      <c r="AJ68" s="18">
        <f t="shared" si="31"/>
        <v>24500000</v>
      </c>
      <c r="AK68" s="18">
        <f t="shared" si="32"/>
        <v>120000000</v>
      </c>
      <c r="AL68" s="26"/>
      <c r="AM68" s="25"/>
      <c r="AN68" s="25"/>
      <c r="AO68" s="26"/>
      <c r="AP68" s="26"/>
      <c r="AQ68" s="23" t="s">
        <v>61</v>
      </c>
      <c r="AR68" s="23" t="s">
        <v>913</v>
      </c>
      <c r="AS68" s="23" t="s">
        <v>914</v>
      </c>
      <c r="AT68" s="23" t="s">
        <v>650</v>
      </c>
    </row>
    <row r="69" spans="1:46" x14ac:dyDescent="0.25">
      <c r="A69" s="26">
        <f t="shared" si="37"/>
        <v>68</v>
      </c>
      <c r="B69" s="23" t="s">
        <v>7</v>
      </c>
      <c r="C69" s="23" t="s">
        <v>915</v>
      </c>
      <c r="D69" s="23" t="s">
        <v>916</v>
      </c>
      <c r="E69" s="24">
        <v>3227981</v>
      </c>
      <c r="F69" s="75">
        <v>46042</v>
      </c>
      <c r="G69" s="75"/>
      <c r="H69" s="75">
        <v>46284</v>
      </c>
      <c r="I69" s="18">
        <v>148693088</v>
      </c>
      <c r="J69" s="18"/>
      <c r="K69" s="18">
        <v>0</v>
      </c>
      <c r="L69" s="26" t="s">
        <v>60</v>
      </c>
      <c r="M69" s="18">
        <v>0</v>
      </c>
      <c r="N69" s="18">
        <v>18586636</v>
      </c>
      <c r="O69" s="18">
        <v>619554.53333333333</v>
      </c>
      <c r="P69" s="26">
        <v>697</v>
      </c>
      <c r="Q69" s="67">
        <v>46033</v>
      </c>
      <c r="R69" s="18">
        <v>223039632</v>
      </c>
      <c r="S69" s="26">
        <v>376</v>
      </c>
      <c r="T69" s="59">
        <v>46042</v>
      </c>
      <c r="U69" s="18">
        <v>148693088</v>
      </c>
      <c r="V69" s="18">
        <v>6815099.8666666662</v>
      </c>
      <c r="W69" s="18">
        <v>18586636</v>
      </c>
      <c r="X69" s="18">
        <v>18586636</v>
      </c>
      <c r="Y69" s="18">
        <v>18586636</v>
      </c>
      <c r="Z69" s="18">
        <v>18586636</v>
      </c>
      <c r="AA69" s="18">
        <v>18586636</v>
      </c>
      <c r="AB69" s="18">
        <v>18586636</v>
      </c>
      <c r="AC69" s="18">
        <f t="shared" si="29"/>
        <v>118334915.86666667</v>
      </c>
      <c r="AD69" s="18"/>
      <c r="AE69" s="18">
        <f t="shared" si="30"/>
        <v>18586636</v>
      </c>
      <c r="AF69" s="18">
        <f t="shared" si="38"/>
        <v>11771536.133333333</v>
      </c>
      <c r="AG69" s="18">
        <v>0</v>
      </c>
      <c r="AH69" s="18"/>
      <c r="AI69" s="18"/>
      <c r="AJ69" s="18">
        <f t="shared" si="31"/>
        <v>30358172.133333333</v>
      </c>
      <c r="AK69" s="18">
        <f t="shared" si="32"/>
        <v>148693088</v>
      </c>
      <c r="AL69" s="23"/>
      <c r="AM69" s="23"/>
      <c r="AN69" s="23"/>
      <c r="AO69" s="23"/>
      <c r="AP69" s="23"/>
      <c r="AQ69" s="23" t="s">
        <v>61</v>
      </c>
      <c r="AR69" s="23" t="s">
        <v>917</v>
      </c>
      <c r="AS69" s="23" t="s">
        <v>918</v>
      </c>
      <c r="AT69" s="23" t="s">
        <v>650</v>
      </c>
    </row>
    <row r="70" spans="1:46" x14ac:dyDescent="0.25">
      <c r="A70" s="26">
        <f t="shared" si="37"/>
        <v>69</v>
      </c>
      <c r="B70" s="23" t="s">
        <v>7</v>
      </c>
      <c r="C70" s="23" t="s">
        <v>919</v>
      </c>
      <c r="D70" s="23" t="s">
        <v>920</v>
      </c>
      <c r="E70" s="24">
        <v>53905106</v>
      </c>
      <c r="F70" s="75">
        <v>46043</v>
      </c>
      <c r="G70" s="75"/>
      <c r="H70" s="75">
        <v>46285</v>
      </c>
      <c r="I70" s="18">
        <v>89040000</v>
      </c>
      <c r="J70" s="18"/>
      <c r="K70" s="18">
        <v>0</v>
      </c>
      <c r="L70" s="26" t="s">
        <v>60</v>
      </c>
      <c r="M70" s="18">
        <v>0</v>
      </c>
      <c r="N70" s="18">
        <v>11130000</v>
      </c>
      <c r="O70" s="18">
        <v>371000</v>
      </c>
      <c r="P70" s="26">
        <v>698</v>
      </c>
      <c r="Q70" s="67">
        <v>46033</v>
      </c>
      <c r="R70" s="18">
        <v>133560000</v>
      </c>
      <c r="S70" s="26">
        <v>413</v>
      </c>
      <c r="T70" s="59">
        <v>46043</v>
      </c>
      <c r="U70" s="18">
        <v>89040000</v>
      </c>
      <c r="V70" s="18">
        <v>3710000</v>
      </c>
      <c r="W70" s="18">
        <v>11130000</v>
      </c>
      <c r="X70" s="18">
        <v>11130000</v>
      </c>
      <c r="Y70" s="18">
        <v>11130000</v>
      </c>
      <c r="Z70" s="18">
        <v>11130000</v>
      </c>
      <c r="AA70" s="18">
        <v>11130000</v>
      </c>
      <c r="AB70" s="18">
        <v>11130000</v>
      </c>
      <c r="AC70" s="18">
        <f t="shared" si="29"/>
        <v>70490000</v>
      </c>
      <c r="AD70" s="18"/>
      <c r="AE70" s="18">
        <f t="shared" si="30"/>
        <v>11130000</v>
      </c>
      <c r="AF70" s="18">
        <f>--N70/30*20</f>
        <v>7420000</v>
      </c>
      <c r="AG70" s="18">
        <v>0</v>
      </c>
      <c r="AH70" s="18"/>
      <c r="AI70" s="18"/>
      <c r="AJ70" s="18">
        <f t="shared" si="31"/>
        <v>18550000</v>
      </c>
      <c r="AK70" s="18">
        <f t="shared" si="32"/>
        <v>89040000</v>
      </c>
      <c r="AL70" s="23"/>
      <c r="AM70" s="23"/>
      <c r="AN70" s="23"/>
      <c r="AO70" s="23"/>
      <c r="AP70" s="23"/>
      <c r="AQ70" s="23" t="s">
        <v>61</v>
      </c>
      <c r="AR70" s="23" t="s">
        <v>921</v>
      </c>
      <c r="AS70" s="23" t="s">
        <v>922</v>
      </c>
      <c r="AT70" s="23" t="s">
        <v>650</v>
      </c>
    </row>
    <row r="71" spans="1:46" x14ac:dyDescent="0.25">
      <c r="A71" s="26">
        <f t="shared" si="37"/>
        <v>70</v>
      </c>
      <c r="B71" s="23" t="s">
        <v>7</v>
      </c>
      <c r="C71" s="23" t="s">
        <v>923</v>
      </c>
      <c r="D71" s="23" t="s">
        <v>924</v>
      </c>
      <c r="E71" s="24">
        <v>1018415915</v>
      </c>
      <c r="F71" s="75">
        <v>46042</v>
      </c>
      <c r="G71" s="75"/>
      <c r="H71" s="75">
        <v>46284</v>
      </c>
      <c r="I71" s="18">
        <v>110880000</v>
      </c>
      <c r="J71" s="18"/>
      <c r="K71" s="18">
        <v>0</v>
      </c>
      <c r="L71" s="26" t="s">
        <v>60</v>
      </c>
      <c r="M71" s="18">
        <v>0</v>
      </c>
      <c r="N71" s="18">
        <v>13860000</v>
      </c>
      <c r="O71" s="18">
        <v>462000</v>
      </c>
      <c r="P71" s="26">
        <v>664</v>
      </c>
      <c r="Q71" s="67">
        <v>46033</v>
      </c>
      <c r="R71" s="18">
        <v>110880000</v>
      </c>
      <c r="S71" s="26">
        <v>326</v>
      </c>
      <c r="T71" s="59">
        <v>46041</v>
      </c>
      <c r="U71" s="18">
        <v>110880000</v>
      </c>
      <c r="V71" s="18">
        <v>5082000</v>
      </c>
      <c r="W71" s="18">
        <v>13860000</v>
      </c>
      <c r="X71" s="18">
        <v>13860000</v>
      </c>
      <c r="Y71" s="18">
        <v>13860000</v>
      </c>
      <c r="Z71" s="18">
        <v>13860000</v>
      </c>
      <c r="AA71" s="18">
        <v>13860000</v>
      </c>
      <c r="AB71" s="18">
        <v>13860000</v>
      </c>
      <c r="AC71" s="18">
        <f t="shared" si="29"/>
        <v>88242000</v>
      </c>
      <c r="AD71" s="18"/>
      <c r="AE71" s="18">
        <f t="shared" si="30"/>
        <v>13860000</v>
      </c>
      <c r="AF71" s="18">
        <f>--N71/30*19</f>
        <v>8778000</v>
      </c>
      <c r="AG71" s="18">
        <v>0</v>
      </c>
      <c r="AH71" s="18"/>
      <c r="AI71" s="18"/>
      <c r="AJ71" s="18">
        <f t="shared" si="31"/>
        <v>22638000</v>
      </c>
      <c r="AK71" s="18">
        <f t="shared" si="32"/>
        <v>110880000</v>
      </c>
      <c r="AL71" s="23"/>
      <c r="AM71" s="23"/>
      <c r="AN71" s="23"/>
      <c r="AO71" s="23"/>
      <c r="AP71" s="23"/>
      <c r="AQ71" s="23" t="s">
        <v>61</v>
      </c>
      <c r="AR71" s="23" t="s">
        <v>925</v>
      </c>
      <c r="AS71" s="23" t="s">
        <v>926</v>
      </c>
      <c r="AT71" s="23" t="s">
        <v>650</v>
      </c>
    </row>
    <row r="72" spans="1:46" x14ac:dyDescent="0.25">
      <c r="A72" s="26">
        <f t="shared" si="37"/>
        <v>71</v>
      </c>
      <c r="B72" s="23" t="s">
        <v>7</v>
      </c>
      <c r="C72" s="23" t="s">
        <v>927</v>
      </c>
      <c r="D72" s="23" t="s">
        <v>928</v>
      </c>
      <c r="E72" s="24">
        <v>1010241701</v>
      </c>
      <c r="F72" s="75">
        <v>46041</v>
      </c>
      <c r="G72" s="75"/>
      <c r="H72" s="75">
        <v>46283</v>
      </c>
      <c r="I72" s="18">
        <v>89040000</v>
      </c>
      <c r="J72" s="18"/>
      <c r="K72" s="18">
        <v>0</v>
      </c>
      <c r="L72" s="26" t="s">
        <v>60</v>
      </c>
      <c r="M72" s="18">
        <v>0</v>
      </c>
      <c r="N72" s="18">
        <v>11130000</v>
      </c>
      <c r="O72" s="18">
        <v>371000</v>
      </c>
      <c r="P72" s="26">
        <v>618</v>
      </c>
      <c r="Q72" s="67">
        <v>46033</v>
      </c>
      <c r="R72" s="18">
        <v>133560000</v>
      </c>
      <c r="S72" s="26">
        <v>338</v>
      </c>
      <c r="T72" s="59">
        <v>46041</v>
      </c>
      <c r="U72" s="18">
        <v>89040000</v>
      </c>
      <c r="V72" s="18">
        <v>4452000</v>
      </c>
      <c r="W72" s="18">
        <v>11130000</v>
      </c>
      <c r="X72" s="18">
        <v>11130000</v>
      </c>
      <c r="Y72" s="18">
        <v>11130000</v>
      </c>
      <c r="Z72" s="18">
        <v>11130000</v>
      </c>
      <c r="AA72" s="18">
        <v>11130000</v>
      </c>
      <c r="AB72" s="18">
        <v>11130000</v>
      </c>
      <c r="AC72" s="18">
        <f t="shared" si="29"/>
        <v>71232000</v>
      </c>
      <c r="AD72" s="18"/>
      <c r="AE72" s="18">
        <f t="shared" si="30"/>
        <v>11130000</v>
      </c>
      <c r="AF72" s="18">
        <f>--N72/30*18</f>
        <v>6678000</v>
      </c>
      <c r="AG72" s="18">
        <v>0</v>
      </c>
      <c r="AH72" s="18"/>
      <c r="AI72" s="18"/>
      <c r="AJ72" s="18">
        <f t="shared" si="31"/>
        <v>17808000</v>
      </c>
      <c r="AK72" s="18">
        <f t="shared" si="32"/>
        <v>89040000</v>
      </c>
      <c r="AL72" s="23"/>
      <c r="AM72" s="23"/>
      <c r="AN72" s="23"/>
      <c r="AO72" s="23"/>
      <c r="AP72" s="23"/>
      <c r="AQ72" s="23" t="s">
        <v>61</v>
      </c>
      <c r="AR72" s="23" t="s">
        <v>929</v>
      </c>
      <c r="AS72" s="23" t="s">
        <v>930</v>
      </c>
      <c r="AT72" s="23" t="s">
        <v>650</v>
      </c>
    </row>
    <row r="73" spans="1:46" x14ac:dyDescent="0.25">
      <c r="A73" s="26">
        <f t="shared" si="37"/>
        <v>72</v>
      </c>
      <c r="B73" s="23" t="s">
        <v>7</v>
      </c>
      <c r="C73" s="23" t="s">
        <v>931</v>
      </c>
      <c r="D73" s="23" t="s">
        <v>932</v>
      </c>
      <c r="E73" s="24">
        <v>1016051251</v>
      </c>
      <c r="F73" s="75">
        <v>46042</v>
      </c>
      <c r="G73" s="75"/>
      <c r="H73" s="75">
        <v>46284</v>
      </c>
      <c r="I73" s="18">
        <v>48350400</v>
      </c>
      <c r="J73" s="18"/>
      <c r="K73" s="18">
        <v>0</v>
      </c>
      <c r="L73" s="26" t="s">
        <v>60</v>
      </c>
      <c r="M73" s="18">
        <v>0</v>
      </c>
      <c r="N73" s="18">
        <v>6043800</v>
      </c>
      <c r="O73" s="18">
        <v>201460</v>
      </c>
      <c r="P73" s="26">
        <v>638</v>
      </c>
      <c r="Q73" s="67">
        <v>46033</v>
      </c>
      <c r="R73" s="18">
        <v>72525600</v>
      </c>
      <c r="S73" s="26">
        <v>328</v>
      </c>
      <c r="T73" s="59">
        <v>46041</v>
      </c>
      <c r="U73" s="18">
        <v>48350400</v>
      </c>
      <c r="V73" s="18">
        <v>2216060</v>
      </c>
      <c r="W73" s="18">
        <v>6043800</v>
      </c>
      <c r="X73" s="18">
        <v>6043800</v>
      </c>
      <c r="Y73" s="18">
        <v>6043800</v>
      </c>
      <c r="Z73" s="18">
        <v>6043800</v>
      </c>
      <c r="AA73" s="18">
        <v>6043800</v>
      </c>
      <c r="AB73" s="18">
        <v>6043800</v>
      </c>
      <c r="AC73" s="18">
        <f>SUM(V73:AA73)</f>
        <v>32435060</v>
      </c>
      <c r="AD73" s="18">
        <f>+AB73</f>
        <v>6043800</v>
      </c>
      <c r="AE73" s="18">
        <f t="shared" si="30"/>
        <v>6043800</v>
      </c>
      <c r="AF73" s="18">
        <f t="shared" ref="AF73:AF74" si="39">--N73/30*19</f>
        <v>3827740</v>
      </c>
      <c r="AG73" s="18">
        <v>0</v>
      </c>
      <c r="AH73" s="18"/>
      <c r="AI73" s="18"/>
      <c r="AJ73" s="18">
        <f t="shared" si="31"/>
        <v>15915340</v>
      </c>
      <c r="AK73" s="18">
        <f t="shared" si="32"/>
        <v>48350400</v>
      </c>
      <c r="AL73" s="23"/>
      <c r="AM73" s="23"/>
      <c r="AN73" s="23"/>
      <c r="AO73" s="23"/>
      <c r="AP73" s="23"/>
      <c r="AQ73" s="23" t="s">
        <v>61</v>
      </c>
      <c r="AR73" s="23" t="s">
        <v>933</v>
      </c>
      <c r="AS73" s="23" t="s">
        <v>934</v>
      </c>
      <c r="AT73" s="23" t="s">
        <v>650</v>
      </c>
    </row>
    <row r="74" spans="1:46" x14ac:dyDescent="0.25">
      <c r="A74" s="26">
        <f t="shared" si="37"/>
        <v>73</v>
      </c>
      <c r="B74" s="23" t="s">
        <v>7</v>
      </c>
      <c r="C74" s="23" t="s">
        <v>935</v>
      </c>
      <c r="D74" s="23" t="s">
        <v>936</v>
      </c>
      <c r="E74" s="24">
        <v>79724419</v>
      </c>
      <c r="F74" s="75">
        <v>46042</v>
      </c>
      <c r="G74" s="75"/>
      <c r="H74" s="75">
        <v>46284</v>
      </c>
      <c r="I74" s="18">
        <v>110880000</v>
      </c>
      <c r="J74" s="18"/>
      <c r="K74" s="18">
        <v>0</v>
      </c>
      <c r="L74" s="26" t="s">
        <v>60</v>
      </c>
      <c r="M74" s="18">
        <v>0</v>
      </c>
      <c r="N74" s="18">
        <v>13860000</v>
      </c>
      <c r="O74" s="18">
        <v>462000</v>
      </c>
      <c r="P74" s="26">
        <v>708</v>
      </c>
      <c r="Q74" s="67">
        <v>46033</v>
      </c>
      <c r="R74" s="18">
        <v>166320000</v>
      </c>
      <c r="S74" s="26">
        <v>339</v>
      </c>
      <c r="T74" s="59">
        <v>46041</v>
      </c>
      <c r="U74" s="18">
        <v>110880000</v>
      </c>
      <c r="V74" s="18">
        <v>5082000</v>
      </c>
      <c r="W74" s="18">
        <v>13860000</v>
      </c>
      <c r="X74" s="18">
        <v>13860000</v>
      </c>
      <c r="Y74" s="18">
        <v>13860000</v>
      </c>
      <c r="Z74" s="18">
        <v>13860000</v>
      </c>
      <c r="AA74" s="18">
        <v>13860000</v>
      </c>
      <c r="AB74" s="18">
        <v>13860000</v>
      </c>
      <c r="AC74" s="18">
        <f t="shared" si="29"/>
        <v>88242000</v>
      </c>
      <c r="AD74" s="18"/>
      <c r="AE74" s="18">
        <f t="shared" si="30"/>
        <v>13860000</v>
      </c>
      <c r="AF74" s="18">
        <f t="shared" si="39"/>
        <v>8778000</v>
      </c>
      <c r="AG74" s="18">
        <v>0</v>
      </c>
      <c r="AH74" s="18"/>
      <c r="AI74" s="18"/>
      <c r="AJ74" s="18">
        <f t="shared" si="31"/>
        <v>22638000</v>
      </c>
      <c r="AK74" s="18">
        <f t="shared" si="32"/>
        <v>110880000</v>
      </c>
      <c r="AL74" s="23"/>
      <c r="AM74" s="23"/>
      <c r="AN74" s="23"/>
      <c r="AO74" s="23"/>
      <c r="AP74" s="23"/>
      <c r="AQ74" s="23" t="s">
        <v>61</v>
      </c>
      <c r="AR74" s="23" t="s">
        <v>937</v>
      </c>
      <c r="AS74" s="23" t="s">
        <v>938</v>
      </c>
      <c r="AT74" s="23" t="s">
        <v>650</v>
      </c>
    </row>
    <row r="75" spans="1:46" x14ac:dyDescent="0.25">
      <c r="A75" s="26">
        <f t="shared" si="37"/>
        <v>74</v>
      </c>
      <c r="B75" s="23" t="s">
        <v>7</v>
      </c>
      <c r="C75" s="23" t="s">
        <v>939</v>
      </c>
      <c r="D75" s="23" t="s">
        <v>940</v>
      </c>
      <c r="E75" s="24">
        <v>1033766041</v>
      </c>
      <c r="F75" s="75">
        <v>46041</v>
      </c>
      <c r="G75" s="75"/>
      <c r="H75" s="75">
        <v>46283</v>
      </c>
      <c r="I75" s="18">
        <v>48350400</v>
      </c>
      <c r="J75" s="18"/>
      <c r="K75" s="18">
        <v>0</v>
      </c>
      <c r="L75" s="26" t="s">
        <v>60</v>
      </c>
      <c r="M75" s="18">
        <v>0</v>
      </c>
      <c r="N75" s="18">
        <v>6043800</v>
      </c>
      <c r="O75" s="18">
        <v>201460</v>
      </c>
      <c r="P75" s="26">
        <v>672</v>
      </c>
      <c r="Q75" s="67">
        <v>46033</v>
      </c>
      <c r="R75" s="18">
        <v>72525600</v>
      </c>
      <c r="S75" s="26">
        <v>340</v>
      </c>
      <c r="T75" s="59">
        <v>46041</v>
      </c>
      <c r="U75" s="18">
        <v>48350400</v>
      </c>
      <c r="V75" s="18">
        <v>2417520</v>
      </c>
      <c r="W75" s="18">
        <v>6043800</v>
      </c>
      <c r="X75" s="18">
        <v>6043800</v>
      </c>
      <c r="Y75" s="18">
        <v>6043800</v>
      </c>
      <c r="Z75" s="18">
        <v>6043800</v>
      </c>
      <c r="AA75" s="18">
        <v>6043800</v>
      </c>
      <c r="AB75" s="18">
        <v>6043800</v>
      </c>
      <c r="AC75" s="18">
        <f t="shared" si="29"/>
        <v>38680320</v>
      </c>
      <c r="AD75" s="18"/>
      <c r="AE75" s="18">
        <f t="shared" si="30"/>
        <v>6043800</v>
      </c>
      <c r="AF75" s="18">
        <f t="shared" ref="AF75:AF76" si="40">--N75/30*18</f>
        <v>3626280</v>
      </c>
      <c r="AG75" s="18">
        <v>0</v>
      </c>
      <c r="AH75" s="18"/>
      <c r="AI75" s="18"/>
      <c r="AJ75" s="18">
        <f t="shared" si="31"/>
        <v>9670080</v>
      </c>
      <c r="AK75" s="18">
        <f t="shared" si="32"/>
        <v>48350400</v>
      </c>
      <c r="AL75" s="23"/>
      <c r="AM75" s="23"/>
      <c r="AN75" s="23"/>
      <c r="AO75" s="23"/>
      <c r="AP75" s="23"/>
      <c r="AQ75" s="23" t="s">
        <v>61</v>
      </c>
      <c r="AR75" s="23" t="s">
        <v>941</v>
      </c>
      <c r="AS75" s="23" t="s">
        <v>942</v>
      </c>
      <c r="AT75" s="23" t="s">
        <v>650</v>
      </c>
    </row>
    <row r="76" spans="1:46" x14ac:dyDescent="0.25">
      <c r="A76" s="26">
        <f t="shared" si="37"/>
        <v>75</v>
      </c>
      <c r="B76" s="23" t="s">
        <v>7</v>
      </c>
      <c r="C76" s="23" t="s">
        <v>943</v>
      </c>
      <c r="D76" s="23" t="s">
        <v>944</v>
      </c>
      <c r="E76" s="24">
        <v>1110476393</v>
      </c>
      <c r="F76" s="75">
        <v>46041</v>
      </c>
      <c r="G76" s="75"/>
      <c r="H76" s="75">
        <v>46283</v>
      </c>
      <c r="I76" s="18">
        <v>48350400</v>
      </c>
      <c r="J76" s="18"/>
      <c r="K76" s="18">
        <v>0</v>
      </c>
      <c r="L76" s="26" t="s">
        <v>60</v>
      </c>
      <c r="M76" s="18">
        <v>0</v>
      </c>
      <c r="N76" s="18">
        <v>6043800</v>
      </c>
      <c r="O76" s="18">
        <v>201460</v>
      </c>
      <c r="P76" s="26">
        <v>607</v>
      </c>
      <c r="Q76" s="67">
        <v>46033</v>
      </c>
      <c r="R76" s="18">
        <v>72525600</v>
      </c>
      <c r="S76" s="26">
        <v>341</v>
      </c>
      <c r="T76" s="59">
        <v>46041</v>
      </c>
      <c r="U76" s="18">
        <v>48350400</v>
      </c>
      <c r="V76" s="18">
        <v>2417520</v>
      </c>
      <c r="W76" s="18">
        <v>6043800</v>
      </c>
      <c r="X76" s="18">
        <v>6043800</v>
      </c>
      <c r="Y76" s="18">
        <v>6043800</v>
      </c>
      <c r="Z76" s="18">
        <v>6043800</v>
      </c>
      <c r="AA76" s="18">
        <v>6043800</v>
      </c>
      <c r="AB76" s="18">
        <v>6043800</v>
      </c>
      <c r="AC76" s="18">
        <f t="shared" si="29"/>
        <v>38680320</v>
      </c>
      <c r="AD76" s="18"/>
      <c r="AE76" s="18">
        <f t="shared" si="30"/>
        <v>6043800</v>
      </c>
      <c r="AF76" s="18">
        <f t="shared" si="40"/>
        <v>3626280</v>
      </c>
      <c r="AG76" s="18">
        <v>0</v>
      </c>
      <c r="AH76" s="18"/>
      <c r="AI76" s="18"/>
      <c r="AJ76" s="18">
        <f t="shared" si="31"/>
        <v>9670080</v>
      </c>
      <c r="AK76" s="18">
        <f t="shared" si="32"/>
        <v>48350400</v>
      </c>
      <c r="AL76" s="23"/>
      <c r="AM76" s="23"/>
      <c r="AN76" s="23"/>
      <c r="AO76" s="23"/>
      <c r="AP76" s="23"/>
      <c r="AQ76" s="23" t="s">
        <v>61</v>
      </c>
      <c r="AR76" s="23" t="s">
        <v>945</v>
      </c>
      <c r="AS76" s="23" t="s">
        <v>946</v>
      </c>
      <c r="AT76" s="23" t="s">
        <v>650</v>
      </c>
    </row>
    <row r="77" spans="1:46" x14ac:dyDescent="0.25">
      <c r="A77" s="26">
        <f t="shared" si="37"/>
        <v>76</v>
      </c>
      <c r="B77" s="23" t="s">
        <v>7</v>
      </c>
      <c r="C77" s="23" t="s">
        <v>947</v>
      </c>
      <c r="D77" s="23" t="s">
        <v>948</v>
      </c>
      <c r="E77" s="24">
        <v>80412576</v>
      </c>
      <c r="F77" s="75">
        <v>46042</v>
      </c>
      <c r="G77" s="75"/>
      <c r="H77" s="75">
        <v>46284</v>
      </c>
      <c r="I77" s="18">
        <v>110880000</v>
      </c>
      <c r="J77" s="18"/>
      <c r="K77" s="18">
        <v>0</v>
      </c>
      <c r="L77" s="26" t="s">
        <v>60</v>
      </c>
      <c r="M77" s="18">
        <v>0</v>
      </c>
      <c r="N77" s="18">
        <v>13860000</v>
      </c>
      <c r="O77" s="18">
        <v>462000</v>
      </c>
      <c r="P77" s="26">
        <v>732</v>
      </c>
      <c r="Q77" s="67">
        <v>46033</v>
      </c>
      <c r="R77" s="18">
        <v>110880000</v>
      </c>
      <c r="S77" s="26">
        <v>343</v>
      </c>
      <c r="T77" s="59">
        <v>46041</v>
      </c>
      <c r="U77" s="18">
        <v>110880000</v>
      </c>
      <c r="V77" s="18">
        <v>5082000</v>
      </c>
      <c r="W77" s="18">
        <v>13860000</v>
      </c>
      <c r="X77" s="18">
        <v>13860000</v>
      </c>
      <c r="Y77" s="18">
        <v>13860000</v>
      </c>
      <c r="Z77" s="18">
        <v>13860000</v>
      </c>
      <c r="AA77" s="18">
        <v>13860000</v>
      </c>
      <c r="AB77" s="18">
        <v>13860000</v>
      </c>
      <c r="AC77" s="18">
        <f t="shared" si="29"/>
        <v>88242000</v>
      </c>
      <c r="AD77" s="18"/>
      <c r="AE77" s="18">
        <f t="shared" si="30"/>
        <v>13860000</v>
      </c>
      <c r="AF77" s="18">
        <f t="shared" ref="AF77:AF78" si="41">--N77/30*19</f>
        <v>8778000</v>
      </c>
      <c r="AG77" s="18">
        <v>0</v>
      </c>
      <c r="AH77" s="18"/>
      <c r="AI77" s="18"/>
      <c r="AJ77" s="18">
        <f t="shared" si="31"/>
        <v>22638000</v>
      </c>
      <c r="AK77" s="18">
        <f t="shared" si="32"/>
        <v>110880000</v>
      </c>
      <c r="AL77" s="23"/>
      <c r="AM77" s="23"/>
      <c r="AN77" s="23"/>
      <c r="AO77" s="23"/>
      <c r="AP77" s="23"/>
      <c r="AQ77" s="23" t="s">
        <v>61</v>
      </c>
      <c r="AR77" s="23" t="s">
        <v>949</v>
      </c>
      <c r="AS77" s="23" t="s">
        <v>950</v>
      </c>
      <c r="AT77" s="23" t="s">
        <v>650</v>
      </c>
    </row>
    <row r="78" spans="1:46" x14ac:dyDescent="0.25">
      <c r="A78" s="26">
        <f t="shared" si="37"/>
        <v>77</v>
      </c>
      <c r="B78" s="23" t="s">
        <v>7</v>
      </c>
      <c r="C78" s="23" t="s">
        <v>951</v>
      </c>
      <c r="D78" s="23" t="s">
        <v>952</v>
      </c>
      <c r="E78" s="24">
        <v>79425075</v>
      </c>
      <c r="F78" s="75">
        <v>46042</v>
      </c>
      <c r="G78" s="75"/>
      <c r="H78" s="75">
        <v>46284</v>
      </c>
      <c r="I78" s="18">
        <v>180895552</v>
      </c>
      <c r="J78" s="18"/>
      <c r="K78" s="18">
        <v>0</v>
      </c>
      <c r="L78" s="26" t="s">
        <v>60</v>
      </c>
      <c r="M78" s="18">
        <v>0</v>
      </c>
      <c r="N78" s="18">
        <v>22611944</v>
      </c>
      <c r="O78" s="18">
        <v>753731.46666666667</v>
      </c>
      <c r="P78" s="26">
        <v>713</v>
      </c>
      <c r="Q78" s="67">
        <v>46033</v>
      </c>
      <c r="R78" s="18">
        <v>271343328</v>
      </c>
      <c r="S78" s="26">
        <v>345</v>
      </c>
      <c r="T78" s="59">
        <v>46041</v>
      </c>
      <c r="U78" s="18">
        <v>180895552</v>
      </c>
      <c r="V78" s="18">
        <v>8291046.1333333338</v>
      </c>
      <c r="W78" s="18">
        <v>22611944</v>
      </c>
      <c r="X78" s="18">
        <v>22611944</v>
      </c>
      <c r="Y78" s="18">
        <v>22611944</v>
      </c>
      <c r="Z78" s="18">
        <v>22611944</v>
      </c>
      <c r="AA78" s="18">
        <v>22611944</v>
      </c>
      <c r="AB78" s="18">
        <v>22611944</v>
      </c>
      <c r="AC78" s="18">
        <f t="shared" si="29"/>
        <v>143962710.13333333</v>
      </c>
      <c r="AD78" s="18"/>
      <c r="AE78" s="18">
        <f t="shared" si="30"/>
        <v>22611944</v>
      </c>
      <c r="AF78" s="18">
        <f t="shared" si="41"/>
        <v>14320897.866666667</v>
      </c>
      <c r="AG78" s="18">
        <v>0</v>
      </c>
      <c r="AH78" s="18"/>
      <c r="AI78" s="18"/>
      <c r="AJ78" s="18">
        <f t="shared" si="31"/>
        <v>36932841.866666667</v>
      </c>
      <c r="AK78" s="18">
        <f t="shared" si="32"/>
        <v>180895552</v>
      </c>
      <c r="AL78" s="23"/>
      <c r="AM78" s="23"/>
      <c r="AN78" s="23"/>
      <c r="AO78" s="23"/>
      <c r="AP78" s="23"/>
      <c r="AQ78" s="23" t="s">
        <v>61</v>
      </c>
      <c r="AR78" s="23" t="s">
        <v>953</v>
      </c>
      <c r="AS78" s="23" t="s">
        <v>954</v>
      </c>
      <c r="AT78" s="23" t="s">
        <v>650</v>
      </c>
    </row>
    <row r="79" spans="1:46" x14ac:dyDescent="0.25">
      <c r="A79" s="26">
        <f t="shared" si="37"/>
        <v>78</v>
      </c>
      <c r="B79" s="23" t="s">
        <v>7</v>
      </c>
      <c r="C79" s="23" t="s">
        <v>955</v>
      </c>
      <c r="D79" s="23" t="s">
        <v>956</v>
      </c>
      <c r="E79" s="24">
        <v>1026592593</v>
      </c>
      <c r="F79" s="75">
        <v>46044</v>
      </c>
      <c r="G79" s="75"/>
      <c r="H79" s="75">
        <v>46286</v>
      </c>
      <c r="I79" s="18">
        <v>92442000</v>
      </c>
      <c r="J79" s="18"/>
      <c r="K79" s="18">
        <v>0</v>
      </c>
      <c r="L79" s="26" t="s">
        <v>60</v>
      </c>
      <c r="M79" s="18">
        <v>0</v>
      </c>
      <c r="N79" s="18">
        <v>11555250</v>
      </c>
      <c r="O79" s="18">
        <v>385175</v>
      </c>
      <c r="P79" s="26">
        <v>685</v>
      </c>
      <c r="Q79" s="67">
        <v>46033</v>
      </c>
      <c r="R79" s="18">
        <v>138663000</v>
      </c>
      <c r="S79" s="26">
        <v>385</v>
      </c>
      <c r="T79" s="59">
        <v>46042</v>
      </c>
      <c r="U79" s="18">
        <v>92442000</v>
      </c>
      <c r="V79" s="18">
        <v>3466575</v>
      </c>
      <c r="W79" s="18">
        <v>11555250</v>
      </c>
      <c r="X79" s="18">
        <v>11555250</v>
      </c>
      <c r="Y79" s="18">
        <v>11555250</v>
      </c>
      <c r="Z79" s="18">
        <v>11555250</v>
      </c>
      <c r="AA79" s="18">
        <v>11555250</v>
      </c>
      <c r="AB79" s="18">
        <v>11555250</v>
      </c>
      <c r="AC79" s="18">
        <f t="shared" si="29"/>
        <v>72798075</v>
      </c>
      <c r="AD79" s="18"/>
      <c r="AE79" s="18">
        <f t="shared" si="30"/>
        <v>11555250</v>
      </c>
      <c r="AF79" s="18">
        <f>--N79/30*21</f>
        <v>8088675</v>
      </c>
      <c r="AG79" s="18">
        <v>0</v>
      </c>
      <c r="AH79" s="18"/>
      <c r="AI79" s="18"/>
      <c r="AJ79" s="18">
        <f t="shared" si="31"/>
        <v>19643925</v>
      </c>
      <c r="AK79" s="18">
        <f t="shared" si="32"/>
        <v>92442000</v>
      </c>
      <c r="AL79" s="23"/>
      <c r="AM79" s="23"/>
      <c r="AN79" s="23"/>
      <c r="AO79" s="23"/>
      <c r="AP79" s="23"/>
      <c r="AQ79" s="23" t="s">
        <v>61</v>
      </c>
      <c r="AR79" s="23" t="s">
        <v>957</v>
      </c>
      <c r="AS79" s="23" t="s">
        <v>958</v>
      </c>
      <c r="AT79" s="23" t="s">
        <v>650</v>
      </c>
    </row>
    <row r="80" spans="1:46" x14ac:dyDescent="0.25">
      <c r="A80" s="26">
        <f t="shared" si="37"/>
        <v>79</v>
      </c>
      <c r="B80" s="23" t="s">
        <v>7</v>
      </c>
      <c r="C80" s="23" t="s">
        <v>959</v>
      </c>
      <c r="D80" s="23" t="s">
        <v>960</v>
      </c>
      <c r="E80" s="24">
        <v>1049612618</v>
      </c>
      <c r="F80" s="75">
        <v>46042</v>
      </c>
      <c r="G80" s="75"/>
      <c r="H80" s="75">
        <v>46284</v>
      </c>
      <c r="I80" s="18">
        <v>89040000</v>
      </c>
      <c r="J80" s="18"/>
      <c r="K80" s="18">
        <v>0</v>
      </c>
      <c r="L80" s="26" t="s">
        <v>60</v>
      </c>
      <c r="M80" s="18">
        <v>0</v>
      </c>
      <c r="N80" s="18">
        <v>11130000</v>
      </c>
      <c r="O80" s="18">
        <v>371000</v>
      </c>
      <c r="P80" s="26">
        <v>671</v>
      </c>
      <c r="Q80" s="67">
        <v>46033</v>
      </c>
      <c r="R80" s="18">
        <v>89040000</v>
      </c>
      <c r="S80" s="26">
        <v>348</v>
      </c>
      <c r="T80" s="59">
        <v>46041</v>
      </c>
      <c r="U80" s="18">
        <v>89040000</v>
      </c>
      <c r="V80" s="18">
        <v>4081000</v>
      </c>
      <c r="W80" s="18">
        <v>11130000</v>
      </c>
      <c r="X80" s="18">
        <v>11130000</v>
      </c>
      <c r="Y80" s="18">
        <v>11130000</v>
      </c>
      <c r="Z80" s="18">
        <v>11130000</v>
      </c>
      <c r="AA80" s="18">
        <v>11130000</v>
      </c>
      <c r="AB80" s="18">
        <v>11130000</v>
      </c>
      <c r="AC80" s="18">
        <f t="shared" si="29"/>
        <v>70861000</v>
      </c>
      <c r="AD80" s="18"/>
      <c r="AE80" s="18">
        <f t="shared" si="30"/>
        <v>11130000</v>
      </c>
      <c r="AF80" s="18">
        <f t="shared" ref="AF80:AF81" si="42">--N80/30*19</f>
        <v>7049000</v>
      </c>
      <c r="AG80" s="18">
        <v>0</v>
      </c>
      <c r="AH80" s="18"/>
      <c r="AI80" s="18"/>
      <c r="AJ80" s="18">
        <f t="shared" si="31"/>
        <v>18179000</v>
      </c>
      <c r="AK80" s="18">
        <f t="shared" si="32"/>
        <v>89040000</v>
      </c>
      <c r="AL80" s="23"/>
      <c r="AM80" s="23"/>
      <c r="AN80" s="23"/>
      <c r="AO80" s="23"/>
      <c r="AP80" s="23"/>
      <c r="AQ80" s="23" t="s">
        <v>61</v>
      </c>
      <c r="AR80" s="23" t="s">
        <v>961</v>
      </c>
      <c r="AS80" s="23" t="s">
        <v>962</v>
      </c>
      <c r="AT80" s="23" t="s">
        <v>650</v>
      </c>
    </row>
    <row r="81" spans="1:46" x14ac:dyDescent="0.25">
      <c r="A81" s="26">
        <f t="shared" si="37"/>
        <v>80</v>
      </c>
      <c r="B81" s="23" t="s">
        <v>7</v>
      </c>
      <c r="C81" s="23" t="s">
        <v>963</v>
      </c>
      <c r="D81" s="23" t="s">
        <v>964</v>
      </c>
      <c r="E81" s="24">
        <v>52907560</v>
      </c>
      <c r="F81" s="75">
        <v>46042</v>
      </c>
      <c r="G81" s="75"/>
      <c r="H81" s="75">
        <v>46284</v>
      </c>
      <c r="I81" s="18">
        <v>122304000</v>
      </c>
      <c r="J81" s="18"/>
      <c r="K81" s="18">
        <v>0</v>
      </c>
      <c r="L81" s="26" t="s">
        <v>60</v>
      </c>
      <c r="M81" s="18">
        <v>0</v>
      </c>
      <c r="N81" s="18">
        <v>15288000</v>
      </c>
      <c r="O81" s="18">
        <v>509600</v>
      </c>
      <c r="P81" s="26">
        <v>608</v>
      </c>
      <c r="Q81" s="67">
        <v>46033</v>
      </c>
      <c r="R81" s="18">
        <v>183456000</v>
      </c>
      <c r="S81" s="26">
        <v>360</v>
      </c>
      <c r="T81" s="59">
        <v>46042</v>
      </c>
      <c r="U81" s="18">
        <v>122304000</v>
      </c>
      <c r="V81" s="18">
        <v>5605600</v>
      </c>
      <c r="W81" s="18">
        <v>15288000</v>
      </c>
      <c r="X81" s="18">
        <v>15288000</v>
      </c>
      <c r="Y81" s="18">
        <v>15288000</v>
      </c>
      <c r="Z81" s="18">
        <v>15288000</v>
      </c>
      <c r="AA81" s="18">
        <v>15288000</v>
      </c>
      <c r="AB81" s="18">
        <v>15288000</v>
      </c>
      <c r="AC81" s="18">
        <f t="shared" si="29"/>
        <v>97333600</v>
      </c>
      <c r="AD81" s="18"/>
      <c r="AE81" s="18">
        <f t="shared" si="30"/>
        <v>15288000</v>
      </c>
      <c r="AF81" s="18">
        <f t="shared" si="42"/>
        <v>9682400</v>
      </c>
      <c r="AG81" s="18">
        <v>0</v>
      </c>
      <c r="AH81" s="18"/>
      <c r="AI81" s="18"/>
      <c r="AJ81" s="18">
        <f t="shared" si="31"/>
        <v>24970400</v>
      </c>
      <c r="AK81" s="18">
        <f t="shared" si="32"/>
        <v>122304000</v>
      </c>
      <c r="AL81" s="23"/>
      <c r="AM81" s="23"/>
      <c r="AN81" s="23"/>
      <c r="AO81" s="23"/>
      <c r="AP81" s="23"/>
      <c r="AQ81" s="23" t="s">
        <v>61</v>
      </c>
      <c r="AR81" s="23" t="s">
        <v>965</v>
      </c>
      <c r="AS81" s="23" t="s">
        <v>966</v>
      </c>
      <c r="AT81" s="23" t="s">
        <v>650</v>
      </c>
    </row>
    <row r="82" spans="1:46" x14ac:dyDescent="0.25">
      <c r="A82" s="26">
        <f t="shared" si="37"/>
        <v>81</v>
      </c>
      <c r="B82" s="23" t="s">
        <v>7</v>
      </c>
      <c r="C82" s="23" t="s">
        <v>967</v>
      </c>
      <c r="D82" s="23" t="s">
        <v>968</v>
      </c>
      <c r="E82" s="24">
        <v>1088263241</v>
      </c>
      <c r="F82" s="75">
        <v>46042</v>
      </c>
      <c r="G82" s="75"/>
      <c r="H82" s="75">
        <v>46284</v>
      </c>
      <c r="I82" s="18">
        <v>96000000</v>
      </c>
      <c r="J82" s="18"/>
      <c r="K82" s="18">
        <v>0</v>
      </c>
      <c r="L82" s="26" t="s">
        <v>60</v>
      </c>
      <c r="M82" s="18">
        <v>0</v>
      </c>
      <c r="N82" s="18">
        <v>12000000</v>
      </c>
      <c r="O82" s="18">
        <v>400000</v>
      </c>
      <c r="P82" s="26">
        <v>699</v>
      </c>
      <c r="Q82" s="67">
        <v>46033</v>
      </c>
      <c r="R82" s="18">
        <v>96000000</v>
      </c>
      <c r="S82" s="26">
        <v>375</v>
      </c>
      <c r="T82" s="59">
        <v>46042</v>
      </c>
      <c r="U82" s="18">
        <v>96000000</v>
      </c>
      <c r="V82" s="18">
        <v>4400000</v>
      </c>
      <c r="W82" s="18">
        <v>12000000</v>
      </c>
      <c r="X82" s="18">
        <v>12000000</v>
      </c>
      <c r="Y82" s="18">
        <v>12000000</v>
      </c>
      <c r="Z82" s="18">
        <v>12000000</v>
      </c>
      <c r="AA82" s="18">
        <v>12000000</v>
      </c>
      <c r="AB82" s="18">
        <v>12000000</v>
      </c>
      <c r="AC82" s="18">
        <f t="shared" si="29"/>
        <v>76400000</v>
      </c>
      <c r="AD82" s="18"/>
      <c r="AE82" s="18">
        <f t="shared" si="30"/>
        <v>12000000</v>
      </c>
      <c r="AF82" s="18">
        <f>--N82/30*19</f>
        <v>7600000</v>
      </c>
      <c r="AG82" s="18">
        <v>0</v>
      </c>
      <c r="AH82" s="18"/>
      <c r="AI82" s="18"/>
      <c r="AJ82" s="18">
        <f t="shared" si="31"/>
        <v>19600000</v>
      </c>
      <c r="AK82" s="18">
        <f t="shared" si="32"/>
        <v>96000000</v>
      </c>
      <c r="AL82" s="23"/>
      <c r="AM82" s="23"/>
      <c r="AN82" s="23"/>
      <c r="AO82" s="23"/>
      <c r="AP82" s="23"/>
      <c r="AQ82" s="23" t="s">
        <v>61</v>
      </c>
      <c r="AR82" s="23" t="s">
        <v>969</v>
      </c>
      <c r="AS82" s="23" t="s">
        <v>970</v>
      </c>
      <c r="AT82" s="23" t="s">
        <v>650</v>
      </c>
    </row>
    <row r="83" spans="1:46" x14ac:dyDescent="0.25">
      <c r="A83" s="26">
        <f t="shared" si="37"/>
        <v>82</v>
      </c>
      <c r="B83" s="23" t="s">
        <v>7</v>
      </c>
      <c r="C83" s="23" t="s">
        <v>971</v>
      </c>
      <c r="D83" s="23" t="s">
        <v>972</v>
      </c>
      <c r="E83" s="24">
        <v>1010128776</v>
      </c>
      <c r="F83" s="75">
        <v>46043</v>
      </c>
      <c r="G83" s="75"/>
      <c r="H83" s="75">
        <v>46285</v>
      </c>
      <c r="I83" s="18">
        <v>48350400</v>
      </c>
      <c r="J83" s="18"/>
      <c r="K83" s="18">
        <v>0</v>
      </c>
      <c r="L83" s="26" t="s">
        <v>60</v>
      </c>
      <c r="M83" s="18">
        <v>0</v>
      </c>
      <c r="N83" s="18">
        <v>6043800</v>
      </c>
      <c r="O83" s="18">
        <v>201460</v>
      </c>
      <c r="P83" s="26">
        <v>740</v>
      </c>
      <c r="Q83" s="67">
        <v>46033</v>
      </c>
      <c r="R83" s="18">
        <v>72525600</v>
      </c>
      <c r="S83" s="26">
        <v>411</v>
      </c>
      <c r="T83" s="59">
        <v>46043</v>
      </c>
      <c r="U83" s="18">
        <v>48350400</v>
      </c>
      <c r="V83" s="18">
        <v>2014600</v>
      </c>
      <c r="W83" s="18">
        <v>6043800</v>
      </c>
      <c r="X83" s="18">
        <v>6043800</v>
      </c>
      <c r="Y83" s="18">
        <v>6043800</v>
      </c>
      <c r="Z83" s="18">
        <v>6043800</v>
      </c>
      <c r="AA83" s="18">
        <v>6043800</v>
      </c>
      <c r="AB83" s="18">
        <v>6043800</v>
      </c>
      <c r="AC83" s="18">
        <f>SUM(V83:AA83)</f>
        <v>32233600</v>
      </c>
      <c r="AD83" s="18">
        <f>+AB83</f>
        <v>6043800</v>
      </c>
      <c r="AE83" s="18">
        <f t="shared" si="30"/>
        <v>6043800</v>
      </c>
      <c r="AF83" s="18">
        <f>--N83/30*20</f>
        <v>4029200</v>
      </c>
      <c r="AG83" s="18">
        <v>0</v>
      </c>
      <c r="AH83" s="18"/>
      <c r="AI83" s="18"/>
      <c r="AJ83" s="18">
        <f t="shared" si="31"/>
        <v>16116800</v>
      </c>
      <c r="AK83" s="18">
        <f t="shared" si="32"/>
        <v>48350400</v>
      </c>
      <c r="AL83" s="23"/>
      <c r="AM83" s="23"/>
      <c r="AN83" s="23"/>
      <c r="AO83" s="23"/>
      <c r="AP83" s="23"/>
      <c r="AQ83" s="23" t="s">
        <v>61</v>
      </c>
      <c r="AR83" s="23" t="s">
        <v>973</v>
      </c>
      <c r="AS83" s="23" t="s">
        <v>974</v>
      </c>
      <c r="AT83" s="23" t="s">
        <v>650</v>
      </c>
    </row>
    <row r="84" spans="1:46" x14ac:dyDescent="0.25">
      <c r="A84" s="26">
        <f t="shared" si="37"/>
        <v>83</v>
      </c>
      <c r="B84" s="23" t="s">
        <v>7</v>
      </c>
      <c r="C84" s="23" t="s">
        <v>975</v>
      </c>
      <c r="D84" s="23" t="s">
        <v>976</v>
      </c>
      <c r="E84" s="24">
        <v>53122549</v>
      </c>
      <c r="F84" s="75">
        <v>46044</v>
      </c>
      <c r="G84" s="75"/>
      <c r="H84" s="75">
        <v>46286</v>
      </c>
      <c r="I84" s="18">
        <v>100800000</v>
      </c>
      <c r="J84" s="18"/>
      <c r="K84" s="18">
        <v>0</v>
      </c>
      <c r="L84" s="26" t="s">
        <v>60</v>
      </c>
      <c r="M84" s="18">
        <v>0</v>
      </c>
      <c r="N84" s="18">
        <v>12600000</v>
      </c>
      <c r="O84" s="18">
        <v>420000</v>
      </c>
      <c r="P84" s="26">
        <v>647</v>
      </c>
      <c r="Q84" s="67">
        <v>46033</v>
      </c>
      <c r="R84" s="18">
        <v>151200000</v>
      </c>
      <c r="S84" s="26">
        <v>409</v>
      </c>
      <c r="T84" s="59">
        <v>46043</v>
      </c>
      <c r="U84" s="18">
        <v>100800000</v>
      </c>
      <c r="V84" s="18">
        <v>3780000</v>
      </c>
      <c r="W84" s="18">
        <v>12600000</v>
      </c>
      <c r="X84" s="18">
        <v>12600000</v>
      </c>
      <c r="Y84" s="18">
        <v>12600000</v>
      </c>
      <c r="Z84" s="18">
        <v>12600000</v>
      </c>
      <c r="AA84" s="18">
        <v>12600000</v>
      </c>
      <c r="AB84" s="18">
        <v>12600000</v>
      </c>
      <c r="AC84" s="18">
        <f t="shared" ref="AC84:AC87" si="43">SUM(V84:AB84)</f>
        <v>79380000</v>
      </c>
      <c r="AD84" s="18"/>
      <c r="AE84" s="18">
        <f t="shared" ref="AE84:AE87" si="44">--N84</f>
        <v>12600000</v>
      </c>
      <c r="AF84" s="18">
        <f t="shared" ref="AF84:AF86" si="45">--N84/30*21</f>
        <v>8820000</v>
      </c>
      <c r="AG84" s="18">
        <v>0</v>
      </c>
      <c r="AH84" s="18"/>
      <c r="AI84" s="18"/>
      <c r="AJ84" s="18">
        <f t="shared" ref="AJ84:AJ87" si="46">SUM(AD84:AI84)</f>
        <v>21420000</v>
      </c>
      <c r="AK84" s="18">
        <f t="shared" ref="AK84:AK87" si="47">--AJ84--AC84</f>
        <v>100800000</v>
      </c>
      <c r="AL84" s="23"/>
      <c r="AM84" s="23"/>
      <c r="AN84" s="23"/>
      <c r="AO84" s="23"/>
      <c r="AP84" s="23"/>
      <c r="AQ84" s="23" t="s">
        <v>61</v>
      </c>
      <c r="AR84" s="23" t="s">
        <v>977</v>
      </c>
      <c r="AS84" s="23" t="s">
        <v>978</v>
      </c>
      <c r="AT84" s="23" t="s">
        <v>650</v>
      </c>
    </row>
    <row r="85" spans="1:46" x14ac:dyDescent="0.25">
      <c r="A85" s="26">
        <f t="shared" si="37"/>
        <v>84</v>
      </c>
      <c r="B85" s="23" t="s">
        <v>7</v>
      </c>
      <c r="C85" s="23" t="s">
        <v>979</v>
      </c>
      <c r="D85" s="23" t="s">
        <v>980</v>
      </c>
      <c r="E85" s="24">
        <v>80901160</v>
      </c>
      <c r="F85" s="75">
        <v>46044</v>
      </c>
      <c r="G85" s="75"/>
      <c r="H85" s="75">
        <v>46286</v>
      </c>
      <c r="I85" s="18">
        <v>80000000</v>
      </c>
      <c r="J85" s="18"/>
      <c r="K85" s="18">
        <v>0</v>
      </c>
      <c r="L85" s="26" t="s">
        <v>60</v>
      </c>
      <c r="M85" s="18">
        <v>0</v>
      </c>
      <c r="N85" s="18">
        <v>10000000</v>
      </c>
      <c r="O85" s="18">
        <v>333333.33333333331</v>
      </c>
      <c r="P85" s="26">
        <v>693</v>
      </c>
      <c r="Q85" s="67">
        <v>46033</v>
      </c>
      <c r="R85" s="18">
        <v>165016080</v>
      </c>
      <c r="S85" s="26">
        <v>487</v>
      </c>
      <c r="T85" s="59">
        <v>46044</v>
      </c>
      <c r="U85" s="18">
        <v>80000000</v>
      </c>
      <c r="V85" s="18">
        <v>3000000</v>
      </c>
      <c r="W85" s="18">
        <v>10000000</v>
      </c>
      <c r="X85" s="18">
        <v>10000000</v>
      </c>
      <c r="Y85" s="18">
        <v>10000000</v>
      </c>
      <c r="Z85" s="18">
        <v>10000000</v>
      </c>
      <c r="AA85" s="18">
        <v>10000000</v>
      </c>
      <c r="AB85" s="18">
        <v>10000000</v>
      </c>
      <c r="AC85" s="18">
        <f t="shared" si="43"/>
        <v>63000000</v>
      </c>
      <c r="AD85" s="18"/>
      <c r="AE85" s="18">
        <f t="shared" si="44"/>
        <v>10000000</v>
      </c>
      <c r="AF85" s="18">
        <f t="shared" si="45"/>
        <v>7000000</v>
      </c>
      <c r="AG85" s="18">
        <v>0</v>
      </c>
      <c r="AH85" s="18"/>
      <c r="AI85" s="18"/>
      <c r="AJ85" s="18">
        <f t="shared" si="46"/>
        <v>17000000</v>
      </c>
      <c r="AK85" s="18">
        <f t="shared" si="47"/>
        <v>80000000</v>
      </c>
      <c r="AL85" s="23"/>
      <c r="AM85" s="23"/>
      <c r="AN85" s="23"/>
      <c r="AO85" s="23"/>
      <c r="AP85" s="23"/>
      <c r="AQ85" s="23" t="s">
        <v>61</v>
      </c>
      <c r="AR85" s="23" t="s">
        <v>981</v>
      </c>
      <c r="AS85" s="23" t="s">
        <v>982</v>
      </c>
      <c r="AT85" s="23" t="s">
        <v>650</v>
      </c>
    </row>
    <row r="86" spans="1:46" x14ac:dyDescent="0.25">
      <c r="A86" s="26">
        <f t="shared" si="37"/>
        <v>85</v>
      </c>
      <c r="B86" s="23" t="s">
        <v>7</v>
      </c>
      <c r="C86" s="23" t="s">
        <v>983</v>
      </c>
      <c r="D86" s="23" t="s">
        <v>984</v>
      </c>
      <c r="E86" s="24">
        <v>52158552</v>
      </c>
      <c r="F86" s="75">
        <v>46044</v>
      </c>
      <c r="G86" s="75"/>
      <c r="H86" s="75">
        <v>46286</v>
      </c>
      <c r="I86" s="18">
        <v>68000000</v>
      </c>
      <c r="J86" s="18"/>
      <c r="K86" s="18">
        <v>0</v>
      </c>
      <c r="L86" s="26" t="s">
        <v>60</v>
      </c>
      <c r="M86" s="18">
        <v>0</v>
      </c>
      <c r="N86" s="18">
        <v>8500000</v>
      </c>
      <c r="O86" s="18">
        <v>283333.33333333331</v>
      </c>
      <c r="P86" s="26">
        <v>718</v>
      </c>
      <c r="Q86" s="67">
        <v>46033</v>
      </c>
      <c r="R86" s="18">
        <v>126000000</v>
      </c>
      <c r="S86" s="26">
        <v>486</v>
      </c>
      <c r="T86" s="59">
        <v>46044</v>
      </c>
      <c r="U86" s="18">
        <v>68000000</v>
      </c>
      <c r="V86" s="18">
        <v>2550000</v>
      </c>
      <c r="W86" s="18">
        <v>8500000</v>
      </c>
      <c r="X86" s="18">
        <v>8500000</v>
      </c>
      <c r="Y86" s="18">
        <v>8500000</v>
      </c>
      <c r="Z86" s="18">
        <v>8500000</v>
      </c>
      <c r="AA86" s="18">
        <v>8500000</v>
      </c>
      <c r="AB86" s="18">
        <v>8500000</v>
      </c>
      <c r="AC86" s="18">
        <f t="shared" si="43"/>
        <v>53550000</v>
      </c>
      <c r="AD86" s="18"/>
      <c r="AE86" s="18">
        <f t="shared" si="44"/>
        <v>8500000</v>
      </c>
      <c r="AF86" s="18">
        <f t="shared" si="45"/>
        <v>5950000</v>
      </c>
      <c r="AG86" s="18">
        <v>0</v>
      </c>
      <c r="AH86" s="18"/>
      <c r="AI86" s="18"/>
      <c r="AJ86" s="18">
        <f t="shared" si="46"/>
        <v>14450000</v>
      </c>
      <c r="AK86" s="18">
        <f t="shared" si="47"/>
        <v>68000000</v>
      </c>
      <c r="AL86" s="23"/>
      <c r="AM86" s="23"/>
      <c r="AN86" s="23"/>
      <c r="AO86" s="23"/>
      <c r="AP86" s="23"/>
      <c r="AQ86" s="23" t="s">
        <v>61</v>
      </c>
      <c r="AR86" s="23" t="s">
        <v>985</v>
      </c>
      <c r="AS86" s="23" t="s">
        <v>986</v>
      </c>
      <c r="AT86" s="23" t="s">
        <v>650</v>
      </c>
    </row>
    <row r="87" spans="1:46" x14ac:dyDescent="0.25">
      <c r="A87" s="26">
        <f t="shared" si="37"/>
        <v>86</v>
      </c>
      <c r="B87" s="23" t="s">
        <v>7</v>
      </c>
      <c r="C87" s="23" t="s">
        <v>987</v>
      </c>
      <c r="D87" s="23" t="s">
        <v>988</v>
      </c>
      <c r="E87" s="24">
        <v>1032450467</v>
      </c>
      <c r="F87" s="75">
        <v>46043</v>
      </c>
      <c r="G87" s="75"/>
      <c r="H87" s="75">
        <v>46285</v>
      </c>
      <c r="I87" s="18">
        <v>93492000</v>
      </c>
      <c r="J87" s="18"/>
      <c r="K87" s="18">
        <v>0</v>
      </c>
      <c r="L87" s="26" t="s">
        <v>60</v>
      </c>
      <c r="M87" s="18">
        <v>0</v>
      </c>
      <c r="N87" s="18">
        <v>11686500</v>
      </c>
      <c r="O87" s="18">
        <v>389550</v>
      </c>
      <c r="P87" s="26">
        <v>614</v>
      </c>
      <c r="Q87" s="67">
        <v>46033</v>
      </c>
      <c r="R87" s="18">
        <v>93492000</v>
      </c>
      <c r="S87" s="26">
        <v>422</v>
      </c>
      <c r="T87" s="59">
        <v>46043</v>
      </c>
      <c r="U87" s="18">
        <v>93492000</v>
      </c>
      <c r="V87" s="18">
        <v>3895500</v>
      </c>
      <c r="W87" s="18">
        <v>11686500</v>
      </c>
      <c r="X87" s="18">
        <v>11686500</v>
      </c>
      <c r="Y87" s="18">
        <v>11686500</v>
      </c>
      <c r="Z87" s="18">
        <v>11686500</v>
      </c>
      <c r="AA87" s="18">
        <v>11686500</v>
      </c>
      <c r="AB87" s="18">
        <v>11686500</v>
      </c>
      <c r="AC87" s="18">
        <f t="shared" si="43"/>
        <v>74014500</v>
      </c>
      <c r="AD87" s="18"/>
      <c r="AE87" s="18">
        <f t="shared" si="44"/>
        <v>11686500</v>
      </c>
      <c r="AF87" s="18">
        <f>--N87/30*20</f>
        <v>7791000</v>
      </c>
      <c r="AG87" s="18">
        <v>0</v>
      </c>
      <c r="AH87" s="18"/>
      <c r="AI87" s="18"/>
      <c r="AJ87" s="18">
        <f t="shared" si="46"/>
        <v>19477500</v>
      </c>
      <c r="AK87" s="18">
        <f t="shared" si="47"/>
        <v>93492000</v>
      </c>
      <c r="AL87" s="23"/>
      <c r="AM87" s="23"/>
      <c r="AN87" s="23"/>
      <c r="AO87" s="23"/>
      <c r="AP87" s="23"/>
      <c r="AQ87" s="23" t="s">
        <v>61</v>
      </c>
      <c r="AR87" s="23" t="s">
        <v>989</v>
      </c>
      <c r="AS87" s="23" t="s">
        <v>990</v>
      </c>
      <c r="AT87" s="23" t="s">
        <v>650</v>
      </c>
    </row>
    <row r="88" spans="1:46" x14ac:dyDescent="0.25">
      <c r="A88" s="26">
        <f t="shared" si="37"/>
        <v>87</v>
      </c>
      <c r="B88" s="23" t="s">
        <v>7</v>
      </c>
      <c r="C88" s="23" t="s">
        <v>991</v>
      </c>
      <c r="D88" s="23" t="s">
        <v>992</v>
      </c>
      <c r="E88" s="24">
        <v>1032427654</v>
      </c>
      <c r="F88" s="75">
        <v>46043</v>
      </c>
      <c r="G88" s="75"/>
      <c r="H88" s="75">
        <v>46285</v>
      </c>
      <c r="I88" s="18">
        <v>93492000</v>
      </c>
      <c r="J88" s="18"/>
      <c r="K88" s="18">
        <v>0</v>
      </c>
      <c r="L88" s="26" t="s">
        <v>60</v>
      </c>
      <c r="M88" s="18">
        <v>0</v>
      </c>
      <c r="N88" s="18">
        <v>11686500</v>
      </c>
      <c r="O88" s="18">
        <v>389550</v>
      </c>
      <c r="P88" s="26">
        <v>700</v>
      </c>
      <c r="Q88" s="67">
        <v>46033</v>
      </c>
      <c r="R88" s="18">
        <v>93492000</v>
      </c>
      <c r="S88" s="26">
        <v>421</v>
      </c>
      <c r="T88" s="59">
        <v>46043</v>
      </c>
      <c r="U88" s="18">
        <v>93492000</v>
      </c>
      <c r="V88" s="18">
        <v>3895500</v>
      </c>
      <c r="W88" s="18">
        <v>11686500</v>
      </c>
      <c r="X88" s="18">
        <v>11686500</v>
      </c>
      <c r="Y88" s="18">
        <v>11686500</v>
      </c>
      <c r="Z88" s="18">
        <v>11686500</v>
      </c>
      <c r="AA88" s="18">
        <v>11686500</v>
      </c>
      <c r="AB88" s="18">
        <v>11686500</v>
      </c>
      <c r="AC88" s="18">
        <f t="shared" ref="AC88" si="48">SUM(V88:AB88)</f>
        <v>74014500</v>
      </c>
      <c r="AD88" s="18"/>
      <c r="AE88" s="18">
        <f t="shared" ref="AE88" si="49">--N88</f>
        <v>11686500</v>
      </c>
      <c r="AF88" s="18">
        <f>--N88/30*20</f>
        <v>7791000</v>
      </c>
      <c r="AG88" s="18">
        <v>0</v>
      </c>
      <c r="AH88" s="18"/>
      <c r="AI88" s="18"/>
      <c r="AJ88" s="18">
        <f t="shared" ref="AJ88" si="50">SUM(AD88:AI88)</f>
        <v>19477500</v>
      </c>
      <c r="AK88" s="18">
        <f t="shared" ref="AK88" si="51">--AJ88--AC88</f>
        <v>93492000</v>
      </c>
      <c r="AL88" s="23"/>
      <c r="AM88" s="23"/>
      <c r="AN88" s="23"/>
      <c r="AO88" s="23"/>
      <c r="AP88" s="23"/>
      <c r="AQ88" s="23" t="s">
        <v>61</v>
      </c>
      <c r="AR88" s="23" t="s">
        <v>993</v>
      </c>
      <c r="AS88" s="23" t="s">
        <v>994</v>
      </c>
      <c r="AT88" s="23" t="s">
        <v>650</v>
      </c>
    </row>
    <row r="89" spans="1:46" x14ac:dyDescent="0.25">
      <c r="A89" s="26">
        <f t="shared" si="37"/>
        <v>88</v>
      </c>
      <c r="B89" s="23" t="s">
        <v>7</v>
      </c>
      <c r="C89" s="23" t="s">
        <v>995</v>
      </c>
      <c r="D89" s="23" t="s">
        <v>996</v>
      </c>
      <c r="E89" s="24">
        <v>1000350882</v>
      </c>
      <c r="F89" s="75">
        <v>46044</v>
      </c>
      <c r="G89" s="75"/>
      <c r="H89" s="75">
        <v>46286</v>
      </c>
      <c r="I89" s="18">
        <v>46118600</v>
      </c>
      <c r="J89" s="18"/>
      <c r="K89" s="18">
        <v>0</v>
      </c>
      <c r="L89" s="26" t="s">
        <v>60</v>
      </c>
      <c r="M89" s="18">
        <v>0</v>
      </c>
      <c r="N89" s="18">
        <v>5764825</v>
      </c>
      <c r="O89" s="18">
        <v>192160.83333333334</v>
      </c>
      <c r="P89" s="26">
        <v>648</v>
      </c>
      <c r="Q89" s="67">
        <v>46033</v>
      </c>
      <c r="R89" s="18">
        <v>69177900</v>
      </c>
      <c r="S89" s="26">
        <v>494</v>
      </c>
      <c r="T89" s="59">
        <v>46044</v>
      </c>
      <c r="U89" s="18">
        <v>46118600</v>
      </c>
      <c r="V89" s="18">
        <v>1729447.5</v>
      </c>
      <c r="W89" s="18">
        <v>5764825</v>
      </c>
      <c r="X89" s="18">
        <v>5764825</v>
      </c>
      <c r="Y89" s="18">
        <v>5764825</v>
      </c>
      <c r="Z89" s="18">
        <v>5764825</v>
      </c>
      <c r="AA89" s="18">
        <v>5764825</v>
      </c>
      <c r="AB89" s="18">
        <v>5764825</v>
      </c>
      <c r="AC89" s="18">
        <f t="shared" ref="AC89:AC99" si="52">SUM(V89:AB89)</f>
        <v>36318397.5</v>
      </c>
      <c r="AD89" s="18"/>
      <c r="AE89" s="18">
        <f t="shared" ref="AE89:AE99" si="53">--N89</f>
        <v>5764825</v>
      </c>
      <c r="AF89" s="18">
        <f>--N89/30*21</f>
        <v>4035377.5</v>
      </c>
      <c r="AG89" s="18">
        <v>0</v>
      </c>
      <c r="AH89" s="18"/>
      <c r="AI89" s="18"/>
      <c r="AJ89" s="18">
        <f t="shared" ref="AJ89:AJ99" si="54">SUM(AD89:AI89)</f>
        <v>9800202.5</v>
      </c>
      <c r="AK89" s="18">
        <f t="shared" ref="AK89:AK99" si="55">--AJ89--AC89</f>
        <v>46118600</v>
      </c>
      <c r="AL89" s="23"/>
      <c r="AM89" s="23"/>
      <c r="AN89" s="23"/>
      <c r="AO89" s="23"/>
      <c r="AP89" s="23"/>
      <c r="AQ89" s="23" t="s">
        <v>61</v>
      </c>
      <c r="AR89" s="23" t="s">
        <v>997</v>
      </c>
      <c r="AS89" s="23" t="s">
        <v>998</v>
      </c>
      <c r="AT89" s="23" t="s">
        <v>650</v>
      </c>
    </row>
    <row r="90" spans="1:46" x14ac:dyDescent="0.25">
      <c r="A90" s="26">
        <f t="shared" si="37"/>
        <v>89</v>
      </c>
      <c r="B90" s="23" t="s">
        <v>7</v>
      </c>
      <c r="C90" s="23" t="s">
        <v>999</v>
      </c>
      <c r="D90" s="23" t="s">
        <v>1000</v>
      </c>
      <c r="E90" s="24">
        <v>1075658212</v>
      </c>
      <c r="F90" s="75">
        <v>46049</v>
      </c>
      <c r="G90" s="75"/>
      <c r="H90" s="75">
        <v>46291</v>
      </c>
      <c r="I90" s="18">
        <v>89040000</v>
      </c>
      <c r="J90" s="18"/>
      <c r="K90" s="18">
        <v>0</v>
      </c>
      <c r="L90" s="26" t="s">
        <v>60</v>
      </c>
      <c r="M90" s="18">
        <v>0</v>
      </c>
      <c r="N90" s="18">
        <v>11130000</v>
      </c>
      <c r="O90" s="18">
        <v>371000</v>
      </c>
      <c r="P90" s="26">
        <v>674</v>
      </c>
      <c r="Q90" s="67">
        <v>46033</v>
      </c>
      <c r="R90" s="18">
        <v>133560000</v>
      </c>
      <c r="S90" s="26">
        <v>1063</v>
      </c>
      <c r="T90" s="59">
        <v>46049</v>
      </c>
      <c r="U90" s="18">
        <v>89040000</v>
      </c>
      <c r="V90" s="18">
        <v>1484000</v>
      </c>
      <c r="W90" s="18">
        <v>11130000</v>
      </c>
      <c r="X90" s="18">
        <v>11130000</v>
      </c>
      <c r="Y90" s="18">
        <v>11130000</v>
      </c>
      <c r="Z90" s="18">
        <v>11130000</v>
      </c>
      <c r="AA90" s="18">
        <v>11130000</v>
      </c>
      <c r="AB90" s="18">
        <v>11130000</v>
      </c>
      <c r="AC90" s="18">
        <f t="shared" si="52"/>
        <v>68264000</v>
      </c>
      <c r="AD90" s="18"/>
      <c r="AE90" s="18">
        <f t="shared" si="53"/>
        <v>11130000</v>
      </c>
      <c r="AF90" s="18">
        <f t="shared" ref="AF90:AF91" si="56">--N90/30*26</f>
        <v>9646000</v>
      </c>
      <c r="AG90" s="18">
        <v>0</v>
      </c>
      <c r="AH90" s="18"/>
      <c r="AI90" s="18"/>
      <c r="AJ90" s="18">
        <f t="shared" si="54"/>
        <v>20776000</v>
      </c>
      <c r="AK90" s="18">
        <f t="shared" si="55"/>
        <v>89040000</v>
      </c>
      <c r="AL90" s="23"/>
      <c r="AM90" s="23"/>
      <c r="AN90" s="23"/>
      <c r="AO90" s="23"/>
      <c r="AP90" s="23"/>
      <c r="AQ90" s="23" t="s">
        <v>61</v>
      </c>
      <c r="AR90" s="23" t="s">
        <v>1001</v>
      </c>
      <c r="AS90" s="23" t="s">
        <v>1002</v>
      </c>
      <c r="AT90" s="23" t="s">
        <v>650</v>
      </c>
    </row>
    <row r="91" spans="1:46" x14ac:dyDescent="0.25">
      <c r="A91" s="26">
        <f t="shared" si="37"/>
        <v>90</v>
      </c>
      <c r="B91" s="23" t="s">
        <v>7</v>
      </c>
      <c r="C91" s="23" t="s">
        <v>1003</v>
      </c>
      <c r="D91" s="23" t="s">
        <v>1004</v>
      </c>
      <c r="E91" s="24">
        <v>52487871</v>
      </c>
      <c r="F91" s="75">
        <v>46049</v>
      </c>
      <c r="G91" s="75"/>
      <c r="H91" s="75">
        <v>46291</v>
      </c>
      <c r="I91" s="18">
        <v>110880000</v>
      </c>
      <c r="J91" s="18"/>
      <c r="K91" s="18">
        <v>0</v>
      </c>
      <c r="L91" s="26" t="s">
        <v>60</v>
      </c>
      <c r="M91" s="18">
        <v>0</v>
      </c>
      <c r="N91" s="18">
        <v>13860000</v>
      </c>
      <c r="O91" s="18">
        <v>462000</v>
      </c>
      <c r="P91" s="26">
        <v>691</v>
      </c>
      <c r="Q91" s="67">
        <v>46033</v>
      </c>
      <c r="R91" s="18">
        <v>166320000</v>
      </c>
      <c r="S91" s="26">
        <v>1061</v>
      </c>
      <c r="T91" s="59">
        <v>46049</v>
      </c>
      <c r="U91" s="18">
        <v>110880000</v>
      </c>
      <c r="V91" s="18">
        <v>1848000</v>
      </c>
      <c r="W91" s="18">
        <v>13860000</v>
      </c>
      <c r="X91" s="18">
        <v>13860000</v>
      </c>
      <c r="Y91" s="18">
        <v>13860000</v>
      </c>
      <c r="Z91" s="18">
        <v>13860000</v>
      </c>
      <c r="AA91" s="18">
        <v>13860000</v>
      </c>
      <c r="AB91" s="18">
        <v>13860000</v>
      </c>
      <c r="AC91" s="18">
        <f t="shared" si="52"/>
        <v>85008000</v>
      </c>
      <c r="AD91" s="18"/>
      <c r="AE91" s="18">
        <f t="shared" si="53"/>
        <v>13860000</v>
      </c>
      <c r="AF91" s="18">
        <f t="shared" si="56"/>
        <v>12012000</v>
      </c>
      <c r="AG91" s="18">
        <v>0</v>
      </c>
      <c r="AH91" s="18"/>
      <c r="AI91" s="18"/>
      <c r="AJ91" s="18">
        <f t="shared" si="54"/>
        <v>25872000</v>
      </c>
      <c r="AK91" s="18">
        <f t="shared" si="55"/>
        <v>110880000</v>
      </c>
      <c r="AL91" s="23"/>
      <c r="AM91" s="23"/>
      <c r="AN91" s="23"/>
      <c r="AO91" s="23"/>
      <c r="AP91" s="23"/>
      <c r="AQ91" s="23" t="s">
        <v>61</v>
      </c>
      <c r="AR91" s="23" t="s">
        <v>1005</v>
      </c>
      <c r="AS91" s="23" t="s">
        <v>1006</v>
      </c>
      <c r="AT91" s="23" t="s">
        <v>650</v>
      </c>
    </row>
    <row r="92" spans="1:46" x14ac:dyDescent="0.25">
      <c r="A92" s="26">
        <f t="shared" si="37"/>
        <v>91</v>
      </c>
      <c r="B92" s="23" t="s">
        <v>7</v>
      </c>
      <c r="C92" s="23" t="s">
        <v>1007</v>
      </c>
      <c r="D92" s="23" t="s">
        <v>1008</v>
      </c>
      <c r="E92" s="24">
        <v>1020759001</v>
      </c>
      <c r="F92" s="75">
        <v>46050</v>
      </c>
      <c r="G92" s="75"/>
      <c r="H92" s="75">
        <v>46292</v>
      </c>
      <c r="I92" s="18">
        <v>89040000</v>
      </c>
      <c r="J92" s="18"/>
      <c r="K92" s="18">
        <v>0</v>
      </c>
      <c r="L92" s="26" t="s">
        <v>60</v>
      </c>
      <c r="M92" s="18">
        <v>0</v>
      </c>
      <c r="N92" s="18">
        <v>11130000</v>
      </c>
      <c r="O92" s="18">
        <v>371000</v>
      </c>
      <c r="P92" s="26">
        <v>619</v>
      </c>
      <c r="Q92" s="67">
        <v>46033</v>
      </c>
      <c r="R92" s="18">
        <v>89040000</v>
      </c>
      <c r="S92" s="26">
        <v>1093</v>
      </c>
      <c r="T92" s="59">
        <v>46050</v>
      </c>
      <c r="U92" s="18">
        <v>89040000</v>
      </c>
      <c r="V92" s="18">
        <v>1113000</v>
      </c>
      <c r="W92" s="18">
        <v>11130000</v>
      </c>
      <c r="X92" s="18">
        <v>11130000</v>
      </c>
      <c r="Y92" s="18">
        <v>11130000</v>
      </c>
      <c r="Z92" s="18">
        <v>11130000</v>
      </c>
      <c r="AA92" s="18">
        <v>11130000</v>
      </c>
      <c r="AB92" s="18">
        <v>11130000</v>
      </c>
      <c r="AC92" s="18">
        <f t="shared" si="52"/>
        <v>67893000</v>
      </c>
      <c r="AD92" s="18"/>
      <c r="AE92" s="18">
        <f t="shared" si="53"/>
        <v>11130000</v>
      </c>
      <c r="AF92" s="18">
        <f t="shared" ref="AF92:AF95" si="57">--N92/30*27</f>
        <v>10017000</v>
      </c>
      <c r="AG92" s="18">
        <v>0</v>
      </c>
      <c r="AH92" s="18"/>
      <c r="AI92" s="18"/>
      <c r="AJ92" s="18">
        <f t="shared" si="54"/>
        <v>21147000</v>
      </c>
      <c r="AK92" s="18">
        <f t="shared" si="55"/>
        <v>89040000</v>
      </c>
      <c r="AL92" s="23"/>
      <c r="AM92" s="23"/>
      <c r="AN92" s="23"/>
      <c r="AO92" s="23"/>
      <c r="AP92" s="23"/>
      <c r="AQ92" s="23" t="s">
        <v>61</v>
      </c>
      <c r="AR92" s="23" t="s">
        <v>1009</v>
      </c>
      <c r="AS92" s="23" t="s">
        <v>1010</v>
      </c>
      <c r="AT92" s="23" t="s">
        <v>650</v>
      </c>
    </row>
    <row r="93" spans="1:46" x14ac:dyDescent="0.25">
      <c r="A93" s="26">
        <f t="shared" si="37"/>
        <v>92</v>
      </c>
      <c r="B93" s="23" t="s">
        <v>7</v>
      </c>
      <c r="C93" s="23" t="s">
        <v>1011</v>
      </c>
      <c r="D93" s="23" t="s">
        <v>1012</v>
      </c>
      <c r="E93" s="24">
        <v>1020762360</v>
      </c>
      <c r="F93" s="75">
        <v>46050</v>
      </c>
      <c r="G93" s="75">
        <v>46128</v>
      </c>
      <c r="H93" s="75">
        <v>46292</v>
      </c>
      <c r="I93" s="18">
        <v>110880000</v>
      </c>
      <c r="J93" s="18">
        <v>74844000</v>
      </c>
      <c r="K93" s="18">
        <v>0</v>
      </c>
      <c r="L93" s="26" t="s">
        <v>60</v>
      </c>
      <c r="M93" s="18">
        <v>0</v>
      </c>
      <c r="N93" s="18">
        <v>13860000</v>
      </c>
      <c r="O93" s="18">
        <v>462000</v>
      </c>
      <c r="P93" s="26">
        <v>683</v>
      </c>
      <c r="Q93" s="67">
        <v>46033</v>
      </c>
      <c r="R93" s="18">
        <v>166320000</v>
      </c>
      <c r="S93" s="26">
        <v>6372</v>
      </c>
      <c r="T93" s="59">
        <v>46128</v>
      </c>
      <c r="U93" s="18">
        <v>74844000</v>
      </c>
      <c r="V93" s="18">
        <v>0</v>
      </c>
      <c r="W93" s="18">
        <v>0</v>
      </c>
      <c r="X93" s="18">
        <v>0</v>
      </c>
      <c r="Y93" s="18">
        <v>6930000</v>
      </c>
      <c r="Z93" s="18">
        <v>13860000</v>
      </c>
      <c r="AA93" s="18">
        <v>13860000</v>
      </c>
      <c r="AB93" s="18">
        <v>13860000</v>
      </c>
      <c r="AC93" s="18">
        <f t="shared" si="52"/>
        <v>48510000</v>
      </c>
      <c r="AD93" s="18"/>
      <c r="AE93" s="18">
        <f t="shared" si="53"/>
        <v>13860000</v>
      </c>
      <c r="AF93" s="18">
        <f t="shared" si="57"/>
        <v>12474000</v>
      </c>
      <c r="AG93" s="18">
        <v>0</v>
      </c>
      <c r="AH93" s="18"/>
      <c r="AI93" s="18"/>
      <c r="AJ93" s="18">
        <f t="shared" si="54"/>
        <v>26334000</v>
      </c>
      <c r="AK93" s="18">
        <f t="shared" si="55"/>
        <v>74844000</v>
      </c>
      <c r="AL93" s="23"/>
      <c r="AM93" s="23"/>
      <c r="AN93" s="23"/>
      <c r="AO93" s="23"/>
      <c r="AP93" s="23" t="s">
        <v>92</v>
      </c>
      <c r="AQ93" s="23" t="s">
        <v>61</v>
      </c>
      <c r="AR93" s="23" t="s">
        <v>1013</v>
      </c>
      <c r="AS93" s="23" t="s">
        <v>1014</v>
      </c>
      <c r="AT93" s="23" t="s">
        <v>650</v>
      </c>
    </row>
    <row r="94" spans="1:46" x14ac:dyDescent="0.25">
      <c r="A94" s="26">
        <f t="shared" si="37"/>
        <v>93</v>
      </c>
      <c r="B94" s="23" t="s">
        <v>7</v>
      </c>
      <c r="C94" s="23" t="s">
        <v>1015</v>
      </c>
      <c r="D94" s="23" t="s">
        <v>1016</v>
      </c>
      <c r="E94" s="24">
        <v>52472334</v>
      </c>
      <c r="F94" s="75">
        <v>46050</v>
      </c>
      <c r="G94" s="75"/>
      <c r="H94" s="75">
        <v>46292</v>
      </c>
      <c r="I94" s="18">
        <v>110880000</v>
      </c>
      <c r="J94" s="18"/>
      <c r="K94" s="18">
        <v>0</v>
      </c>
      <c r="L94" s="26" t="s">
        <v>60</v>
      </c>
      <c r="M94" s="18">
        <v>0</v>
      </c>
      <c r="N94" s="18">
        <v>13860000</v>
      </c>
      <c r="O94" s="18">
        <v>462000</v>
      </c>
      <c r="P94" s="26">
        <v>684</v>
      </c>
      <c r="Q94" s="67">
        <v>46033</v>
      </c>
      <c r="R94" s="18">
        <v>166320000</v>
      </c>
      <c r="S94" s="26">
        <v>1082</v>
      </c>
      <c r="T94" s="59">
        <v>46050</v>
      </c>
      <c r="U94" s="18">
        <v>110880000</v>
      </c>
      <c r="V94" s="18">
        <v>1386000</v>
      </c>
      <c r="W94" s="18">
        <v>13860000</v>
      </c>
      <c r="X94" s="18">
        <v>13860000</v>
      </c>
      <c r="Y94" s="18">
        <v>13860000</v>
      </c>
      <c r="Z94" s="18">
        <v>13860000</v>
      </c>
      <c r="AA94" s="18">
        <v>13860000</v>
      </c>
      <c r="AB94" s="18">
        <v>13860000</v>
      </c>
      <c r="AC94" s="18">
        <f t="shared" si="52"/>
        <v>84546000</v>
      </c>
      <c r="AD94" s="18"/>
      <c r="AE94" s="18">
        <f t="shared" si="53"/>
        <v>13860000</v>
      </c>
      <c r="AF94" s="18">
        <f t="shared" si="57"/>
        <v>12474000</v>
      </c>
      <c r="AG94" s="18">
        <v>0</v>
      </c>
      <c r="AH94" s="18"/>
      <c r="AI94" s="18"/>
      <c r="AJ94" s="18">
        <f t="shared" si="54"/>
        <v>26334000</v>
      </c>
      <c r="AK94" s="18">
        <f t="shared" si="55"/>
        <v>110880000</v>
      </c>
      <c r="AL94" s="23"/>
      <c r="AM94" s="23"/>
      <c r="AN94" s="23"/>
      <c r="AO94" s="23"/>
      <c r="AP94" s="23"/>
      <c r="AQ94" s="23" t="s">
        <v>61</v>
      </c>
      <c r="AR94" s="23" t="s">
        <v>1017</v>
      </c>
      <c r="AS94" s="23" t="s">
        <v>1018</v>
      </c>
      <c r="AT94" s="23" t="s">
        <v>650</v>
      </c>
    </row>
    <row r="95" spans="1:46" x14ac:dyDescent="0.25">
      <c r="A95" s="26">
        <f t="shared" si="37"/>
        <v>94</v>
      </c>
      <c r="B95" s="23" t="s">
        <v>7</v>
      </c>
      <c r="C95" s="23" t="s">
        <v>1019</v>
      </c>
      <c r="D95" s="23" t="s">
        <v>1020</v>
      </c>
      <c r="E95" s="24">
        <v>79981297</v>
      </c>
      <c r="F95" s="75">
        <v>46050</v>
      </c>
      <c r="G95" s="75"/>
      <c r="H95" s="75">
        <v>46292</v>
      </c>
      <c r="I95" s="18">
        <v>110880000</v>
      </c>
      <c r="J95" s="18"/>
      <c r="K95" s="18">
        <v>0</v>
      </c>
      <c r="L95" s="26" t="s">
        <v>60</v>
      </c>
      <c r="M95" s="18">
        <v>0</v>
      </c>
      <c r="N95" s="18">
        <v>13860000</v>
      </c>
      <c r="O95" s="18">
        <v>462000</v>
      </c>
      <c r="P95" s="26">
        <v>682</v>
      </c>
      <c r="Q95" s="67">
        <v>46101</v>
      </c>
      <c r="R95" s="18">
        <v>110880000</v>
      </c>
      <c r="S95" s="26">
        <v>1075</v>
      </c>
      <c r="T95" s="59">
        <v>46050</v>
      </c>
      <c r="U95" s="18">
        <v>110880000</v>
      </c>
      <c r="V95" s="18">
        <v>1386000</v>
      </c>
      <c r="W95" s="18">
        <v>13860000</v>
      </c>
      <c r="X95" s="18">
        <v>13860000</v>
      </c>
      <c r="Y95" s="18">
        <v>13860000</v>
      </c>
      <c r="Z95" s="18">
        <v>13860000</v>
      </c>
      <c r="AA95" s="18">
        <v>13860000</v>
      </c>
      <c r="AB95" s="18">
        <v>13860000</v>
      </c>
      <c r="AC95" s="18">
        <f t="shared" si="52"/>
        <v>84546000</v>
      </c>
      <c r="AD95" s="18"/>
      <c r="AE95" s="18">
        <f t="shared" si="53"/>
        <v>13860000</v>
      </c>
      <c r="AF95" s="18">
        <f t="shared" si="57"/>
        <v>12474000</v>
      </c>
      <c r="AG95" s="18">
        <v>0</v>
      </c>
      <c r="AH95" s="18"/>
      <c r="AI95" s="18"/>
      <c r="AJ95" s="18">
        <f t="shared" si="54"/>
        <v>26334000</v>
      </c>
      <c r="AK95" s="18">
        <f t="shared" si="55"/>
        <v>110880000</v>
      </c>
      <c r="AL95" s="23"/>
      <c r="AM95" s="23"/>
      <c r="AN95" s="23"/>
      <c r="AO95" s="23"/>
      <c r="AP95" s="23"/>
      <c r="AQ95" s="23" t="s">
        <v>61</v>
      </c>
      <c r="AR95" s="23" t="s">
        <v>1021</v>
      </c>
      <c r="AS95" s="23" t="s">
        <v>1022</v>
      </c>
      <c r="AT95" s="23" t="s">
        <v>650</v>
      </c>
    </row>
    <row r="96" spans="1:46" x14ac:dyDescent="0.25">
      <c r="A96" s="26">
        <f t="shared" si="37"/>
        <v>95</v>
      </c>
      <c r="B96" s="23" t="s">
        <v>7</v>
      </c>
      <c r="C96" s="23" t="s">
        <v>1023</v>
      </c>
      <c r="D96" s="23" t="s">
        <v>1024</v>
      </c>
      <c r="E96" s="24">
        <v>51995431</v>
      </c>
      <c r="F96" s="75">
        <v>46045</v>
      </c>
      <c r="G96" s="75"/>
      <c r="H96" s="75">
        <v>46348</v>
      </c>
      <c r="I96" s="18">
        <v>157500000</v>
      </c>
      <c r="J96" s="18"/>
      <c r="K96" s="18">
        <v>0</v>
      </c>
      <c r="L96" s="26" t="s">
        <v>60</v>
      </c>
      <c r="M96" s="18">
        <v>0</v>
      </c>
      <c r="N96" s="18">
        <v>15750000</v>
      </c>
      <c r="O96" s="18">
        <v>525000</v>
      </c>
      <c r="P96" s="26">
        <v>695</v>
      </c>
      <c r="Q96" s="67">
        <v>46033</v>
      </c>
      <c r="R96" s="18">
        <v>189000000</v>
      </c>
      <c r="S96" s="26">
        <v>555</v>
      </c>
      <c r="T96" s="59">
        <v>46045</v>
      </c>
      <c r="U96" s="18">
        <v>157500000</v>
      </c>
      <c r="V96" s="18">
        <v>4200000</v>
      </c>
      <c r="W96" s="18">
        <v>15750000</v>
      </c>
      <c r="X96" s="18">
        <v>15750000</v>
      </c>
      <c r="Y96" s="18">
        <v>15750000</v>
      </c>
      <c r="Z96" s="18">
        <v>15750000</v>
      </c>
      <c r="AA96" s="18">
        <v>15750000</v>
      </c>
      <c r="AB96" s="18">
        <v>15750000</v>
      </c>
      <c r="AC96" s="18">
        <f t="shared" si="52"/>
        <v>98700000</v>
      </c>
      <c r="AD96" s="18"/>
      <c r="AE96" s="18">
        <f t="shared" si="53"/>
        <v>15750000</v>
      </c>
      <c r="AF96" s="18">
        <f>--N96</f>
        <v>15750000</v>
      </c>
      <c r="AG96" s="18">
        <f>--AB96</f>
        <v>15750000</v>
      </c>
      <c r="AH96" s="18">
        <f>--N96/30*22</f>
        <v>11550000</v>
      </c>
      <c r="AI96" s="18">
        <v>0</v>
      </c>
      <c r="AJ96" s="18">
        <f t="shared" si="54"/>
        <v>58800000</v>
      </c>
      <c r="AK96" s="18">
        <f t="shared" si="55"/>
        <v>157500000</v>
      </c>
      <c r="AL96" s="23"/>
      <c r="AM96" s="23"/>
      <c r="AN96" s="23"/>
      <c r="AO96" s="23"/>
      <c r="AP96" s="23"/>
      <c r="AQ96" s="23" t="s">
        <v>61</v>
      </c>
      <c r="AR96" s="23" t="s">
        <v>1025</v>
      </c>
      <c r="AS96" s="23" t="s">
        <v>1026</v>
      </c>
      <c r="AT96" s="23" t="s">
        <v>650</v>
      </c>
    </row>
    <row r="97" spans="1:46" x14ac:dyDescent="0.25">
      <c r="A97" s="26">
        <f t="shared" si="37"/>
        <v>96</v>
      </c>
      <c r="B97" s="23" t="s">
        <v>7</v>
      </c>
      <c r="C97" s="23" t="s">
        <v>1027</v>
      </c>
      <c r="D97" s="23" t="s">
        <v>1028</v>
      </c>
      <c r="E97" s="24">
        <v>1019077374</v>
      </c>
      <c r="F97" s="75">
        <v>46045</v>
      </c>
      <c r="G97" s="75"/>
      <c r="H97" s="75">
        <v>46287</v>
      </c>
      <c r="I97" s="18">
        <v>88000000</v>
      </c>
      <c r="J97" s="18"/>
      <c r="K97" s="18">
        <v>0</v>
      </c>
      <c r="L97" s="26" t="s">
        <v>60</v>
      </c>
      <c r="M97" s="18">
        <v>0</v>
      </c>
      <c r="N97" s="18">
        <v>11000000</v>
      </c>
      <c r="O97" s="18">
        <v>366666.66666666669</v>
      </c>
      <c r="P97" s="26">
        <v>717</v>
      </c>
      <c r="Q97" s="67">
        <v>46033</v>
      </c>
      <c r="R97" s="18">
        <v>140238000</v>
      </c>
      <c r="S97" s="26">
        <v>535</v>
      </c>
      <c r="T97" s="59">
        <v>46045</v>
      </c>
      <c r="U97" s="18">
        <v>88000000</v>
      </c>
      <c r="V97" s="18">
        <v>2933333.3333333335</v>
      </c>
      <c r="W97" s="18">
        <v>11000000</v>
      </c>
      <c r="X97" s="18">
        <v>11000000</v>
      </c>
      <c r="Y97" s="18">
        <v>11000000</v>
      </c>
      <c r="Z97" s="18">
        <v>11000000</v>
      </c>
      <c r="AA97" s="18">
        <v>11000000</v>
      </c>
      <c r="AB97" s="18">
        <v>11000000</v>
      </c>
      <c r="AC97" s="18">
        <f t="shared" si="52"/>
        <v>68933333.333333343</v>
      </c>
      <c r="AD97" s="18"/>
      <c r="AE97" s="18">
        <f t="shared" si="53"/>
        <v>11000000</v>
      </c>
      <c r="AF97" s="18">
        <f>--N97/30*22</f>
        <v>8066666.666666667</v>
      </c>
      <c r="AG97" s="18">
        <v>0</v>
      </c>
      <c r="AH97" s="18"/>
      <c r="AI97" s="18"/>
      <c r="AJ97" s="18">
        <f t="shared" si="54"/>
        <v>19066666.666666668</v>
      </c>
      <c r="AK97" s="18">
        <f t="shared" si="55"/>
        <v>88000000.000000015</v>
      </c>
      <c r="AL97" s="23"/>
      <c r="AM97" s="23"/>
      <c r="AN97" s="23"/>
      <c r="AO97" s="23"/>
      <c r="AP97" s="23"/>
      <c r="AQ97" s="23" t="s">
        <v>61</v>
      </c>
      <c r="AR97" s="23" t="s">
        <v>1029</v>
      </c>
      <c r="AS97" s="23" t="s">
        <v>1030</v>
      </c>
      <c r="AT97" s="23" t="s">
        <v>650</v>
      </c>
    </row>
    <row r="98" spans="1:46" x14ac:dyDescent="0.25">
      <c r="A98" s="26">
        <f t="shared" si="37"/>
        <v>97</v>
      </c>
      <c r="B98" s="23" t="s">
        <v>7</v>
      </c>
      <c r="C98" s="23" t="s">
        <v>1031</v>
      </c>
      <c r="D98" s="23" t="s">
        <v>1032</v>
      </c>
      <c r="E98" s="24">
        <v>1013655829</v>
      </c>
      <c r="F98" s="75">
        <v>46055</v>
      </c>
      <c r="G98" s="75"/>
      <c r="H98" s="75">
        <v>46296</v>
      </c>
      <c r="I98" s="18">
        <v>50448336</v>
      </c>
      <c r="J98" s="18"/>
      <c r="K98" s="18">
        <v>0</v>
      </c>
      <c r="L98" s="26" t="s">
        <v>60</v>
      </c>
      <c r="M98" s="18">
        <v>0</v>
      </c>
      <c r="N98" s="18">
        <v>6306042</v>
      </c>
      <c r="O98" s="18">
        <v>210201.4</v>
      </c>
      <c r="P98" s="26">
        <v>675</v>
      </c>
      <c r="Q98" s="67">
        <v>46033</v>
      </c>
      <c r="R98" s="18">
        <v>50448336</v>
      </c>
      <c r="S98" s="26">
        <v>1264</v>
      </c>
      <c r="T98" s="59">
        <v>46052</v>
      </c>
      <c r="U98" s="18">
        <v>50448336</v>
      </c>
      <c r="V98" s="18">
        <v>0</v>
      </c>
      <c r="W98" s="18">
        <v>6095840.5999999996</v>
      </c>
      <c r="X98" s="18">
        <v>6306042</v>
      </c>
      <c r="Y98" s="18">
        <v>6306042</v>
      </c>
      <c r="Z98" s="18">
        <v>6306042</v>
      </c>
      <c r="AA98" s="18">
        <v>6306042</v>
      </c>
      <c r="AB98" s="18">
        <v>6306042</v>
      </c>
      <c r="AC98" s="18">
        <f t="shared" si="52"/>
        <v>37626050.600000001</v>
      </c>
      <c r="AD98" s="18"/>
      <c r="AE98" s="18">
        <f t="shared" si="53"/>
        <v>6306042</v>
      </c>
      <c r="AF98" s="18">
        <f>--N98</f>
        <v>6306042</v>
      </c>
      <c r="AG98" s="18">
        <f>--N98/30*1</f>
        <v>210201.4</v>
      </c>
      <c r="AH98" s="18">
        <v>0</v>
      </c>
      <c r="AI98" s="18">
        <v>0</v>
      </c>
      <c r="AJ98" s="18">
        <f t="shared" si="54"/>
        <v>12822285.4</v>
      </c>
      <c r="AK98" s="18">
        <f t="shared" si="55"/>
        <v>50448336</v>
      </c>
      <c r="AL98" s="23"/>
      <c r="AM98" s="23"/>
      <c r="AN98" s="23"/>
      <c r="AO98" s="23"/>
      <c r="AP98" s="23"/>
      <c r="AQ98" s="23" t="s">
        <v>61</v>
      </c>
      <c r="AR98" s="23" t="s">
        <v>1033</v>
      </c>
      <c r="AS98" s="23" t="s">
        <v>1034</v>
      </c>
      <c r="AT98" s="23" t="s">
        <v>650</v>
      </c>
    </row>
    <row r="99" spans="1:46" x14ac:dyDescent="0.25">
      <c r="A99" s="26">
        <f t="shared" si="37"/>
        <v>98</v>
      </c>
      <c r="B99" s="23" t="s">
        <v>7</v>
      </c>
      <c r="C99" s="23" t="s">
        <v>1035</v>
      </c>
      <c r="D99" s="23" t="s">
        <v>1036</v>
      </c>
      <c r="E99" s="24">
        <v>1010188467</v>
      </c>
      <c r="F99" s="75">
        <v>46047</v>
      </c>
      <c r="G99" s="75"/>
      <c r="H99" s="75">
        <v>46289</v>
      </c>
      <c r="I99" s="18">
        <v>48350400</v>
      </c>
      <c r="J99" s="18"/>
      <c r="K99" s="18">
        <v>0</v>
      </c>
      <c r="L99" s="26" t="s">
        <v>60</v>
      </c>
      <c r="M99" s="18">
        <v>0</v>
      </c>
      <c r="N99" s="18">
        <v>6043800</v>
      </c>
      <c r="O99" s="18">
        <v>201460</v>
      </c>
      <c r="P99" s="26">
        <v>710</v>
      </c>
      <c r="Q99" s="67">
        <v>46033</v>
      </c>
      <c r="R99" s="18">
        <v>48350400</v>
      </c>
      <c r="S99" s="26">
        <v>588</v>
      </c>
      <c r="T99" s="59">
        <v>46047</v>
      </c>
      <c r="U99" s="18">
        <v>48350400</v>
      </c>
      <c r="V99" s="18">
        <v>1208760</v>
      </c>
      <c r="W99" s="18">
        <v>6043800</v>
      </c>
      <c r="X99" s="18">
        <v>6043800</v>
      </c>
      <c r="Y99" s="18">
        <v>6043800</v>
      </c>
      <c r="Z99" s="18">
        <v>6043800</v>
      </c>
      <c r="AA99" s="18">
        <v>6043800</v>
      </c>
      <c r="AB99" s="18">
        <v>6043800</v>
      </c>
      <c r="AC99" s="18">
        <f t="shared" si="52"/>
        <v>37471560</v>
      </c>
      <c r="AD99" s="18"/>
      <c r="AE99" s="18">
        <f t="shared" si="53"/>
        <v>6043800</v>
      </c>
      <c r="AF99" s="18">
        <f>--N99/30*24</f>
        <v>4835040</v>
      </c>
      <c r="AG99" s="18">
        <v>0</v>
      </c>
      <c r="AH99" s="18"/>
      <c r="AI99" s="18"/>
      <c r="AJ99" s="18">
        <f t="shared" si="54"/>
        <v>10878840</v>
      </c>
      <c r="AK99" s="18">
        <f t="shared" si="55"/>
        <v>48350400</v>
      </c>
      <c r="AL99" s="23"/>
      <c r="AM99" s="23"/>
      <c r="AN99" s="23"/>
      <c r="AO99" s="23"/>
      <c r="AP99" s="23"/>
      <c r="AQ99" s="23" t="s">
        <v>61</v>
      </c>
      <c r="AR99" s="23" t="s">
        <v>1037</v>
      </c>
      <c r="AS99" s="23" t="s">
        <v>1038</v>
      </c>
      <c r="AT99" s="23" t="s">
        <v>650</v>
      </c>
    </row>
    <row r="100" spans="1:46" x14ac:dyDescent="0.25">
      <c r="A100" s="26">
        <f t="shared" si="37"/>
        <v>99</v>
      </c>
      <c r="B100" s="23" t="s">
        <v>7</v>
      </c>
      <c r="C100" s="23" t="s">
        <v>1039</v>
      </c>
      <c r="D100" s="23" t="s">
        <v>1040</v>
      </c>
      <c r="E100" s="24">
        <v>1075223944</v>
      </c>
      <c r="F100" s="75">
        <v>46052</v>
      </c>
      <c r="G100" s="75"/>
      <c r="H100" s="75">
        <v>46294</v>
      </c>
      <c r="I100" s="18">
        <v>95894400</v>
      </c>
      <c r="J100" s="18"/>
      <c r="K100" s="18">
        <v>0</v>
      </c>
      <c r="L100" s="26" t="s">
        <v>60</v>
      </c>
      <c r="M100" s="18">
        <v>0</v>
      </c>
      <c r="N100" s="18">
        <v>11986800</v>
      </c>
      <c r="O100" s="18">
        <v>399560</v>
      </c>
      <c r="P100" s="26">
        <v>686</v>
      </c>
      <c r="Q100" s="67">
        <v>46033</v>
      </c>
      <c r="R100" s="18">
        <v>95894400</v>
      </c>
      <c r="S100" s="26">
        <v>1091</v>
      </c>
      <c r="T100" s="59">
        <v>46050</v>
      </c>
      <c r="U100" s="18">
        <v>95894400</v>
      </c>
      <c r="V100" s="18">
        <v>399560</v>
      </c>
      <c r="W100" s="18">
        <v>11986800</v>
      </c>
      <c r="X100" s="18">
        <v>11986800</v>
      </c>
      <c r="Y100" s="18">
        <v>11986800</v>
      </c>
      <c r="Z100" s="18">
        <v>11986800</v>
      </c>
      <c r="AA100" s="18">
        <v>11986800</v>
      </c>
      <c r="AB100" s="18">
        <v>11986800</v>
      </c>
      <c r="AC100" s="18">
        <f t="shared" ref="AC100:AC121" si="58">SUM(V100:AB100)</f>
        <v>72320360</v>
      </c>
      <c r="AD100" s="18"/>
      <c r="AE100" s="18">
        <f t="shared" ref="AE100:AE120" si="59">--N100</f>
        <v>11986800</v>
      </c>
      <c r="AF100" s="18">
        <f>--N100/30*29</f>
        <v>11587240</v>
      </c>
      <c r="AG100" s="18">
        <v>0</v>
      </c>
      <c r="AH100" s="18"/>
      <c r="AI100" s="18"/>
      <c r="AJ100" s="18">
        <f t="shared" ref="AJ100:AJ120" si="60">SUM(AD100:AI100)</f>
        <v>23574040</v>
      </c>
      <c r="AK100" s="18">
        <f t="shared" ref="AK100:AK120" si="61">--AJ100--AC100</f>
        <v>95894400</v>
      </c>
      <c r="AL100" s="23"/>
      <c r="AM100" s="23"/>
      <c r="AN100" s="23"/>
      <c r="AO100" s="23"/>
      <c r="AP100" s="23"/>
      <c r="AQ100" s="23" t="s">
        <v>61</v>
      </c>
      <c r="AR100" s="23" t="s">
        <v>1041</v>
      </c>
      <c r="AS100" s="23" t="s">
        <v>1042</v>
      </c>
      <c r="AT100" s="23" t="s">
        <v>650</v>
      </c>
    </row>
    <row r="101" spans="1:46" x14ac:dyDescent="0.25">
      <c r="A101" s="26">
        <f t="shared" si="37"/>
        <v>100</v>
      </c>
      <c r="B101" s="23" t="s">
        <v>7</v>
      </c>
      <c r="C101" s="23" t="s">
        <v>1043</v>
      </c>
      <c r="D101" s="23" t="s">
        <v>1044</v>
      </c>
      <c r="E101" s="24">
        <v>1010192645</v>
      </c>
      <c r="F101" s="75">
        <v>46047</v>
      </c>
      <c r="G101" s="75"/>
      <c r="H101" s="75">
        <v>46289</v>
      </c>
      <c r="I101" s="18">
        <v>89040000</v>
      </c>
      <c r="J101" s="18"/>
      <c r="K101" s="18">
        <v>0</v>
      </c>
      <c r="L101" s="26" t="s">
        <v>60</v>
      </c>
      <c r="M101" s="18">
        <v>0</v>
      </c>
      <c r="N101" s="18">
        <v>11130000</v>
      </c>
      <c r="O101" s="18">
        <v>371000</v>
      </c>
      <c r="P101" s="26">
        <v>605</v>
      </c>
      <c r="Q101" s="67">
        <v>46033</v>
      </c>
      <c r="R101" s="18">
        <v>133560000</v>
      </c>
      <c r="S101" s="26">
        <v>589</v>
      </c>
      <c r="T101" s="59">
        <v>46047</v>
      </c>
      <c r="U101" s="18">
        <v>89040000</v>
      </c>
      <c r="V101" s="18">
        <v>2226000</v>
      </c>
      <c r="W101" s="18">
        <v>11130000</v>
      </c>
      <c r="X101" s="18">
        <v>11130000</v>
      </c>
      <c r="Y101" s="18">
        <v>11130000</v>
      </c>
      <c r="Z101" s="18">
        <v>11130000</v>
      </c>
      <c r="AA101" s="18">
        <v>11130000</v>
      </c>
      <c r="AB101" s="18">
        <v>11130000</v>
      </c>
      <c r="AC101" s="18">
        <f t="shared" si="58"/>
        <v>69006000</v>
      </c>
      <c r="AD101" s="18"/>
      <c r="AE101" s="18">
        <f t="shared" si="59"/>
        <v>11130000</v>
      </c>
      <c r="AF101" s="18">
        <f>--N101/30*24</f>
        <v>8904000</v>
      </c>
      <c r="AG101" s="18">
        <v>0</v>
      </c>
      <c r="AH101" s="18"/>
      <c r="AI101" s="18"/>
      <c r="AJ101" s="18">
        <f t="shared" si="60"/>
        <v>20034000</v>
      </c>
      <c r="AK101" s="18">
        <f t="shared" si="61"/>
        <v>89040000</v>
      </c>
      <c r="AL101" s="23"/>
      <c r="AM101" s="23"/>
      <c r="AN101" s="23"/>
      <c r="AO101" s="23"/>
      <c r="AP101" s="23"/>
      <c r="AQ101" s="23" t="s">
        <v>61</v>
      </c>
      <c r="AR101" s="23" t="s">
        <v>1045</v>
      </c>
      <c r="AS101" s="23" t="s">
        <v>1046</v>
      </c>
      <c r="AT101" s="23" t="s">
        <v>650</v>
      </c>
    </row>
    <row r="102" spans="1:46" x14ac:dyDescent="0.25">
      <c r="A102" s="26">
        <f t="shared" si="37"/>
        <v>101</v>
      </c>
      <c r="B102" s="23" t="s">
        <v>7</v>
      </c>
      <c r="C102" s="23" t="s">
        <v>1047</v>
      </c>
      <c r="D102" s="23" t="s">
        <v>1048</v>
      </c>
      <c r="E102" s="24">
        <v>1015994908</v>
      </c>
      <c r="F102" s="75">
        <v>46055</v>
      </c>
      <c r="G102" s="75"/>
      <c r="H102" s="75">
        <v>46296</v>
      </c>
      <c r="I102" s="18">
        <v>88149600</v>
      </c>
      <c r="J102" s="18"/>
      <c r="K102" s="18">
        <v>0</v>
      </c>
      <c r="L102" s="26" t="s">
        <v>60</v>
      </c>
      <c r="M102" s="18">
        <v>0</v>
      </c>
      <c r="N102" s="18">
        <v>11018700</v>
      </c>
      <c r="O102" s="18">
        <v>367290</v>
      </c>
      <c r="P102" s="26">
        <v>694</v>
      </c>
      <c r="Q102" s="67">
        <v>46033</v>
      </c>
      <c r="R102" s="18">
        <v>132224400</v>
      </c>
      <c r="S102" s="26">
        <v>580</v>
      </c>
      <c r="T102" s="59">
        <v>46047</v>
      </c>
      <c r="U102" s="18">
        <v>88149600</v>
      </c>
      <c r="V102" s="18">
        <v>0</v>
      </c>
      <c r="W102" s="18">
        <v>10651410</v>
      </c>
      <c r="X102" s="18">
        <v>11018700</v>
      </c>
      <c r="Y102" s="18">
        <v>11018700</v>
      </c>
      <c r="Z102" s="18">
        <v>11018700</v>
      </c>
      <c r="AA102" s="18">
        <v>11018700</v>
      </c>
      <c r="AB102" s="18">
        <v>11018700</v>
      </c>
      <c r="AC102" s="18">
        <f>SUM(V102:X102)</f>
        <v>21670110</v>
      </c>
      <c r="AD102" s="18">
        <f>SUBTOTAL(9,Y102:AB102)</f>
        <v>44074800</v>
      </c>
      <c r="AE102" s="18">
        <f t="shared" si="59"/>
        <v>11018700</v>
      </c>
      <c r="AF102" s="18">
        <f t="shared" ref="AF102" si="62">--N102</f>
        <v>11018700</v>
      </c>
      <c r="AG102" s="18">
        <f t="shared" ref="AG102" si="63">--N102/30*1</f>
        <v>367290</v>
      </c>
      <c r="AH102" s="18">
        <v>0</v>
      </c>
      <c r="AI102" s="18">
        <v>0</v>
      </c>
      <c r="AJ102" s="18">
        <f t="shared" si="60"/>
        <v>66479490</v>
      </c>
      <c r="AK102" s="18">
        <f t="shared" si="61"/>
        <v>88149600</v>
      </c>
      <c r="AL102" s="23"/>
      <c r="AM102" s="23"/>
      <c r="AN102" s="23"/>
      <c r="AO102" s="23"/>
      <c r="AP102" s="23"/>
      <c r="AQ102" s="23" t="s">
        <v>61</v>
      </c>
      <c r="AR102" s="23" t="s">
        <v>1049</v>
      </c>
      <c r="AS102" s="23" t="s">
        <v>1050</v>
      </c>
      <c r="AT102" s="23" t="s">
        <v>650</v>
      </c>
    </row>
    <row r="103" spans="1:46" x14ac:dyDescent="0.25">
      <c r="A103" s="26">
        <f t="shared" si="37"/>
        <v>102</v>
      </c>
      <c r="B103" s="23" t="s">
        <v>7</v>
      </c>
      <c r="C103" s="23" t="s">
        <v>1051</v>
      </c>
      <c r="D103" s="23" t="s">
        <v>1052</v>
      </c>
      <c r="E103" s="24">
        <v>80049756</v>
      </c>
      <c r="F103" s="75">
        <v>46049</v>
      </c>
      <c r="G103" s="75"/>
      <c r="H103" s="75">
        <v>46291</v>
      </c>
      <c r="I103" s="18">
        <v>48350400</v>
      </c>
      <c r="J103" s="18"/>
      <c r="K103" s="18">
        <v>0</v>
      </c>
      <c r="L103" s="26" t="s">
        <v>60</v>
      </c>
      <c r="M103" s="18">
        <v>0</v>
      </c>
      <c r="N103" s="18">
        <v>6043800</v>
      </c>
      <c r="O103" s="18">
        <v>201460</v>
      </c>
      <c r="P103" s="26">
        <v>692</v>
      </c>
      <c r="Q103" s="67">
        <v>46033</v>
      </c>
      <c r="R103" s="18">
        <v>101367000</v>
      </c>
      <c r="S103" s="26">
        <v>1000</v>
      </c>
      <c r="T103" s="59">
        <v>46049</v>
      </c>
      <c r="U103" s="18">
        <v>48350400</v>
      </c>
      <c r="V103" s="18">
        <v>805840</v>
      </c>
      <c r="W103" s="18">
        <v>6043800</v>
      </c>
      <c r="X103" s="18">
        <v>6043800</v>
      </c>
      <c r="Y103" s="18">
        <v>6043800</v>
      </c>
      <c r="Z103" s="18">
        <v>6043800</v>
      </c>
      <c r="AA103" s="18">
        <v>6043800</v>
      </c>
      <c r="AB103" s="18">
        <v>6043800</v>
      </c>
      <c r="AC103" s="18">
        <f t="shared" si="58"/>
        <v>37068640</v>
      </c>
      <c r="AD103" s="18"/>
      <c r="AE103" s="18">
        <f t="shared" si="59"/>
        <v>6043800</v>
      </c>
      <c r="AF103" s="18">
        <f t="shared" ref="AF103" si="64">--N103/30*26</f>
        <v>5237960</v>
      </c>
      <c r="AG103" s="18">
        <v>0</v>
      </c>
      <c r="AH103" s="18"/>
      <c r="AI103" s="18"/>
      <c r="AJ103" s="18">
        <f t="shared" si="60"/>
        <v>11281760</v>
      </c>
      <c r="AK103" s="18">
        <f t="shared" si="61"/>
        <v>48350400</v>
      </c>
      <c r="AL103" s="23"/>
      <c r="AM103" s="23"/>
      <c r="AN103" s="23"/>
      <c r="AO103" s="23"/>
      <c r="AP103" s="23"/>
      <c r="AQ103" s="23" t="s">
        <v>61</v>
      </c>
      <c r="AR103" s="23" t="s">
        <v>1053</v>
      </c>
      <c r="AS103" s="23" t="s">
        <v>1054</v>
      </c>
      <c r="AT103" s="23" t="s">
        <v>650</v>
      </c>
    </row>
    <row r="104" spans="1:46" x14ac:dyDescent="0.25">
      <c r="A104" s="26">
        <f t="shared" si="37"/>
        <v>103</v>
      </c>
      <c r="B104" s="23" t="s">
        <v>7</v>
      </c>
      <c r="C104" s="23" t="s">
        <v>1055</v>
      </c>
      <c r="D104" s="23" t="s">
        <v>1056</v>
      </c>
      <c r="E104" s="24">
        <v>1022364415</v>
      </c>
      <c r="F104" s="75">
        <v>46048</v>
      </c>
      <c r="G104" s="75"/>
      <c r="H104" s="75">
        <v>46290</v>
      </c>
      <c r="I104" s="18">
        <v>48350400</v>
      </c>
      <c r="J104" s="18"/>
      <c r="K104" s="18">
        <v>0</v>
      </c>
      <c r="L104" s="26" t="s">
        <v>60</v>
      </c>
      <c r="M104" s="18">
        <v>0</v>
      </c>
      <c r="N104" s="18">
        <v>6043800</v>
      </c>
      <c r="O104" s="18">
        <v>201460</v>
      </c>
      <c r="P104" s="26">
        <v>711</v>
      </c>
      <c r="Q104" s="67">
        <v>46033</v>
      </c>
      <c r="R104" s="18">
        <v>48350400</v>
      </c>
      <c r="S104" s="26">
        <v>665</v>
      </c>
      <c r="T104" s="59">
        <v>46048</v>
      </c>
      <c r="U104" s="18">
        <v>48350400</v>
      </c>
      <c r="V104" s="18">
        <v>1007300</v>
      </c>
      <c r="W104" s="18">
        <v>6043800</v>
      </c>
      <c r="X104" s="18">
        <v>6043800</v>
      </c>
      <c r="Y104" s="18">
        <v>6043800</v>
      </c>
      <c r="Z104" s="18">
        <v>6043800</v>
      </c>
      <c r="AA104" s="18">
        <v>6043800</v>
      </c>
      <c r="AB104" s="18">
        <v>6043800</v>
      </c>
      <c r="AC104" s="18">
        <f t="shared" si="58"/>
        <v>37270100</v>
      </c>
      <c r="AD104" s="18"/>
      <c r="AE104" s="18">
        <f t="shared" si="59"/>
        <v>6043800</v>
      </c>
      <c r="AF104" s="18">
        <f>--N104/30*25</f>
        <v>5036500</v>
      </c>
      <c r="AG104" s="18">
        <v>0</v>
      </c>
      <c r="AH104" s="18"/>
      <c r="AI104" s="18"/>
      <c r="AJ104" s="18">
        <f t="shared" si="60"/>
        <v>11080300</v>
      </c>
      <c r="AK104" s="18">
        <f t="shared" si="61"/>
        <v>48350400</v>
      </c>
      <c r="AL104" s="23"/>
      <c r="AM104" s="23"/>
      <c r="AN104" s="23"/>
      <c r="AO104" s="23"/>
      <c r="AP104" s="23"/>
      <c r="AQ104" s="23" t="s">
        <v>61</v>
      </c>
      <c r="AR104" s="23" t="s">
        <v>1057</v>
      </c>
      <c r="AS104" s="23" t="s">
        <v>1058</v>
      </c>
      <c r="AT104" s="23" t="s">
        <v>650</v>
      </c>
    </row>
    <row r="105" spans="1:46" x14ac:dyDescent="0.25">
      <c r="A105" s="26">
        <f t="shared" si="37"/>
        <v>104</v>
      </c>
      <c r="B105" s="23" t="s">
        <v>7</v>
      </c>
      <c r="C105" s="23" t="s">
        <v>1059</v>
      </c>
      <c r="D105" s="23" t="s">
        <v>1060</v>
      </c>
      <c r="E105" s="24">
        <v>1073522148</v>
      </c>
      <c r="F105" s="75">
        <v>46050</v>
      </c>
      <c r="G105" s="75"/>
      <c r="H105" s="75">
        <v>46292</v>
      </c>
      <c r="I105" s="18">
        <v>48350400</v>
      </c>
      <c r="J105" s="18"/>
      <c r="K105" s="18">
        <v>0</v>
      </c>
      <c r="L105" s="26" t="s">
        <v>60</v>
      </c>
      <c r="M105" s="18">
        <v>0</v>
      </c>
      <c r="N105" s="18">
        <v>6043800</v>
      </c>
      <c r="O105" s="18">
        <v>201460</v>
      </c>
      <c r="P105" s="26">
        <v>667</v>
      </c>
      <c r="Q105" s="67">
        <v>46033</v>
      </c>
      <c r="R105" s="18">
        <v>72525600</v>
      </c>
      <c r="S105" s="26">
        <v>1011</v>
      </c>
      <c r="T105" s="59">
        <v>46049</v>
      </c>
      <c r="U105" s="18">
        <v>48350400</v>
      </c>
      <c r="V105" s="18">
        <v>604380</v>
      </c>
      <c r="W105" s="18">
        <v>6043800</v>
      </c>
      <c r="X105" s="18">
        <v>6043800</v>
      </c>
      <c r="Y105" s="18">
        <v>6043800</v>
      </c>
      <c r="Z105" s="18">
        <v>6043800</v>
      </c>
      <c r="AA105" s="18">
        <v>6043800</v>
      </c>
      <c r="AB105" s="18">
        <v>6043800</v>
      </c>
      <c r="AC105" s="18">
        <f t="shared" si="58"/>
        <v>36867180</v>
      </c>
      <c r="AD105" s="18"/>
      <c r="AE105" s="18">
        <f t="shared" si="59"/>
        <v>6043800</v>
      </c>
      <c r="AF105" s="18">
        <f>--N105/30*27</f>
        <v>5439420</v>
      </c>
      <c r="AG105" s="18">
        <v>0</v>
      </c>
      <c r="AH105" s="18"/>
      <c r="AI105" s="18"/>
      <c r="AJ105" s="18">
        <f t="shared" si="60"/>
        <v>11483220</v>
      </c>
      <c r="AK105" s="18">
        <f t="shared" si="61"/>
        <v>48350400</v>
      </c>
      <c r="AL105" s="23"/>
      <c r="AM105" s="23"/>
      <c r="AN105" s="23"/>
      <c r="AO105" s="23"/>
      <c r="AP105" s="23"/>
      <c r="AQ105" s="23" t="s">
        <v>61</v>
      </c>
      <c r="AR105" s="23" t="s">
        <v>1061</v>
      </c>
      <c r="AS105" s="23" t="s">
        <v>1062</v>
      </c>
      <c r="AT105" s="23" t="s">
        <v>650</v>
      </c>
    </row>
    <row r="106" spans="1:46" x14ac:dyDescent="0.25">
      <c r="A106" s="26">
        <f t="shared" si="37"/>
        <v>105</v>
      </c>
      <c r="B106" s="23" t="s">
        <v>7</v>
      </c>
      <c r="C106" s="23" t="s">
        <v>1063</v>
      </c>
      <c r="D106" s="23" t="s">
        <v>1064</v>
      </c>
      <c r="E106" s="24">
        <v>7548687</v>
      </c>
      <c r="F106" s="75">
        <v>46049</v>
      </c>
      <c r="G106" s="75"/>
      <c r="H106" s="75">
        <v>46291</v>
      </c>
      <c r="I106" s="18">
        <v>110880000</v>
      </c>
      <c r="J106" s="18"/>
      <c r="K106" s="18">
        <v>11647059</v>
      </c>
      <c r="L106" s="26" t="s">
        <v>92</v>
      </c>
      <c r="M106" s="18">
        <v>2212941</v>
      </c>
      <c r="N106" s="18">
        <v>13860000</v>
      </c>
      <c r="O106" s="18">
        <v>462000</v>
      </c>
      <c r="P106" s="26">
        <v>624</v>
      </c>
      <c r="Q106" s="67">
        <v>46033</v>
      </c>
      <c r="R106" s="18">
        <v>110880000</v>
      </c>
      <c r="S106" s="26">
        <v>1004</v>
      </c>
      <c r="T106" s="59">
        <v>46049</v>
      </c>
      <c r="U106" s="18">
        <v>110880000</v>
      </c>
      <c r="V106" s="18">
        <v>1848000</v>
      </c>
      <c r="W106" s="18">
        <v>13860000</v>
      </c>
      <c r="X106" s="18">
        <v>13860000</v>
      </c>
      <c r="Y106" s="18">
        <v>13860000</v>
      </c>
      <c r="Z106" s="18">
        <v>13860000</v>
      </c>
      <c r="AA106" s="18">
        <v>13860000</v>
      </c>
      <c r="AB106" s="18">
        <v>13860000</v>
      </c>
      <c r="AC106" s="18">
        <f t="shared" si="58"/>
        <v>85008000</v>
      </c>
      <c r="AD106" s="18"/>
      <c r="AE106" s="18">
        <f t="shared" si="59"/>
        <v>13860000</v>
      </c>
      <c r="AF106" s="18">
        <f>--N106/30*26</f>
        <v>12012000</v>
      </c>
      <c r="AG106" s="18">
        <v>0</v>
      </c>
      <c r="AH106" s="18"/>
      <c r="AI106" s="18"/>
      <c r="AJ106" s="18">
        <f t="shared" si="60"/>
        <v>25872000</v>
      </c>
      <c r="AK106" s="18">
        <f t="shared" si="61"/>
        <v>110880000</v>
      </c>
      <c r="AL106" s="23"/>
      <c r="AM106" s="23"/>
      <c r="AN106" s="23"/>
      <c r="AO106" s="23"/>
      <c r="AP106" s="23"/>
      <c r="AQ106" s="23" t="s">
        <v>61</v>
      </c>
      <c r="AR106" s="23" t="s">
        <v>1065</v>
      </c>
      <c r="AS106" s="23" t="s">
        <v>1066</v>
      </c>
      <c r="AT106" s="23" t="s">
        <v>650</v>
      </c>
    </row>
    <row r="107" spans="1:46" x14ac:dyDescent="0.25">
      <c r="A107" s="26">
        <f t="shared" si="37"/>
        <v>106</v>
      </c>
      <c r="B107" s="23" t="s">
        <v>7</v>
      </c>
      <c r="C107" s="23" t="s">
        <v>1067</v>
      </c>
      <c r="D107" s="23" t="s">
        <v>1068</v>
      </c>
      <c r="E107" s="24">
        <v>1030614000</v>
      </c>
      <c r="F107" s="75">
        <v>46048</v>
      </c>
      <c r="G107" s="75"/>
      <c r="H107" s="75">
        <v>46290</v>
      </c>
      <c r="I107" s="18">
        <v>92442000</v>
      </c>
      <c r="J107" s="18"/>
      <c r="K107" s="18">
        <v>0</v>
      </c>
      <c r="L107" s="26" t="s">
        <v>60</v>
      </c>
      <c r="M107" s="18">
        <v>0</v>
      </c>
      <c r="N107" s="18">
        <v>11555250</v>
      </c>
      <c r="O107" s="18">
        <v>385175</v>
      </c>
      <c r="P107" s="26">
        <v>690</v>
      </c>
      <c r="Q107" s="67">
        <v>46033</v>
      </c>
      <c r="R107" s="18">
        <v>92442000</v>
      </c>
      <c r="S107" s="26">
        <v>640</v>
      </c>
      <c r="T107" s="59">
        <v>46048</v>
      </c>
      <c r="U107" s="18">
        <v>92442000</v>
      </c>
      <c r="V107" s="18">
        <v>1925875</v>
      </c>
      <c r="W107" s="18">
        <v>11555250</v>
      </c>
      <c r="X107" s="18">
        <v>11555250</v>
      </c>
      <c r="Y107" s="18">
        <v>11555250</v>
      </c>
      <c r="Z107" s="18">
        <v>11555250</v>
      </c>
      <c r="AA107" s="18">
        <v>11555250</v>
      </c>
      <c r="AB107" s="18">
        <v>11555250</v>
      </c>
      <c r="AC107" s="18">
        <f t="shared" si="58"/>
        <v>71257375</v>
      </c>
      <c r="AD107" s="18"/>
      <c r="AE107" s="18">
        <f t="shared" si="59"/>
        <v>11555250</v>
      </c>
      <c r="AF107" s="18">
        <f>--N107/30*25</f>
        <v>9629375</v>
      </c>
      <c r="AG107" s="18">
        <v>0</v>
      </c>
      <c r="AH107" s="18"/>
      <c r="AI107" s="18"/>
      <c r="AJ107" s="18">
        <f t="shared" si="60"/>
        <v>21184625</v>
      </c>
      <c r="AK107" s="18">
        <f t="shared" si="61"/>
        <v>92442000</v>
      </c>
      <c r="AL107" s="23"/>
      <c r="AM107" s="23"/>
      <c r="AN107" s="23"/>
      <c r="AO107" s="23"/>
      <c r="AP107" s="23"/>
      <c r="AQ107" s="23" t="s">
        <v>61</v>
      </c>
      <c r="AR107" s="23" t="s">
        <v>1069</v>
      </c>
      <c r="AS107" s="23" t="s">
        <v>1070</v>
      </c>
      <c r="AT107" s="23" t="s">
        <v>650</v>
      </c>
    </row>
    <row r="108" spans="1:46" x14ac:dyDescent="0.25">
      <c r="A108" s="26">
        <f t="shared" si="37"/>
        <v>107</v>
      </c>
      <c r="B108" s="23" t="s">
        <v>7</v>
      </c>
      <c r="C108" s="23" t="s">
        <v>1071</v>
      </c>
      <c r="D108" s="23" t="s">
        <v>1072</v>
      </c>
      <c r="E108" s="24">
        <v>1016090270</v>
      </c>
      <c r="F108" s="75">
        <v>46050</v>
      </c>
      <c r="G108" s="75"/>
      <c r="H108" s="75">
        <v>46292</v>
      </c>
      <c r="I108" s="18">
        <v>48350400</v>
      </c>
      <c r="J108" s="18"/>
      <c r="K108" s="18">
        <v>0</v>
      </c>
      <c r="L108" s="26" t="s">
        <v>60</v>
      </c>
      <c r="M108" s="18">
        <v>0</v>
      </c>
      <c r="N108" s="18">
        <v>6043800</v>
      </c>
      <c r="O108" s="18">
        <v>201460</v>
      </c>
      <c r="P108" s="26">
        <v>727</v>
      </c>
      <c r="Q108" s="67">
        <v>46033</v>
      </c>
      <c r="R108" s="18">
        <v>72525600</v>
      </c>
      <c r="S108" s="26">
        <v>1074</v>
      </c>
      <c r="T108" s="59">
        <v>46050</v>
      </c>
      <c r="U108" s="18">
        <v>48350400</v>
      </c>
      <c r="V108" s="18">
        <v>604380</v>
      </c>
      <c r="W108" s="18">
        <v>6043800</v>
      </c>
      <c r="X108" s="18">
        <v>6043800</v>
      </c>
      <c r="Y108" s="18">
        <v>6043800</v>
      </c>
      <c r="Z108" s="18">
        <v>6043800</v>
      </c>
      <c r="AA108" s="18">
        <v>6043800</v>
      </c>
      <c r="AB108" s="18">
        <v>6043800</v>
      </c>
      <c r="AC108" s="18">
        <f t="shared" si="58"/>
        <v>36867180</v>
      </c>
      <c r="AD108" s="18"/>
      <c r="AE108" s="18">
        <f t="shared" si="59"/>
        <v>6043800</v>
      </c>
      <c r="AF108" s="18">
        <f>--N108/30*27</f>
        <v>5439420</v>
      </c>
      <c r="AG108" s="18">
        <v>0</v>
      </c>
      <c r="AH108" s="18"/>
      <c r="AI108" s="18"/>
      <c r="AJ108" s="18">
        <f t="shared" si="60"/>
        <v>11483220</v>
      </c>
      <c r="AK108" s="18">
        <f t="shared" si="61"/>
        <v>48350400</v>
      </c>
      <c r="AL108" s="23"/>
      <c r="AM108" s="23"/>
      <c r="AN108" s="23"/>
      <c r="AO108" s="23"/>
      <c r="AP108" s="23"/>
      <c r="AQ108" s="23" t="s">
        <v>61</v>
      </c>
      <c r="AR108" s="23" t="s">
        <v>1073</v>
      </c>
      <c r="AS108" s="23" t="s">
        <v>1074</v>
      </c>
      <c r="AT108" s="23" t="s">
        <v>650</v>
      </c>
    </row>
    <row r="109" spans="1:46" x14ac:dyDescent="0.25">
      <c r="A109" s="26">
        <f t="shared" si="37"/>
        <v>108</v>
      </c>
      <c r="B109" s="23" t="s">
        <v>7</v>
      </c>
      <c r="C109" s="23" t="s">
        <v>1075</v>
      </c>
      <c r="D109" s="23" t="s">
        <v>1076</v>
      </c>
      <c r="E109" s="24">
        <v>52882614</v>
      </c>
      <c r="F109" s="75">
        <v>46049</v>
      </c>
      <c r="G109" s="75">
        <v>46077</v>
      </c>
      <c r="H109" s="75">
        <v>46291</v>
      </c>
      <c r="I109" s="18">
        <v>110880000</v>
      </c>
      <c r="J109" s="18">
        <v>98406000</v>
      </c>
      <c r="K109" s="18">
        <v>0</v>
      </c>
      <c r="L109" s="26" t="s">
        <v>60</v>
      </c>
      <c r="M109" s="18">
        <v>0</v>
      </c>
      <c r="N109" s="18">
        <v>13860000</v>
      </c>
      <c r="O109" s="18">
        <v>462000</v>
      </c>
      <c r="P109" s="26">
        <v>707</v>
      </c>
      <c r="Q109" s="67">
        <v>46033</v>
      </c>
      <c r="R109" s="18">
        <v>110880000</v>
      </c>
      <c r="S109" s="26">
        <v>2761</v>
      </c>
      <c r="T109" s="59">
        <v>46077</v>
      </c>
      <c r="U109" s="18">
        <v>98406000</v>
      </c>
      <c r="V109" s="18">
        <v>0</v>
      </c>
      <c r="W109" s="18">
        <v>3234000</v>
      </c>
      <c r="X109" s="18">
        <v>13860000</v>
      </c>
      <c r="Y109" s="18">
        <v>13860000</v>
      </c>
      <c r="Z109" s="18">
        <v>13860000</v>
      </c>
      <c r="AA109" s="18">
        <v>13860000</v>
      </c>
      <c r="AB109" s="18">
        <v>13860000</v>
      </c>
      <c r="AC109" s="18">
        <f t="shared" si="58"/>
        <v>72534000</v>
      </c>
      <c r="AD109" s="18"/>
      <c r="AE109" s="18">
        <f t="shared" si="59"/>
        <v>13860000</v>
      </c>
      <c r="AF109" s="18">
        <f t="shared" ref="AF109:AF112" si="65">--N109/30*26</f>
        <v>12012000</v>
      </c>
      <c r="AG109" s="18">
        <v>0</v>
      </c>
      <c r="AH109" s="18"/>
      <c r="AI109" s="18"/>
      <c r="AJ109" s="18">
        <f t="shared" si="60"/>
        <v>25872000</v>
      </c>
      <c r="AK109" s="18">
        <f t="shared" si="61"/>
        <v>98406000</v>
      </c>
      <c r="AL109" s="23"/>
      <c r="AM109" s="23"/>
      <c r="AN109" s="23"/>
      <c r="AO109" s="23"/>
      <c r="AP109" s="23" t="s">
        <v>92</v>
      </c>
      <c r="AQ109" s="23" t="s">
        <v>61</v>
      </c>
      <c r="AR109" s="23" t="s">
        <v>1077</v>
      </c>
      <c r="AS109" s="23" t="s">
        <v>1078</v>
      </c>
      <c r="AT109" s="23" t="s">
        <v>650</v>
      </c>
    </row>
    <row r="110" spans="1:46" x14ac:dyDescent="0.25">
      <c r="A110" s="26">
        <f t="shared" si="37"/>
        <v>109</v>
      </c>
      <c r="B110" s="23" t="s">
        <v>7</v>
      </c>
      <c r="C110" s="23" t="s">
        <v>1079</v>
      </c>
      <c r="D110" s="23" t="s">
        <v>1080</v>
      </c>
      <c r="E110" s="24">
        <v>1031163722</v>
      </c>
      <c r="F110" s="75">
        <v>46049</v>
      </c>
      <c r="G110" s="75"/>
      <c r="H110" s="75">
        <v>46291</v>
      </c>
      <c r="I110" s="18">
        <v>67578000</v>
      </c>
      <c r="J110" s="18"/>
      <c r="K110" s="18">
        <v>0</v>
      </c>
      <c r="L110" s="26" t="s">
        <v>60</v>
      </c>
      <c r="M110" s="18">
        <v>0</v>
      </c>
      <c r="N110" s="18">
        <v>8447250</v>
      </c>
      <c r="O110" s="18">
        <v>281575</v>
      </c>
      <c r="P110" s="26">
        <v>731</v>
      </c>
      <c r="Q110" s="67">
        <v>46033</v>
      </c>
      <c r="R110" s="18">
        <v>101367000</v>
      </c>
      <c r="S110" s="26">
        <v>1025</v>
      </c>
      <c r="T110" s="59">
        <v>46049</v>
      </c>
      <c r="U110" s="18">
        <v>67578000</v>
      </c>
      <c r="V110" s="18">
        <v>1126300</v>
      </c>
      <c r="W110" s="18">
        <v>8447250</v>
      </c>
      <c r="X110" s="18">
        <v>8447250</v>
      </c>
      <c r="Y110" s="18">
        <v>8447250</v>
      </c>
      <c r="Z110" s="18">
        <v>8447250</v>
      </c>
      <c r="AA110" s="18">
        <v>8447250</v>
      </c>
      <c r="AB110" s="18">
        <v>8447250</v>
      </c>
      <c r="AC110" s="18">
        <f t="shared" si="58"/>
        <v>51809800</v>
      </c>
      <c r="AD110" s="18"/>
      <c r="AE110" s="18">
        <f t="shared" si="59"/>
        <v>8447250</v>
      </c>
      <c r="AF110" s="18">
        <f t="shared" si="65"/>
        <v>7320950</v>
      </c>
      <c r="AG110" s="18">
        <v>0</v>
      </c>
      <c r="AH110" s="18"/>
      <c r="AI110" s="18"/>
      <c r="AJ110" s="18">
        <f t="shared" si="60"/>
        <v>15768200</v>
      </c>
      <c r="AK110" s="18">
        <f t="shared" si="61"/>
        <v>67578000</v>
      </c>
      <c r="AL110" s="23"/>
      <c r="AM110" s="23"/>
      <c r="AN110" s="23"/>
      <c r="AO110" s="23"/>
      <c r="AP110" s="23"/>
      <c r="AQ110" s="23" t="s">
        <v>61</v>
      </c>
      <c r="AR110" s="23" t="s">
        <v>1081</v>
      </c>
      <c r="AS110" s="23" t="s">
        <v>1082</v>
      </c>
      <c r="AT110" s="23" t="s">
        <v>650</v>
      </c>
    </row>
    <row r="111" spans="1:46" x14ac:dyDescent="0.25">
      <c r="A111" s="26">
        <f t="shared" si="37"/>
        <v>110</v>
      </c>
      <c r="B111" s="23" t="s">
        <v>7</v>
      </c>
      <c r="C111" s="23" t="s">
        <v>1083</v>
      </c>
      <c r="D111" s="23" t="s">
        <v>1084</v>
      </c>
      <c r="E111" s="24">
        <v>1014201295</v>
      </c>
      <c r="F111" s="75">
        <v>46049</v>
      </c>
      <c r="G111" s="75"/>
      <c r="H111" s="75">
        <v>46291</v>
      </c>
      <c r="I111" s="18">
        <v>110880000</v>
      </c>
      <c r="J111" s="18"/>
      <c r="K111" s="18">
        <v>0</v>
      </c>
      <c r="L111" s="26" t="s">
        <v>60</v>
      </c>
      <c r="M111" s="18">
        <v>0</v>
      </c>
      <c r="N111" s="18">
        <v>13860000</v>
      </c>
      <c r="O111" s="18">
        <v>462000</v>
      </c>
      <c r="P111" s="26">
        <v>603</v>
      </c>
      <c r="Q111" s="67">
        <v>46033</v>
      </c>
      <c r="R111" s="18">
        <v>166320000</v>
      </c>
      <c r="S111" s="26">
        <v>1060</v>
      </c>
      <c r="T111" s="59">
        <v>46049</v>
      </c>
      <c r="U111" s="18">
        <v>110880000</v>
      </c>
      <c r="V111" s="18">
        <v>1848000</v>
      </c>
      <c r="W111" s="18">
        <v>13860000</v>
      </c>
      <c r="X111" s="18">
        <v>13860000</v>
      </c>
      <c r="Y111" s="18">
        <v>13860000</v>
      </c>
      <c r="Z111" s="18">
        <v>13860000</v>
      </c>
      <c r="AA111" s="18">
        <v>13860000</v>
      </c>
      <c r="AB111" s="18">
        <v>13860000</v>
      </c>
      <c r="AC111" s="18">
        <f t="shared" si="58"/>
        <v>85008000</v>
      </c>
      <c r="AD111" s="18"/>
      <c r="AE111" s="18">
        <f t="shared" si="59"/>
        <v>13860000</v>
      </c>
      <c r="AF111" s="18">
        <f t="shared" si="65"/>
        <v>12012000</v>
      </c>
      <c r="AG111" s="18">
        <v>0</v>
      </c>
      <c r="AH111" s="18"/>
      <c r="AI111" s="18"/>
      <c r="AJ111" s="18">
        <f t="shared" si="60"/>
        <v>25872000</v>
      </c>
      <c r="AK111" s="18">
        <f t="shared" si="61"/>
        <v>110880000</v>
      </c>
      <c r="AL111" s="23"/>
      <c r="AM111" s="23"/>
      <c r="AN111" s="23"/>
      <c r="AO111" s="23"/>
      <c r="AP111" s="23"/>
      <c r="AQ111" s="23" t="s">
        <v>61</v>
      </c>
      <c r="AR111" s="23" t="s">
        <v>1085</v>
      </c>
      <c r="AS111" s="23" t="s">
        <v>1086</v>
      </c>
      <c r="AT111" s="23" t="s">
        <v>650</v>
      </c>
    </row>
    <row r="112" spans="1:46" x14ac:dyDescent="0.25">
      <c r="A112" s="26">
        <f t="shared" si="37"/>
        <v>111</v>
      </c>
      <c r="B112" s="23" t="s">
        <v>7</v>
      </c>
      <c r="C112" s="23" t="s">
        <v>1087</v>
      </c>
      <c r="D112" s="23" t="s">
        <v>1088</v>
      </c>
      <c r="E112" s="24">
        <v>16929793</v>
      </c>
      <c r="F112" s="75">
        <v>46049</v>
      </c>
      <c r="G112" s="75"/>
      <c r="H112" s="75">
        <v>46291</v>
      </c>
      <c r="I112" s="18">
        <v>67578000</v>
      </c>
      <c r="J112" s="18"/>
      <c r="K112" s="18">
        <v>0</v>
      </c>
      <c r="L112" s="26" t="s">
        <v>60</v>
      </c>
      <c r="M112" s="18">
        <v>0</v>
      </c>
      <c r="N112" s="18">
        <v>8447250</v>
      </c>
      <c r="O112" s="18">
        <v>281575</v>
      </c>
      <c r="P112" s="26">
        <v>634</v>
      </c>
      <c r="Q112" s="67">
        <v>46033</v>
      </c>
      <c r="R112" s="18">
        <v>101367000</v>
      </c>
      <c r="S112" s="26">
        <v>1041</v>
      </c>
      <c r="T112" s="59">
        <v>46049</v>
      </c>
      <c r="U112" s="18">
        <v>67578000</v>
      </c>
      <c r="V112" s="18">
        <v>1126300</v>
      </c>
      <c r="W112" s="18">
        <v>8447250</v>
      </c>
      <c r="X112" s="18">
        <v>8447250</v>
      </c>
      <c r="Y112" s="18">
        <v>8447250</v>
      </c>
      <c r="Z112" s="18">
        <v>8447250</v>
      </c>
      <c r="AA112" s="18">
        <v>8447250</v>
      </c>
      <c r="AB112" s="18">
        <v>8447250</v>
      </c>
      <c r="AC112" s="18">
        <f t="shared" si="58"/>
        <v>51809800</v>
      </c>
      <c r="AD112" s="18"/>
      <c r="AE112" s="18">
        <f t="shared" si="59"/>
        <v>8447250</v>
      </c>
      <c r="AF112" s="18">
        <f t="shared" si="65"/>
        <v>7320950</v>
      </c>
      <c r="AG112" s="18">
        <v>0</v>
      </c>
      <c r="AH112" s="18"/>
      <c r="AI112" s="18"/>
      <c r="AJ112" s="18">
        <f t="shared" si="60"/>
        <v>15768200</v>
      </c>
      <c r="AK112" s="18">
        <f t="shared" si="61"/>
        <v>67578000</v>
      </c>
      <c r="AL112" s="23"/>
      <c r="AM112" s="23"/>
      <c r="AN112" s="23"/>
      <c r="AO112" s="23"/>
      <c r="AP112" s="23"/>
      <c r="AQ112" s="23" t="s">
        <v>61</v>
      </c>
      <c r="AR112" s="23" t="s">
        <v>1089</v>
      </c>
      <c r="AS112" s="23" t="s">
        <v>1090</v>
      </c>
      <c r="AT112" s="23" t="s">
        <v>650</v>
      </c>
    </row>
    <row r="113" spans="1:46" x14ac:dyDescent="0.25">
      <c r="A113" s="26">
        <f t="shared" si="37"/>
        <v>112</v>
      </c>
      <c r="B113" s="23" t="s">
        <v>7</v>
      </c>
      <c r="C113" s="23" t="s">
        <v>1091</v>
      </c>
      <c r="D113" s="23" t="s">
        <v>1092</v>
      </c>
      <c r="E113" s="24">
        <v>7225214</v>
      </c>
      <c r="F113" s="75">
        <v>46049</v>
      </c>
      <c r="G113" s="75"/>
      <c r="H113" s="75">
        <v>46291</v>
      </c>
      <c r="I113" s="18">
        <v>101326304</v>
      </c>
      <c r="J113" s="18"/>
      <c r="K113" s="18">
        <v>0</v>
      </c>
      <c r="L113" s="26" t="s">
        <v>60</v>
      </c>
      <c r="M113" s="18">
        <v>0</v>
      </c>
      <c r="N113" s="18">
        <v>12665788</v>
      </c>
      <c r="O113" s="18">
        <v>422192.93333333335</v>
      </c>
      <c r="P113" s="26">
        <v>716</v>
      </c>
      <c r="Q113" s="67">
        <v>46033</v>
      </c>
      <c r="R113" s="18">
        <v>165016080</v>
      </c>
      <c r="S113" s="26">
        <v>1030</v>
      </c>
      <c r="T113" s="59">
        <v>46049</v>
      </c>
      <c r="U113" s="18">
        <v>101326304</v>
      </c>
      <c r="V113" s="18">
        <v>1688771.7333333334</v>
      </c>
      <c r="W113" s="18">
        <v>12665788</v>
      </c>
      <c r="X113" s="18">
        <v>12665788</v>
      </c>
      <c r="Y113" s="18">
        <v>12665788</v>
      </c>
      <c r="Z113" s="18">
        <v>12665788</v>
      </c>
      <c r="AA113" s="18">
        <v>12665788</v>
      </c>
      <c r="AB113" s="18">
        <v>12665788</v>
      </c>
      <c r="AC113" s="18">
        <f>SUM(V113:Y113)</f>
        <v>39686135.733333334</v>
      </c>
      <c r="AD113" s="18">
        <f>SUBTOTAL(9,Z113:AB113)</f>
        <v>37997364</v>
      </c>
      <c r="AE113" s="18">
        <f t="shared" si="59"/>
        <v>12665788</v>
      </c>
      <c r="AF113" s="18">
        <f t="shared" ref="AF113:AF114" si="66">--N113/30*26</f>
        <v>10977016.266666668</v>
      </c>
      <c r="AG113" s="18">
        <v>0</v>
      </c>
      <c r="AH113" s="18"/>
      <c r="AI113" s="18"/>
      <c r="AJ113" s="18">
        <f t="shared" si="60"/>
        <v>61640168.266666666</v>
      </c>
      <c r="AK113" s="18">
        <f t="shared" si="61"/>
        <v>101326304</v>
      </c>
      <c r="AL113" s="23"/>
      <c r="AM113" s="23"/>
      <c r="AN113" s="23"/>
      <c r="AO113" s="23"/>
      <c r="AP113" s="23"/>
      <c r="AQ113" s="23" t="s">
        <v>61</v>
      </c>
      <c r="AR113" s="23" t="s">
        <v>1093</v>
      </c>
      <c r="AS113" s="23" t="s">
        <v>1094</v>
      </c>
      <c r="AT113" s="23" t="s">
        <v>650</v>
      </c>
    </row>
    <row r="114" spans="1:46" x14ac:dyDescent="0.25">
      <c r="A114" s="26">
        <f t="shared" si="37"/>
        <v>113</v>
      </c>
      <c r="B114" s="23" t="s">
        <v>7</v>
      </c>
      <c r="C114" s="23" t="s">
        <v>1095</v>
      </c>
      <c r="D114" s="23" t="s">
        <v>1096</v>
      </c>
      <c r="E114" s="24">
        <v>1014241211</v>
      </c>
      <c r="F114" s="75">
        <v>46049</v>
      </c>
      <c r="G114" s="75"/>
      <c r="H114" s="75">
        <v>46291</v>
      </c>
      <c r="I114" s="18">
        <v>67578000</v>
      </c>
      <c r="J114" s="18"/>
      <c r="K114" s="18">
        <v>0</v>
      </c>
      <c r="L114" s="26" t="s">
        <v>60</v>
      </c>
      <c r="M114" s="18">
        <v>0</v>
      </c>
      <c r="N114" s="18">
        <v>8447250</v>
      </c>
      <c r="O114" s="18">
        <v>281575</v>
      </c>
      <c r="P114" s="26">
        <v>629</v>
      </c>
      <c r="Q114" s="67">
        <v>46033</v>
      </c>
      <c r="R114" s="18">
        <v>101367000</v>
      </c>
      <c r="S114" s="26">
        <v>1001</v>
      </c>
      <c r="T114" s="59">
        <v>46049</v>
      </c>
      <c r="U114" s="18">
        <v>67578000</v>
      </c>
      <c r="V114" s="18">
        <v>1126300</v>
      </c>
      <c r="W114" s="18">
        <v>8447250</v>
      </c>
      <c r="X114" s="18">
        <v>8447250</v>
      </c>
      <c r="Y114" s="18">
        <v>8447250</v>
      </c>
      <c r="Z114" s="18">
        <v>8447250</v>
      </c>
      <c r="AA114" s="18">
        <v>8447250</v>
      </c>
      <c r="AB114" s="18">
        <v>8447250</v>
      </c>
      <c r="AC114" s="18">
        <f t="shared" si="58"/>
        <v>51809800</v>
      </c>
      <c r="AD114" s="18"/>
      <c r="AE114" s="18">
        <f t="shared" si="59"/>
        <v>8447250</v>
      </c>
      <c r="AF114" s="18">
        <f t="shared" si="66"/>
        <v>7320950</v>
      </c>
      <c r="AG114" s="18">
        <v>0</v>
      </c>
      <c r="AH114" s="18"/>
      <c r="AI114" s="18"/>
      <c r="AJ114" s="18">
        <f t="shared" si="60"/>
        <v>15768200</v>
      </c>
      <c r="AK114" s="18">
        <f t="shared" si="61"/>
        <v>67578000</v>
      </c>
      <c r="AL114" s="23"/>
      <c r="AM114" s="23"/>
      <c r="AN114" s="23"/>
      <c r="AO114" s="23"/>
      <c r="AP114" s="23"/>
      <c r="AQ114" s="23" t="s">
        <v>61</v>
      </c>
      <c r="AR114" s="23" t="s">
        <v>1097</v>
      </c>
      <c r="AS114" s="23" t="s">
        <v>1098</v>
      </c>
      <c r="AT114" s="23" t="s">
        <v>650</v>
      </c>
    </row>
    <row r="115" spans="1:46" x14ac:dyDescent="0.25">
      <c r="A115" s="26">
        <f t="shared" si="37"/>
        <v>114</v>
      </c>
      <c r="B115" s="23" t="s">
        <v>7</v>
      </c>
      <c r="C115" s="23" t="s">
        <v>1099</v>
      </c>
      <c r="D115" s="23" t="s">
        <v>1100</v>
      </c>
      <c r="E115" s="24">
        <v>1012418540</v>
      </c>
      <c r="F115" s="75">
        <v>46050</v>
      </c>
      <c r="G115" s="75"/>
      <c r="H115" s="75">
        <v>46292</v>
      </c>
      <c r="I115" s="18">
        <v>48350400</v>
      </c>
      <c r="J115" s="18"/>
      <c r="K115" s="18">
        <v>0</v>
      </c>
      <c r="L115" s="26" t="s">
        <v>60</v>
      </c>
      <c r="M115" s="18">
        <v>0</v>
      </c>
      <c r="N115" s="18">
        <v>6043800</v>
      </c>
      <c r="O115" s="18">
        <v>201460</v>
      </c>
      <c r="P115" s="26">
        <v>680</v>
      </c>
      <c r="Q115" s="67">
        <v>46033</v>
      </c>
      <c r="R115" s="18">
        <v>48350400</v>
      </c>
      <c r="S115" s="26">
        <v>1102</v>
      </c>
      <c r="T115" s="59">
        <v>46050</v>
      </c>
      <c r="U115" s="18">
        <v>48350400</v>
      </c>
      <c r="V115" s="18">
        <v>604380</v>
      </c>
      <c r="W115" s="18">
        <v>6043800</v>
      </c>
      <c r="X115" s="18">
        <v>6043800</v>
      </c>
      <c r="Y115" s="18">
        <v>6043800</v>
      </c>
      <c r="Z115" s="18">
        <v>6043800</v>
      </c>
      <c r="AA115" s="18">
        <v>6043800</v>
      </c>
      <c r="AB115" s="18">
        <v>6043800</v>
      </c>
      <c r="AC115" s="18">
        <f t="shared" si="58"/>
        <v>36867180</v>
      </c>
      <c r="AD115" s="18"/>
      <c r="AE115" s="18">
        <f t="shared" si="59"/>
        <v>6043800</v>
      </c>
      <c r="AF115" s="18">
        <f>--N115/30*27</f>
        <v>5439420</v>
      </c>
      <c r="AG115" s="18">
        <v>0</v>
      </c>
      <c r="AH115" s="18"/>
      <c r="AI115" s="18"/>
      <c r="AJ115" s="18">
        <f t="shared" si="60"/>
        <v>11483220</v>
      </c>
      <c r="AK115" s="18">
        <f t="shared" si="61"/>
        <v>48350400</v>
      </c>
      <c r="AL115" s="23"/>
      <c r="AM115" s="23"/>
      <c r="AN115" s="23"/>
      <c r="AO115" s="23"/>
      <c r="AP115" s="23"/>
      <c r="AQ115" s="23" t="s">
        <v>61</v>
      </c>
      <c r="AR115" s="23" t="s">
        <v>1101</v>
      </c>
      <c r="AS115" s="23" t="s">
        <v>1102</v>
      </c>
      <c r="AT115" s="23" t="s">
        <v>650</v>
      </c>
    </row>
    <row r="116" spans="1:46" x14ac:dyDescent="0.25">
      <c r="A116" s="26">
        <f t="shared" si="37"/>
        <v>115</v>
      </c>
      <c r="B116" s="23" t="s">
        <v>7</v>
      </c>
      <c r="C116" s="23" t="s">
        <v>1103</v>
      </c>
      <c r="D116" s="23" t="s">
        <v>1104</v>
      </c>
      <c r="E116" s="24">
        <v>79488186</v>
      </c>
      <c r="F116" s="75">
        <v>46049</v>
      </c>
      <c r="G116" s="75"/>
      <c r="H116" s="75">
        <v>46291</v>
      </c>
      <c r="I116" s="18">
        <v>67578000</v>
      </c>
      <c r="J116" s="18"/>
      <c r="K116" s="18">
        <v>0</v>
      </c>
      <c r="L116" s="26" t="s">
        <v>60</v>
      </c>
      <c r="M116" s="18">
        <v>0</v>
      </c>
      <c r="N116" s="18">
        <v>8447250</v>
      </c>
      <c r="O116" s="18">
        <v>281575</v>
      </c>
      <c r="P116" s="26">
        <v>626</v>
      </c>
      <c r="Q116" s="67">
        <v>46033</v>
      </c>
      <c r="R116" s="18">
        <v>101367000</v>
      </c>
      <c r="S116" s="26">
        <v>1038</v>
      </c>
      <c r="T116" s="59">
        <v>46049</v>
      </c>
      <c r="U116" s="18">
        <v>67578000</v>
      </c>
      <c r="V116" s="18">
        <v>1126300</v>
      </c>
      <c r="W116" s="18">
        <v>8447250</v>
      </c>
      <c r="X116" s="18">
        <v>8447250</v>
      </c>
      <c r="Y116" s="18">
        <v>8447250</v>
      </c>
      <c r="Z116" s="18">
        <v>8447250</v>
      </c>
      <c r="AA116" s="18">
        <v>8447250</v>
      </c>
      <c r="AB116" s="18">
        <v>8447250</v>
      </c>
      <c r="AC116" s="18">
        <f t="shared" si="58"/>
        <v>51809800</v>
      </c>
      <c r="AD116" s="18"/>
      <c r="AE116" s="18">
        <f t="shared" si="59"/>
        <v>8447250</v>
      </c>
      <c r="AF116" s="18">
        <f t="shared" ref="AF116:AF119" si="67">--N116/30*26</f>
        <v>7320950</v>
      </c>
      <c r="AG116" s="18">
        <v>0</v>
      </c>
      <c r="AH116" s="18"/>
      <c r="AI116" s="18"/>
      <c r="AJ116" s="18">
        <f t="shared" si="60"/>
        <v>15768200</v>
      </c>
      <c r="AK116" s="18">
        <f t="shared" si="61"/>
        <v>67578000</v>
      </c>
      <c r="AL116" s="23"/>
      <c r="AM116" s="23"/>
      <c r="AN116" s="23"/>
      <c r="AO116" s="23"/>
      <c r="AP116" s="23"/>
      <c r="AQ116" s="23" t="s">
        <v>61</v>
      </c>
      <c r="AR116" s="23" t="s">
        <v>1105</v>
      </c>
      <c r="AS116" s="23" t="s">
        <v>1106</v>
      </c>
      <c r="AT116" s="23" t="s">
        <v>650</v>
      </c>
    </row>
    <row r="117" spans="1:46" x14ac:dyDescent="0.25">
      <c r="A117" s="26">
        <f t="shared" si="37"/>
        <v>116</v>
      </c>
      <c r="B117" s="23" t="s">
        <v>7</v>
      </c>
      <c r="C117" s="23" t="s">
        <v>1107</v>
      </c>
      <c r="D117" s="23" t="s">
        <v>1108</v>
      </c>
      <c r="E117" s="24">
        <v>1016109494</v>
      </c>
      <c r="F117" s="75">
        <v>46049</v>
      </c>
      <c r="G117" s="75"/>
      <c r="H117" s="75">
        <v>46291</v>
      </c>
      <c r="I117" s="18">
        <v>48350400</v>
      </c>
      <c r="J117" s="18"/>
      <c r="K117" s="18">
        <v>0</v>
      </c>
      <c r="L117" s="26" t="s">
        <v>60</v>
      </c>
      <c r="M117" s="18">
        <v>0</v>
      </c>
      <c r="N117" s="18">
        <v>6043800</v>
      </c>
      <c r="O117" s="18">
        <v>201460</v>
      </c>
      <c r="P117" s="26">
        <v>681</v>
      </c>
      <c r="Q117" s="67">
        <v>46101</v>
      </c>
      <c r="R117" s="18">
        <v>72525600</v>
      </c>
      <c r="S117" s="26">
        <v>1023</v>
      </c>
      <c r="T117" s="59">
        <v>46049</v>
      </c>
      <c r="U117" s="18">
        <v>48350400</v>
      </c>
      <c r="V117" s="18">
        <v>805840</v>
      </c>
      <c r="W117" s="18">
        <v>6043800</v>
      </c>
      <c r="X117" s="18">
        <v>6043800</v>
      </c>
      <c r="Y117" s="18">
        <v>6043800</v>
      </c>
      <c r="Z117" s="18">
        <v>6043800</v>
      </c>
      <c r="AA117" s="18">
        <v>6043800</v>
      </c>
      <c r="AB117" s="18">
        <v>6043800</v>
      </c>
      <c r="AC117" s="18">
        <f t="shared" si="58"/>
        <v>37068640</v>
      </c>
      <c r="AD117" s="18"/>
      <c r="AE117" s="18">
        <f t="shared" si="59"/>
        <v>6043800</v>
      </c>
      <c r="AF117" s="18">
        <f t="shared" si="67"/>
        <v>5237960</v>
      </c>
      <c r="AG117" s="18">
        <v>0</v>
      </c>
      <c r="AH117" s="18"/>
      <c r="AI117" s="18"/>
      <c r="AJ117" s="18">
        <f t="shared" si="60"/>
        <v>11281760</v>
      </c>
      <c r="AK117" s="18">
        <f t="shared" si="61"/>
        <v>48350400</v>
      </c>
      <c r="AL117" s="23"/>
      <c r="AM117" s="23"/>
      <c r="AN117" s="23"/>
      <c r="AO117" s="23"/>
      <c r="AP117" s="23"/>
      <c r="AQ117" s="23" t="s">
        <v>61</v>
      </c>
      <c r="AR117" s="23" t="s">
        <v>1109</v>
      </c>
      <c r="AS117" s="23" t="s">
        <v>1110</v>
      </c>
      <c r="AT117" s="23" t="s">
        <v>650</v>
      </c>
    </row>
    <row r="118" spans="1:46" x14ac:dyDescent="0.25">
      <c r="A118" s="26">
        <f t="shared" si="37"/>
        <v>117</v>
      </c>
      <c r="B118" s="23" t="s">
        <v>7</v>
      </c>
      <c r="C118" s="23" t="s">
        <v>1111</v>
      </c>
      <c r="D118" s="23" t="s">
        <v>1112</v>
      </c>
      <c r="E118" s="24">
        <v>80156947</v>
      </c>
      <c r="F118" s="75">
        <v>46049</v>
      </c>
      <c r="G118" s="75"/>
      <c r="H118" s="75">
        <v>46291</v>
      </c>
      <c r="I118" s="18">
        <v>89040000</v>
      </c>
      <c r="J118" s="18"/>
      <c r="K118" s="18">
        <v>0</v>
      </c>
      <c r="L118" s="26" t="s">
        <v>60</v>
      </c>
      <c r="M118" s="18">
        <v>0</v>
      </c>
      <c r="N118" s="18">
        <v>11130000</v>
      </c>
      <c r="O118" s="18">
        <v>371000</v>
      </c>
      <c r="P118" s="26">
        <v>656</v>
      </c>
      <c r="Q118" s="67">
        <v>46033</v>
      </c>
      <c r="R118" s="18">
        <v>89040000</v>
      </c>
      <c r="S118" s="26">
        <v>1028</v>
      </c>
      <c r="T118" s="59">
        <v>46049</v>
      </c>
      <c r="U118" s="18">
        <v>89040000</v>
      </c>
      <c r="V118" s="18">
        <v>1484000</v>
      </c>
      <c r="W118" s="18">
        <v>11130000</v>
      </c>
      <c r="X118" s="18">
        <v>11130000</v>
      </c>
      <c r="Y118" s="18">
        <v>11130000</v>
      </c>
      <c r="Z118" s="18">
        <v>11130000</v>
      </c>
      <c r="AA118" s="18">
        <v>11130000</v>
      </c>
      <c r="AB118" s="18">
        <v>11130000</v>
      </c>
      <c r="AC118" s="18">
        <f t="shared" si="58"/>
        <v>68264000</v>
      </c>
      <c r="AD118" s="18"/>
      <c r="AE118" s="18">
        <f t="shared" si="59"/>
        <v>11130000</v>
      </c>
      <c r="AF118" s="18">
        <f t="shared" si="67"/>
        <v>9646000</v>
      </c>
      <c r="AG118" s="18">
        <v>0</v>
      </c>
      <c r="AH118" s="18"/>
      <c r="AI118" s="18"/>
      <c r="AJ118" s="18">
        <f t="shared" si="60"/>
        <v>20776000</v>
      </c>
      <c r="AK118" s="18">
        <f t="shared" si="61"/>
        <v>89040000</v>
      </c>
      <c r="AL118" s="23"/>
      <c r="AM118" s="23"/>
      <c r="AN118" s="23"/>
      <c r="AO118" s="23"/>
      <c r="AP118" s="23"/>
      <c r="AQ118" s="23" t="s">
        <v>61</v>
      </c>
      <c r="AR118" s="23" t="s">
        <v>1113</v>
      </c>
      <c r="AS118" s="23" t="s">
        <v>1114</v>
      </c>
      <c r="AT118" s="23" t="s">
        <v>650</v>
      </c>
    </row>
    <row r="119" spans="1:46" x14ac:dyDescent="0.25">
      <c r="A119" s="26">
        <f t="shared" si="37"/>
        <v>118</v>
      </c>
      <c r="B119" s="23" t="s">
        <v>7</v>
      </c>
      <c r="C119" s="23" t="s">
        <v>1115</v>
      </c>
      <c r="D119" s="23" t="s">
        <v>1116</v>
      </c>
      <c r="E119" s="24">
        <v>93410836</v>
      </c>
      <c r="F119" s="75">
        <v>46049</v>
      </c>
      <c r="G119" s="75"/>
      <c r="H119" s="75">
        <v>46291</v>
      </c>
      <c r="I119" s="18">
        <v>89040000</v>
      </c>
      <c r="J119" s="18"/>
      <c r="K119" s="18">
        <v>0</v>
      </c>
      <c r="L119" s="26" t="s">
        <v>60</v>
      </c>
      <c r="M119" s="18">
        <v>0</v>
      </c>
      <c r="N119" s="18">
        <v>11130000</v>
      </c>
      <c r="O119" s="18">
        <v>371000</v>
      </c>
      <c r="P119" s="26">
        <v>715</v>
      </c>
      <c r="Q119" s="67">
        <v>46033</v>
      </c>
      <c r="R119" s="18">
        <v>133560000</v>
      </c>
      <c r="S119" s="26">
        <v>1053</v>
      </c>
      <c r="T119" s="59">
        <v>46049</v>
      </c>
      <c r="U119" s="18">
        <v>89040000</v>
      </c>
      <c r="V119" s="18">
        <v>1484000</v>
      </c>
      <c r="W119" s="18">
        <v>11130000</v>
      </c>
      <c r="X119" s="18">
        <v>11130000</v>
      </c>
      <c r="Y119" s="18">
        <v>11130000</v>
      </c>
      <c r="Z119" s="18">
        <v>11130000</v>
      </c>
      <c r="AA119" s="18">
        <v>11130000</v>
      </c>
      <c r="AB119" s="18">
        <v>11130000</v>
      </c>
      <c r="AC119" s="18">
        <f t="shared" si="58"/>
        <v>68264000</v>
      </c>
      <c r="AD119" s="18"/>
      <c r="AE119" s="18">
        <f t="shared" si="59"/>
        <v>11130000</v>
      </c>
      <c r="AF119" s="18">
        <f t="shared" si="67"/>
        <v>9646000</v>
      </c>
      <c r="AG119" s="18">
        <v>0</v>
      </c>
      <c r="AH119" s="18"/>
      <c r="AI119" s="18"/>
      <c r="AJ119" s="18">
        <f t="shared" si="60"/>
        <v>20776000</v>
      </c>
      <c r="AK119" s="18">
        <f t="shared" si="61"/>
        <v>89040000</v>
      </c>
      <c r="AL119" s="23"/>
      <c r="AM119" s="23"/>
      <c r="AN119" s="23"/>
      <c r="AO119" s="23"/>
      <c r="AP119" s="23"/>
      <c r="AQ119" s="23" t="s">
        <v>61</v>
      </c>
      <c r="AR119" s="23" t="s">
        <v>1117</v>
      </c>
      <c r="AS119" s="23" t="s">
        <v>1118</v>
      </c>
      <c r="AT119" s="23" t="s">
        <v>650</v>
      </c>
    </row>
    <row r="120" spans="1:46" x14ac:dyDescent="0.25">
      <c r="A120" s="26">
        <f t="shared" si="37"/>
        <v>119</v>
      </c>
      <c r="B120" s="23" t="s">
        <v>7</v>
      </c>
      <c r="C120" s="23" t="s">
        <v>1119</v>
      </c>
      <c r="D120" s="23" t="s">
        <v>1120</v>
      </c>
      <c r="E120" s="24">
        <v>1007420096</v>
      </c>
      <c r="F120" s="75">
        <v>46051</v>
      </c>
      <c r="G120" s="75"/>
      <c r="H120" s="75">
        <v>46293</v>
      </c>
      <c r="I120" s="18">
        <v>48350400</v>
      </c>
      <c r="J120" s="18"/>
      <c r="K120" s="18">
        <v>0</v>
      </c>
      <c r="L120" s="26" t="s">
        <v>60</v>
      </c>
      <c r="M120" s="18">
        <v>0</v>
      </c>
      <c r="N120" s="18">
        <v>6043800</v>
      </c>
      <c r="O120" s="18">
        <v>201460</v>
      </c>
      <c r="P120" s="26">
        <v>973</v>
      </c>
      <c r="Q120" s="67">
        <v>46049</v>
      </c>
      <c r="R120" s="18">
        <v>72525600</v>
      </c>
      <c r="S120" s="26">
        <v>1125</v>
      </c>
      <c r="T120" s="59">
        <v>46051</v>
      </c>
      <c r="U120" s="18">
        <v>48350400</v>
      </c>
      <c r="V120" s="18">
        <v>402920</v>
      </c>
      <c r="W120" s="18">
        <v>6043800</v>
      </c>
      <c r="X120" s="18">
        <v>6043800</v>
      </c>
      <c r="Y120" s="18">
        <v>6043800</v>
      </c>
      <c r="Z120" s="18">
        <v>6043800</v>
      </c>
      <c r="AA120" s="18">
        <v>6043800</v>
      </c>
      <c r="AB120" s="18">
        <v>6043800</v>
      </c>
      <c r="AC120" s="18">
        <f t="shared" si="58"/>
        <v>36665720</v>
      </c>
      <c r="AD120" s="18"/>
      <c r="AE120" s="18">
        <f t="shared" si="59"/>
        <v>6043800</v>
      </c>
      <c r="AF120" s="18">
        <f>--N120/30*28</f>
        <v>5640880</v>
      </c>
      <c r="AG120" s="18">
        <v>0</v>
      </c>
      <c r="AH120" s="18"/>
      <c r="AI120" s="18"/>
      <c r="AJ120" s="18">
        <f t="shared" si="60"/>
        <v>11684680</v>
      </c>
      <c r="AK120" s="18">
        <f t="shared" si="61"/>
        <v>48350400</v>
      </c>
      <c r="AL120" s="23"/>
      <c r="AM120" s="23"/>
      <c r="AN120" s="23"/>
      <c r="AO120" s="23"/>
      <c r="AP120" s="23"/>
      <c r="AQ120" s="23" t="s">
        <v>61</v>
      </c>
      <c r="AR120" s="23" t="s">
        <v>1121</v>
      </c>
      <c r="AS120" s="23" t="s">
        <v>1122</v>
      </c>
      <c r="AT120" s="23" t="s">
        <v>650</v>
      </c>
    </row>
    <row r="121" spans="1:46" x14ac:dyDescent="0.25">
      <c r="A121" s="26">
        <f t="shared" si="37"/>
        <v>120</v>
      </c>
      <c r="B121" s="23" t="s">
        <v>7</v>
      </c>
      <c r="C121" s="23" t="s">
        <v>1123</v>
      </c>
      <c r="D121" s="23" t="s">
        <v>1124</v>
      </c>
      <c r="E121" s="24">
        <v>94074550</v>
      </c>
      <c r="F121" s="75">
        <v>46055</v>
      </c>
      <c r="G121" s="75"/>
      <c r="H121" s="75">
        <v>46296</v>
      </c>
      <c r="I121" s="18">
        <v>89040000</v>
      </c>
      <c r="J121" s="18"/>
      <c r="K121" s="18">
        <v>0</v>
      </c>
      <c r="L121" s="26" t="s">
        <v>60</v>
      </c>
      <c r="M121" s="18">
        <v>0</v>
      </c>
      <c r="N121" s="18">
        <v>11130000</v>
      </c>
      <c r="O121" s="18">
        <v>371000</v>
      </c>
      <c r="P121" s="26">
        <v>610</v>
      </c>
      <c r="Q121" s="67">
        <v>46033</v>
      </c>
      <c r="R121" s="18">
        <v>166320000</v>
      </c>
      <c r="S121" s="26">
        <v>1157</v>
      </c>
      <c r="T121" s="59">
        <v>46051</v>
      </c>
      <c r="U121" s="18">
        <v>89040000</v>
      </c>
      <c r="V121" s="18">
        <v>0</v>
      </c>
      <c r="W121" s="18">
        <v>10759000</v>
      </c>
      <c r="X121" s="18">
        <v>11130000</v>
      </c>
      <c r="Y121" s="18">
        <v>11130000</v>
      </c>
      <c r="Z121" s="18">
        <v>11130000</v>
      </c>
      <c r="AA121" s="18">
        <v>11130000</v>
      </c>
      <c r="AB121" s="18">
        <v>11130000</v>
      </c>
      <c r="AC121" s="18">
        <f t="shared" si="58"/>
        <v>66409000</v>
      </c>
      <c r="AD121" s="18"/>
      <c r="AE121" s="18">
        <f t="shared" ref="AE121:AE132" si="68">--N121</f>
        <v>11130000</v>
      </c>
      <c r="AF121" s="18">
        <f>--N121</f>
        <v>11130000</v>
      </c>
      <c r="AG121" s="18">
        <f>--N121/30*1</f>
        <v>371000</v>
      </c>
      <c r="AH121" s="18">
        <v>0</v>
      </c>
      <c r="AI121" s="18">
        <v>0</v>
      </c>
      <c r="AJ121" s="18">
        <f t="shared" ref="AJ121:AJ132" si="69">SUM(AD121:AI121)</f>
        <v>22631000</v>
      </c>
      <c r="AK121" s="18">
        <f t="shared" ref="AK121:AK132" si="70">--AJ121--AC121</f>
        <v>89040000</v>
      </c>
      <c r="AL121" s="23"/>
      <c r="AM121" s="23"/>
      <c r="AN121" s="23"/>
      <c r="AO121" s="23"/>
      <c r="AP121" s="23"/>
      <c r="AQ121" s="23" t="s">
        <v>61</v>
      </c>
      <c r="AR121" s="23" t="s">
        <v>1125</v>
      </c>
      <c r="AS121" s="23" t="s">
        <v>1126</v>
      </c>
      <c r="AT121" s="23" t="s">
        <v>650</v>
      </c>
    </row>
    <row r="122" spans="1:46" x14ac:dyDescent="0.25">
      <c r="A122" s="26">
        <f t="shared" si="37"/>
        <v>121</v>
      </c>
      <c r="B122" s="23" t="s">
        <v>7</v>
      </c>
      <c r="C122" s="23" t="s">
        <v>1127</v>
      </c>
      <c r="D122" s="23" t="s">
        <v>1128</v>
      </c>
      <c r="E122" s="24">
        <v>80722703</v>
      </c>
      <c r="F122" s="75">
        <v>46055</v>
      </c>
      <c r="G122" s="75"/>
      <c r="H122" s="75">
        <v>46357</v>
      </c>
      <c r="I122" s="18">
        <v>187425000</v>
      </c>
      <c r="J122" s="18"/>
      <c r="K122" s="18">
        <v>15750000</v>
      </c>
      <c r="L122" s="26" t="s">
        <v>92</v>
      </c>
      <c r="M122" s="18">
        <v>2992500</v>
      </c>
      <c r="N122" s="18">
        <v>18742500</v>
      </c>
      <c r="O122" s="18">
        <v>624750</v>
      </c>
      <c r="P122" s="26">
        <v>676</v>
      </c>
      <c r="Q122" s="67">
        <v>46033</v>
      </c>
      <c r="R122" s="18">
        <v>224910000</v>
      </c>
      <c r="S122" s="26">
        <v>1105</v>
      </c>
      <c r="T122" s="59">
        <v>46050</v>
      </c>
      <c r="U122" s="18">
        <v>187425000</v>
      </c>
      <c r="V122" s="18">
        <v>0</v>
      </c>
      <c r="W122" s="18">
        <v>18117750</v>
      </c>
      <c r="X122" s="18">
        <v>18742500</v>
      </c>
      <c r="Y122" s="18">
        <v>18742500</v>
      </c>
      <c r="Z122" s="18">
        <v>18742500</v>
      </c>
      <c r="AA122" s="18">
        <v>18742500</v>
      </c>
      <c r="AB122" s="18">
        <v>18742500</v>
      </c>
      <c r="AC122" s="18">
        <f t="shared" ref="AC122:AC132" si="71">SUM(V122:AB122)</f>
        <v>111830250</v>
      </c>
      <c r="AD122" s="18"/>
      <c r="AE122" s="18">
        <f t="shared" si="68"/>
        <v>18742500</v>
      </c>
      <c r="AF122" s="18">
        <f>--AB122</f>
        <v>18742500</v>
      </c>
      <c r="AG122" s="18">
        <f>--N122</f>
        <v>18742500</v>
      </c>
      <c r="AH122" s="18">
        <f>--N122</f>
        <v>18742500</v>
      </c>
      <c r="AI122" s="18">
        <f>--N122/30*1</f>
        <v>624750</v>
      </c>
      <c r="AJ122" s="18">
        <f t="shared" si="69"/>
        <v>75594750</v>
      </c>
      <c r="AK122" s="18">
        <f t="shared" si="70"/>
        <v>187425000</v>
      </c>
      <c r="AL122" s="23"/>
      <c r="AM122" s="23"/>
      <c r="AN122" s="23"/>
      <c r="AO122" s="23"/>
      <c r="AP122" s="23"/>
      <c r="AQ122" s="23" t="s">
        <v>61</v>
      </c>
      <c r="AR122" s="23" t="s">
        <v>1129</v>
      </c>
      <c r="AS122" s="23" t="s">
        <v>1130</v>
      </c>
      <c r="AT122" s="23" t="s">
        <v>650</v>
      </c>
    </row>
    <row r="123" spans="1:46" x14ac:dyDescent="0.25">
      <c r="A123" s="26">
        <f t="shared" si="37"/>
        <v>122</v>
      </c>
      <c r="B123" s="23" t="s">
        <v>7</v>
      </c>
      <c r="C123" s="23" t="s">
        <v>1131</v>
      </c>
      <c r="D123" s="23" t="s">
        <v>1132</v>
      </c>
      <c r="E123" s="24">
        <v>1010190922</v>
      </c>
      <c r="F123" s="75">
        <v>46050</v>
      </c>
      <c r="G123" s="75"/>
      <c r="H123" s="75">
        <v>46292</v>
      </c>
      <c r="I123" s="18">
        <v>64000000</v>
      </c>
      <c r="J123" s="18"/>
      <c r="K123" s="18">
        <v>0</v>
      </c>
      <c r="L123" s="26" t="s">
        <v>60</v>
      </c>
      <c r="M123" s="18">
        <v>0</v>
      </c>
      <c r="N123" s="18">
        <v>8000000</v>
      </c>
      <c r="O123" s="18">
        <v>266666.66666666669</v>
      </c>
      <c r="P123" s="26">
        <v>661</v>
      </c>
      <c r="Q123" s="67">
        <v>46033</v>
      </c>
      <c r="R123" s="18">
        <v>80000000</v>
      </c>
      <c r="S123" s="26">
        <v>1100</v>
      </c>
      <c r="T123" s="59">
        <v>46050</v>
      </c>
      <c r="U123" s="18">
        <v>64000000</v>
      </c>
      <c r="V123" s="18">
        <v>800000</v>
      </c>
      <c r="W123" s="18">
        <v>8000000</v>
      </c>
      <c r="X123" s="18">
        <v>8000000</v>
      </c>
      <c r="Y123" s="18">
        <v>8000000</v>
      </c>
      <c r="Z123" s="18">
        <v>8000000</v>
      </c>
      <c r="AA123" s="18">
        <v>8000000</v>
      </c>
      <c r="AB123" s="18">
        <v>8000000</v>
      </c>
      <c r="AC123" s="18">
        <f>SUM(V123:Z123)</f>
        <v>32800000</v>
      </c>
      <c r="AD123" s="18">
        <f>SUBTOTAL(9,AA123:AB123)</f>
        <v>16000000</v>
      </c>
      <c r="AE123" s="18">
        <f t="shared" si="68"/>
        <v>8000000</v>
      </c>
      <c r="AF123" s="18">
        <f t="shared" ref="AF123:AF125" si="72">--N123/30*27</f>
        <v>7200000.0000000009</v>
      </c>
      <c r="AG123" s="18">
        <v>0</v>
      </c>
      <c r="AH123" s="18"/>
      <c r="AI123" s="18"/>
      <c r="AJ123" s="18">
        <f t="shared" si="69"/>
        <v>31200000</v>
      </c>
      <c r="AK123" s="18">
        <f t="shared" si="70"/>
        <v>64000000</v>
      </c>
      <c r="AL123" s="23"/>
      <c r="AM123" s="23"/>
      <c r="AN123" s="23"/>
      <c r="AO123" s="23"/>
      <c r="AP123" s="23"/>
      <c r="AQ123" s="23" t="s">
        <v>61</v>
      </c>
      <c r="AR123" s="23" t="s">
        <v>1133</v>
      </c>
      <c r="AS123" s="23" t="s">
        <v>1134</v>
      </c>
      <c r="AT123" s="23" t="s">
        <v>650</v>
      </c>
    </row>
    <row r="124" spans="1:46" x14ac:dyDescent="0.25">
      <c r="A124" s="26">
        <f t="shared" si="37"/>
        <v>123</v>
      </c>
      <c r="B124" s="23" t="s">
        <v>7</v>
      </c>
      <c r="C124" s="23" t="s">
        <v>1135</v>
      </c>
      <c r="D124" s="23" t="s">
        <v>1136</v>
      </c>
      <c r="E124" s="24">
        <v>80778637</v>
      </c>
      <c r="F124" s="75">
        <v>46050</v>
      </c>
      <c r="G124" s="75"/>
      <c r="H124" s="75">
        <v>46292</v>
      </c>
      <c r="I124" s="18">
        <v>77711200</v>
      </c>
      <c r="J124" s="18"/>
      <c r="K124" s="18">
        <v>0</v>
      </c>
      <c r="L124" s="26" t="s">
        <v>60</v>
      </c>
      <c r="M124" s="18">
        <v>0</v>
      </c>
      <c r="N124" s="18">
        <v>9713900</v>
      </c>
      <c r="O124" s="18">
        <v>323796.66666666669</v>
      </c>
      <c r="P124" s="26">
        <v>729</v>
      </c>
      <c r="Q124" s="67">
        <v>46033</v>
      </c>
      <c r="R124" s="18">
        <v>89040000</v>
      </c>
      <c r="S124" s="26">
        <v>1112</v>
      </c>
      <c r="T124" s="59">
        <v>46050</v>
      </c>
      <c r="U124" s="18">
        <v>77711200</v>
      </c>
      <c r="V124" s="18">
        <v>971390</v>
      </c>
      <c r="W124" s="18">
        <v>9713900</v>
      </c>
      <c r="X124" s="18">
        <v>9713900</v>
      </c>
      <c r="Y124" s="18">
        <v>9713900</v>
      </c>
      <c r="Z124" s="18">
        <v>9713900</v>
      </c>
      <c r="AA124" s="18">
        <v>9713900</v>
      </c>
      <c r="AB124" s="18">
        <v>9713900</v>
      </c>
      <c r="AC124" s="18">
        <f t="shared" si="71"/>
        <v>59254790</v>
      </c>
      <c r="AD124" s="18"/>
      <c r="AE124" s="18">
        <f t="shared" si="68"/>
        <v>9713900</v>
      </c>
      <c r="AF124" s="18">
        <f t="shared" si="72"/>
        <v>8742510</v>
      </c>
      <c r="AG124" s="18">
        <v>0</v>
      </c>
      <c r="AH124" s="18"/>
      <c r="AI124" s="18"/>
      <c r="AJ124" s="18">
        <f t="shared" si="69"/>
        <v>18456410</v>
      </c>
      <c r="AK124" s="18">
        <f t="shared" si="70"/>
        <v>77711200</v>
      </c>
      <c r="AL124" s="23"/>
      <c r="AM124" s="23"/>
      <c r="AN124" s="23"/>
      <c r="AO124" s="23"/>
      <c r="AP124" s="23"/>
      <c r="AQ124" s="23" t="s">
        <v>61</v>
      </c>
      <c r="AR124" s="23" t="s">
        <v>1137</v>
      </c>
      <c r="AS124" s="23" t="s">
        <v>1138</v>
      </c>
      <c r="AT124" s="23" t="s">
        <v>650</v>
      </c>
    </row>
    <row r="125" spans="1:46" x14ac:dyDescent="0.25">
      <c r="A125" s="26">
        <f t="shared" si="37"/>
        <v>124</v>
      </c>
      <c r="B125" s="23" t="s">
        <v>7</v>
      </c>
      <c r="C125" s="23" t="s">
        <v>1139</v>
      </c>
      <c r="D125" s="23" t="s">
        <v>1140</v>
      </c>
      <c r="E125" s="24">
        <v>1193136951</v>
      </c>
      <c r="F125" s="75">
        <v>46050</v>
      </c>
      <c r="G125" s="75"/>
      <c r="H125" s="75">
        <v>46292</v>
      </c>
      <c r="I125" s="18">
        <v>48350400</v>
      </c>
      <c r="J125" s="18"/>
      <c r="K125" s="18">
        <v>0</v>
      </c>
      <c r="L125" s="26" t="s">
        <v>60</v>
      </c>
      <c r="M125" s="18">
        <v>0</v>
      </c>
      <c r="N125" s="18">
        <v>6043800</v>
      </c>
      <c r="O125" s="18">
        <v>201460</v>
      </c>
      <c r="P125" s="26">
        <v>705</v>
      </c>
      <c r="Q125" s="67">
        <v>46033</v>
      </c>
      <c r="R125" s="18">
        <v>48350400</v>
      </c>
      <c r="S125" s="26">
        <v>1101</v>
      </c>
      <c r="T125" s="59">
        <v>46050</v>
      </c>
      <c r="U125" s="18">
        <v>48350400</v>
      </c>
      <c r="V125" s="18">
        <v>604380</v>
      </c>
      <c r="W125" s="18">
        <v>6043800</v>
      </c>
      <c r="X125" s="18">
        <v>6043800</v>
      </c>
      <c r="Y125" s="18">
        <v>6043800</v>
      </c>
      <c r="Z125" s="18">
        <v>6043800</v>
      </c>
      <c r="AA125" s="18">
        <v>6043800</v>
      </c>
      <c r="AB125" s="18">
        <v>6043800</v>
      </c>
      <c r="AC125" s="18">
        <f t="shared" si="71"/>
        <v>36867180</v>
      </c>
      <c r="AD125" s="18"/>
      <c r="AE125" s="18">
        <f t="shared" si="68"/>
        <v>6043800</v>
      </c>
      <c r="AF125" s="18">
        <f t="shared" si="72"/>
        <v>5439420</v>
      </c>
      <c r="AG125" s="18">
        <v>0</v>
      </c>
      <c r="AH125" s="18"/>
      <c r="AI125" s="18"/>
      <c r="AJ125" s="18">
        <f t="shared" si="69"/>
        <v>11483220</v>
      </c>
      <c r="AK125" s="18">
        <f t="shared" si="70"/>
        <v>48350400</v>
      </c>
      <c r="AL125" s="23"/>
      <c r="AM125" s="23"/>
      <c r="AN125" s="23"/>
      <c r="AO125" s="23"/>
      <c r="AP125" s="23"/>
      <c r="AQ125" s="23" t="s">
        <v>61</v>
      </c>
      <c r="AR125" s="23" t="s">
        <v>1141</v>
      </c>
      <c r="AS125" s="23" t="s">
        <v>1142</v>
      </c>
      <c r="AT125" s="23" t="s">
        <v>650</v>
      </c>
    </row>
    <row r="126" spans="1:46" x14ac:dyDescent="0.25">
      <c r="A126" s="26">
        <f t="shared" si="37"/>
        <v>125</v>
      </c>
      <c r="B126" s="23" t="s">
        <v>7</v>
      </c>
      <c r="C126" s="23" t="s">
        <v>1143</v>
      </c>
      <c r="D126" s="23" t="s">
        <v>1144</v>
      </c>
      <c r="E126" s="24">
        <v>1020847689</v>
      </c>
      <c r="F126" s="75">
        <v>46052</v>
      </c>
      <c r="G126" s="75"/>
      <c r="H126" s="75">
        <v>46294</v>
      </c>
      <c r="I126" s="18">
        <v>95894400</v>
      </c>
      <c r="J126" s="18"/>
      <c r="K126" s="18">
        <v>0</v>
      </c>
      <c r="L126" s="26" t="s">
        <v>60</v>
      </c>
      <c r="M126" s="18">
        <v>0</v>
      </c>
      <c r="N126" s="18">
        <v>11986800</v>
      </c>
      <c r="O126" s="18">
        <v>399560</v>
      </c>
      <c r="P126" s="26">
        <v>969</v>
      </c>
      <c r="Q126" s="67">
        <v>46049</v>
      </c>
      <c r="R126" s="18">
        <v>95894400</v>
      </c>
      <c r="S126" s="26">
        <v>1148</v>
      </c>
      <c r="T126" s="59">
        <v>46051</v>
      </c>
      <c r="U126" s="18">
        <v>95894400</v>
      </c>
      <c r="V126" s="18">
        <v>399560</v>
      </c>
      <c r="W126" s="18">
        <v>11986800</v>
      </c>
      <c r="X126" s="18">
        <v>11986800</v>
      </c>
      <c r="Y126" s="18">
        <v>11986800</v>
      </c>
      <c r="Z126" s="18">
        <v>11986800</v>
      </c>
      <c r="AA126" s="18">
        <v>11986800</v>
      </c>
      <c r="AB126" s="18">
        <v>11986800</v>
      </c>
      <c r="AC126" s="18">
        <f t="shared" si="71"/>
        <v>72320360</v>
      </c>
      <c r="AD126" s="18"/>
      <c r="AE126" s="18">
        <f t="shared" si="68"/>
        <v>11986800</v>
      </c>
      <c r="AF126" s="18">
        <f t="shared" ref="AF126:AF127" si="73">--N126/30*29</f>
        <v>11587240</v>
      </c>
      <c r="AG126" s="18">
        <v>0</v>
      </c>
      <c r="AH126" s="18"/>
      <c r="AI126" s="18"/>
      <c r="AJ126" s="18">
        <f t="shared" si="69"/>
        <v>23574040</v>
      </c>
      <c r="AK126" s="18">
        <f t="shared" si="70"/>
        <v>95894400</v>
      </c>
      <c r="AL126" s="23"/>
      <c r="AM126" s="23"/>
      <c r="AN126" s="23"/>
      <c r="AO126" s="23"/>
      <c r="AP126" s="23"/>
      <c r="AQ126" s="23" t="s">
        <v>61</v>
      </c>
      <c r="AR126" s="23" t="s">
        <v>1145</v>
      </c>
      <c r="AS126" s="23" t="s">
        <v>1146</v>
      </c>
      <c r="AT126" s="23" t="s">
        <v>650</v>
      </c>
    </row>
    <row r="127" spans="1:46" x14ac:dyDescent="0.25">
      <c r="A127" s="26">
        <f t="shared" si="37"/>
        <v>126</v>
      </c>
      <c r="B127" s="23" t="s">
        <v>7</v>
      </c>
      <c r="C127" s="23" t="s">
        <v>1147</v>
      </c>
      <c r="D127" s="23" t="s">
        <v>1148</v>
      </c>
      <c r="E127" s="24">
        <v>1015413123</v>
      </c>
      <c r="F127" s="75">
        <v>46052</v>
      </c>
      <c r="G127" s="75"/>
      <c r="H127" s="75">
        <v>46294</v>
      </c>
      <c r="I127" s="18">
        <v>89040000</v>
      </c>
      <c r="J127" s="18"/>
      <c r="K127" s="18">
        <v>0</v>
      </c>
      <c r="L127" s="26" t="s">
        <v>60</v>
      </c>
      <c r="M127" s="18">
        <v>0</v>
      </c>
      <c r="N127" s="18">
        <v>11130000</v>
      </c>
      <c r="O127" s="18">
        <v>371000</v>
      </c>
      <c r="P127" s="26">
        <v>971</v>
      </c>
      <c r="Q127" s="67">
        <v>46049</v>
      </c>
      <c r="R127" s="18">
        <v>133560000</v>
      </c>
      <c r="S127" s="26">
        <v>1198</v>
      </c>
      <c r="T127" s="59">
        <v>46052</v>
      </c>
      <c r="U127" s="18">
        <v>89040000</v>
      </c>
      <c r="V127" s="18">
        <v>371000</v>
      </c>
      <c r="W127" s="18">
        <v>11130000</v>
      </c>
      <c r="X127" s="18">
        <v>11130000</v>
      </c>
      <c r="Y127" s="18">
        <v>11130000</v>
      </c>
      <c r="Z127" s="18">
        <v>11130000</v>
      </c>
      <c r="AA127" s="18">
        <v>11130000</v>
      </c>
      <c r="AB127" s="18">
        <v>11130000</v>
      </c>
      <c r="AC127" s="18">
        <f t="shared" si="71"/>
        <v>67151000</v>
      </c>
      <c r="AD127" s="18"/>
      <c r="AE127" s="18">
        <f t="shared" si="68"/>
        <v>11130000</v>
      </c>
      <c r="AF127" s="18">
        <f t="shared" si="73"/>
        <v>10759000</v>
      </c>
      <c r="AG127" s="18">
        <v>0</v>
      </c>
      <c r="AH127" s="18"/>
      <c r="AI127" s="18"/>
      <c r="AJ127" s="18">
        <f t="shared" si="69"/>
        <v>21889000</v>
      </c>
      <c r="AK127" s="18">
        <f t="shared" si="70"/>
        <v>89040000</v>
      </c>
      <c r="AL127" s="23"/>
      <c r="AM127" s="23"/>
      <c r="AN127" s="23"/>
      <c r="AO127" s="23"/>
      <c r="AP127" s="23"/>
      <c r="AQ127" s="23" t="s">
        <v>61</v>
      </c>
      <c r="AR127" s="23" t="s">
        <v>1149</v>
      </c>
      <c r="AS127" s="23" t="s">
        <v>1150</v>
      </c>
      <c r="AT127" s="23" t="s">
        <v>650</v>
      </c>
    </row>
    <row r="128" spans="1:46" x14ac:dyDescent="0.25">
      <c r="A128" s="26">
        <f t="shared" si="37"/>
        <v>127</v>
      </c>
      <c r="B128" s="23" t="s">
        <v>7</v>
      </c>
      <c r="C128" s="23" t="s">
        <v>1151</v>
      </c>
      <c r="D128" s="23" t="s">
        <v>1152</v>
      </c>
      <c r="E128" s="24">
        <v>52800442</v>
      </c>
      <c r="F128" s="75">
        <v>46055</v>
      </c>
      <c r="G128" s="75"/>
      <c r="H128" s="75">
        <v>46296</v>
      </c>
      <c r="I128" s="18">
        <v>100013936</v>
      </c>
      <c r="J128" s="18"/>
      <c r="K128" s="18">
        <v>0</v>
      </c>
      <c r="L128" s="26" t="s">
        <v>60</v>
      </c>
      <c r="M128" s="18">
        <v>0</v>
      </c>
      <c r="N128" s="18">
        <v>12501742</v>
      </c>
      <c r="O128" s="18">
        <v>416724.73333333334</v>
      </c>
      <c r="P128" s="26">
        <v>972</v>
      </c>
      <c r="Q128" s="67">
        <v>46049</v>
      </c>
      <c r="R128" s="18">
        <v>182916744</v>
      </c>
      <c r="S128" s="26">
        <v>1253</v>
      </c>
      <c r="T128" s="59">
        <v>46052</v>
      </c>
      <c r="U128" s="18">
        <v>100013936</v>
      </c>
      <c r="V128" s="18">
        <v>0</v>
      </c>
      <c r="W128" s="18">
        <v>12085017.266666668</v>
      </c>
      <c r="X128" s="18">
        <v>12501742</v>
      </c>
      <c r="Y128" s="18">
        <v>12501742</v>
      </c>
      <c r="Z128" s="18">
        <v>12501742</v>
      </c>
      <c r="AA128" s="18">
        <v>12501742</v>
      </c>
      <c r="AB128" s="18">
        <v>12501742</v>
      </c>
      <c r="AC128" s="18">
        <f>SUM(V128:AA128)</f>
        <v>62091985.266666666</v>
      </c>
      <c r="AD128" s="18">
        <f>+AB128</f>
        <v>12501742</v>
      </c>
      <c r="AE128" s="18">
        <f t="shared" si="68"/>
        <v>12501742</v>
      </c>
      <c r="AF128" s="18">
        <f>--N128</f>
        <v>12501742</v>
      </c>
      <c r="AG128" s="18">
        <f>--N128/30*1</f>
        <v>416724.73333333334</v>
      </c>
      <c r="AH128" s="18">
        <v>0</v>
      </c>
      <c r="AI128" s="18">
        <v>0</v>
      </c>
      <c r="AJ128" s="18">
        <f t="shared" si="69"/>
        <v>37921950.733333334</v>
      </c>
      <c r="AK128" s="18">
        <f t="shared" si="70"/>
        <v>100013936</v>
      </c>
      <c r="AL128" s="23"/>
      <c r="AM128" s="23"/>
      <c r="AN128" s="23"/>
      <c r="AO128" s="23"/>
      <c r="AP128" s="23"/>
      <c r="AQ128" s="23" t="s">
        <v>61</v>
      </c>
      <c r="AR128" s="23" t="s">
        <v>1153</v>
      </c>
      <c r="AS128" s="23" t="s">
        <v>1154</v>
      </c>
      <c r="AT128" s="23" t="s">
        <v>650</v>
      </c>
    </row>
    <row r="129" spans="1:46" x14ac:dyDescent="0.25">
      <c r="A129" s="26">
        <f t="shared" si="37"/>
        <v>128</v>
      </c>
      <c r="B129" s="23" t="s">
        <v>7</v>
      </c>
      <c r="C129" s="23" t="s">
        <v>1155</v>
      </c>
      <c r="D129" s="23" t="s">
        <v>1156</v>
      </c>
      <c r="E129" s="24">
        <v>1193055207</v>
      </c>
      <c r="F129" s="75">
        <v>46052</v>
      </c>
      <c r="G129" s="75"/>
      <c r="H129" s="75">
        <v>46294</v>
      </c>
      <c r="I129" s="18">
        <v>48350400</v>
      </c>
      <c r="J129" s="18"/>
      <c r="K129" s="18">
        <v>0</v>
      </c>
      <c r="L129" s="26" t="s">
        <v>60</v>
      </c>
      <c r="M129" s="18">
        <v>0</v>
      </c>
      <c r="N129" s="18">
        <v>6043800</v>
      </c>
      <c r="O129" s="18">
        <v>201460</v>
      </c>
      <c r="P129" s="26">
        <v>654</v>
      </c>
      <c r="Q129" s="67">
        <v>46033</v>
      </c>
      <c r="R129" s="18">
        <v>72525600</v>
      </c>
      <c r="S129" s="26">
        <v>1192</v>
      </c>
      <c r="T129" s="59">
        <v>46052</v>
      </c>
      <c r="U129" s="18">
        <v>48350400</v>
      </c>
      <c r="V129" s="18">
        <v>201460</v>
      </c>
      <c r="W129" s="18">
        <v>6043800</v>
      </c>
      <c r="X129" s="18">
        <v>6043800</v>
      </c>
      <c r="Y129" s="18">
        <v>6043800</v>
      </c>
      <c r="Z129" s="18">
        <v>6043800</v>
      </c>
      <c r="AA129" s="18">
        <v>6043800</v>
      </c>
      <c r="AB129" s="18">
        <v>6043800</v>
      </c>
      <c r="AC129" s="18">
        <f t="shared" si="71"/>
        <v>36464260</v>
      </c>
      <c r="AD129" s="18"/>
      <c r="AE129" s="18">
        <f t="shared" si="68"/>
        <v>6043800</v>
      </c>
      <c r="AF129" s="18">
        <f t="shared" ref="AF129" si="74">--N129/30*29</f>
        <v>5842340</v>
      </c>
      <c r="AG129" s="18">
        <v>0</v>
      </c>
      <c r="AH129" s="18"/>
      <c r="AI129" s="18"/>
      <c r="AJ129" s="18">
        <f t="shared" si="69"/>
        <v>11886140</v>
      </c>
      <c r="AK129" s="18">
        <f t="shared" si="70"/>
        <v>48350400</v>
      </c>
      <c r="AL129" s="23"/>
      <c r="AM129" s="23"/>
      <c r="AN129" s="23"/>
      <c r="AO129" s="23"/>
      <c r="AP129" s="23"/>
      <c r="AQ129" s="23" t="s">
        <v>61</v>
      </c>
      <c r="AR129" s="23" t="s">
        <v>1157</v>
      </c>
      <c r="AS129" s="23" t="s">
        <v>1158</v>
      </c>
      <c r="AT129" s="23" t="s">
        <v>650</v>
      </c>
    </row>
    <row r="130" spans="1:46" x14ac:dyDescent="0.25">
      <c r="A130" s="26">
        <f t="shared" si="37"/>
        <v>129</v>
      </c>
      <c r="B130" s="23" t="s">
        <v>7</v>
      </c>
      <c r="C130" s="23" t="s">
        <v>1159</v>
      </c>
      <c r="D130" s="23" t="s">
        <v>1160</v>
      </c>
      <c r="E130" s="24">
        <v>79743129</v>
      </c>
      <c r="F130" s="75">
        <v>46055</v>
      </c>
      <c r="G130" s="75"/>
      <c r="H130" s="75">
        <v>46296</v>
      </c>
      <c r="I130" s="18">
        <v>60000000</v>
      </c>
      <c r="J130" s="18"/>
      <c r="K130" s="18">
        <v>0</v>
      </c>
      <c r="L130" s="26" t="s">
        <v>60</v>
      </c>
      <c r="M130" s="18">
        <v>0</v>
      </c>
      <c r="N130" s="18">
        <v>7500000</v>
      </c>
      <c r="O130" s="18">
        <v>250000</v>
      </c>
      <c r="P130" s="26">
        <v>653</v>
      </c>
      <c r="Q130" s="67">
        <v>46033</v>
      </c>
      <c r="R130" s="18">
        <v>60000000</v>
      </c>
      <c r="S130" s="26">
        <v>1223</v>
      </c>
      <c r="T130" s="59">
        <v>46052</v>
      </c>
      <c r="U130" s="18">
        <v>60000000</v>
      </c>
      <c r="V130" s="18">
        <v>0</v>
      </c>
      <c r="W130" s="18">
        <v>7250000</v>
      </c>
      <c r="X130" s="18">
        <v>7500000</v>
      </c>
      <c r="Y130" s="18">
        <v>7500000</v>
      </c>
      <c r="Z130" s="18">
        <v>7500000</v>
      </c>
      <c r="AA130" s="18">
        <v>7500000</v>
      </c>
      <c r="AB130" s="18">
        <v>7500000</v>
      </c>
      <c r="AC130" s="18">
        <f t="shared" si="71"/>
        <v>44750000</v>
      </c>
      <c r="AD130" s="18"/>
      <c r="AE130" s="18">
        <f t="shared" si="68"/>
        <v>7500000</v>
      </c>
      <c r="AF130" s="18">
        <f>--N130</f>
        <v>7500000</v>
      </c>
      <c r="AG130" s="18">
        <f>--N130/30*1</f>
        <v>250000</v>
      </c>
      <c r="AH130" s="18">
        <v>0</v>
      </c>
      <c r="AI130" s="18">
        <v>0</v>
      </c>
      <c r="AJ130" s="18">
        <f t="shared" si="69"/>
        <v>15250000</v>
      </c>
      <c r="AK130" s="18">
        <f t="shared" si="70"/>
        <v>60000000</v>
      </c>
      <c r="AL130" s="23"/>
      <c r="AM130" s="23"/>
      <c r="AN130" s="23"/>
      <c r="AO130" s="23"/>
      <c r="AP130" s="23"/>
      <c r="AQ130" s="23" t="s">
        <v>61</v>
      </c>
      <c r="AR130" s="23" t="s">
        <v>1161</v>
      </c>
      <c r="AS130" s="23" t="s">
        <v>1162</v>
      </c>
      <c r="AT130" s="23" t="s">
        <v>650</v>
      </c>
    </row>
    <row r="131" spans="1:46" x14ac:dyDescent="0.25">
      <c r="A131" s="26">
        <f t="shared" si="37"/>
        <v>130</v>
      </c>
      <c r="B131" s="23" t="s">
        <v>7</v>
      </c>
      <c r="C131" s="23" t="s">
        <v>1163</v>
      </c>
      <c r="D131" s="23" t="s">
        <v>1164</v>
      </c>
      <c r="E131" s="24">
        <v>1002550127</v>
      </c>
      <c r="F131" s="75">
        <v>46052</v>
      </c>
      <c r="G131" s="75"/>
      <c r="H131" s="75">
        <v>46294</v>
      </c>
      <c r="I131" s="18">
        <v>48350608</v>
      </c>
      <c r="J131" s="18"/>
      <c r="K131" s="18">
        <v>0</v>
      </c>
      <c r="L131" s="26" t="s">
        <v>60</v>
      </c>
      <c r="M131" s="18">
        <v>0</v>
      </c>
      <c r="N131" s="18">
        <v>6043826</v>
      </c>
      <c r="O131" s="18">
        <v>201460.86666666667</v>
      </c>
      <c r="P131" s="26">
        <v>976</v>
      </c>
      <c r="Q131" s="67">
        <v>46050</v>
      </c>
      <c r="R131" s="18">
        <v>70956904</v>
      </c>
      <c r="S131" s="26">
        <v>1202</v>
      </c>
      <c r="T131" s="59">
        <v>46052</v>
      </c>
      <c r="U131" s="18">
        <v>48350608</v>
      </c>
      <c r="V131" s="18">
        <v>201460.87</v>
      </c>
      <c r="W131" s="18">
        <v>6043826</v>
      </c>
      <c r="X131" s="18">
        <v>6043826</v>
      </c>
      <c r="Y131" s="18">
        <v>6043826</v>
      </c>
      <c r="Z131" s="18">
        <v>6043826</v>
      </c>
      <c r="AA131" s="18">
        <v>6043826</v>
      </c>
      <c r="AB131" s="18">
        <v>6043826</v>
      </c>
      <c r="AC131" s="18">
        <f t="shared" si="71"/>
        <v>36464416.870000005</v>
      </c>
      <c r="AD131" s="18"/>
      <c r="AE131" s="18">
        <f t="shared" si="68"/>
        <v>6043826</v>
      </c>
      <c r="AF131" s="18">
        <f t="shared" ref="AF131" si="75">--N131/30*29</f>
        <v>5842365.1333333338</v>
      </c>
      <c r="AG131" s="18">
        <v>0</v>
      </c>
      <c r="AH131" s="18"/>
      <c r="AI131" s="18"/>
      <c r="AJ131" s="18">
        <f t="shared" si="69"/>
        <v>11886191.133333333</v>
      </c>
      <c r="AK131" s="18">
        <f t="shared" si="70"/>
        <v>48350608.003333338</v>
      </c>
      <c r="AL131" s="23"/>
      <c r="AM131" s="23"/>
      <c r="AN131" s="23"/>
      <c r="AO131" s="23"/>
      <c r="AP131" s="23"/>
      <c r="AQ131" s="23" t="s">
        <v>61</v>
      </c>
      <c r="AR131" s="23" t="s">
        <v>1165</v>
      </c>
      <c r="AS131" s="23" t="s">
        <v>1166</v>
      </c>
      <c r="AT131" s="23" t="s">
        <v>650</v>
      </c>
    </row>
    <row r="132" spans="1:46" x14ac:dyDescent="0.25">
      <c r="A132" s="26">
        <f t="shared" ref="A132" si="76">--A131--1</f>
        <v>131</v>
      </c>
      <c r="B132" s="23" t="s">
        <v>7</v>
      </c>
      <c r="C132" s="23" t="s">
        <v>1167</v>
      </c>
      <c r="D132" s="23" t="s">
        <v>1168</v>
      </c>
      <c r="E132" s="24">
        <v>984361</v>
      </c>
      <c r="F132" s="75">
        <v>46055</v>
      </c>
      <c r="G132" s="75"/>
      <c r="H132" s="75">
        <v>46296</v>
      </c>
      <c r="I132" s="18">
        <v>71400000</v>
      </c>
      <c r="J132" s="18"/>
      <c r="K132" s="18">
        <v>0</v>
      </c>
      <c r="L132" s="26" t="s">
        <v>60</v>
      </c>
      <c r="M132" s="18">
        <v>0</v>
      </c>
      <c r="N132" s="18">
        <v>8925000</v>
      </c>
      <c r="O132" s="18">
        <v>297500</v>
      </c>
      <c r="P132" s="26">
        <v>739</v>
      </c>
      <c r="Q132" s="67">
        <v>46033</v>
      </c>
      <c r="R132" s="18">
        <v>71400000</v>
      </c>
      <c r="S132" s="26">
        <v>1254</v>
      </c>
      <c r="T132" s="59">
        <v>46052</v>
      </c>
      <c r="U132" s="18">
        <v>71400000</v>
      </c>
      <c r="V132" s="18">
        <v>0</v>
      </c>
      <c r="W132" s="18">
        <v>8627500</v>
      </c>
      <c r="X132" s="18">
        <v>8925000</v>
      </c>
      <c r="Y132" s="18">
        <v>8925000</v>
      </c>
      <c r="Z132" s="18">
        <v>8925000</v>
      </c>
      <c r="AA132" s="18">
        <v>8925000</v>
      </c>
      <c r="AB132" s="18">
        <v>8925000</v>
      </c>
      <c r="AC132" s="18">
        <f t="shared" si="71"/>
        <v>53252500</v>
      </c>
      <c r="AD132" s="18"/>
      <c r="AE132" s="18">
        <f t="shared" si="68"/>
        <v>8925000</v>
      </c>
      <c r="AF132" s="18">
        <f>--N132</f>
        <v>8925000</v>
      </c>
      <c r="AG132" s="18">
        <f>--N132/30*1</f>
        <v>297500</v>
      </c>
      <c r="AH132" s="18">
        <v>0</v>
      </c>
      <c r="AI132" s="18">
        <v>0</v>
      </c>
      <c r="AJ132" s="18">
        <f t="shared" si="69"/>
        <v>18147500</v>
      </c>
      <c r="AK132" s="18">
        <f t="shared" si="70"/>
        <v>71400000</v>
      </c>
      <c r="AL132" s="23"/>
      <c r="AM132" s="23"/>
      <c r="AN132" s="23"/>
      <c r="AO132" s="23"/>
      <c r="AP132" s="23"/>
      <c r="AQ132" s="23" t="s">
        <v>61</v>
      </c>
      <c r="AR132" s="23" t="s">
        <v>1169</v>
      </c>
      <c r="AS132" s="23" t="s">
        <v>1170</v>
      </c>
      <c r="AT132" s="23" t="s">
        <v>650</v>
      </c>
    </row>
    <row r="133" spans="1:46" s="28" customFormat="1" x14ac:dyDescent="0.25">
      <c r="A133" s="31"/>
      <c r="E133" s="29"/>
      <c r="F133" s="76"/>
      <c r="G133" s="76"/>
      <c r="H133" s="76"/>
      <c r="I133" s="30"/>
      <c r="J133" s="30"/>
      <c r="K133" s="30"/>
      <c r="L133" s="31"/>
      <c r="M133" s="30"/>
      <c r="N133" s="30"/>
      <c r="O133" s="30"/>
      <c r="P133" s="31"/>
      <c r="Q133" s="68"/>
      <c r="R133" s="30"/>
      <c r="S133" s="31"/>
      <c r="T133" s="60"/>
      <c r="U133" s="30"/>
      <c r="V133" s="30"/>
      <c r="W133" s="30"/>
      <c r="X133" s="30"/>
      <c r="Y133" s="30"/>
      <c r="Z133" s="30"/>
      <c r="AA133" s="30"/>
      <c r="AB133" s="32" t="s">
        <v>89</v>
      </c>
      <c r="AC133" s="32">
        <f t="shared" ref="AC133:AK133" si="77">SUM(AC2:AC132)</f>
        <v>8355357807.5533333</v>
      </c>
      <c r="AD133" s="32">
        <f t="shared" si="77"/>
        <v>148297717</v>
      </c>
      <c r="AE133" s="32">
        <f t="shared" si="77"/>
        <v>1368323444.25</v>
      </c>
      <c r="AF133" s="32">
        <f t="shared" si="77"/>
        <v>977056817.0666666</v>
      </c>
      <c r="AG133" s="32">
        <f t="shared" si="77"/>
        <v>36405216.133333333</v>
      </c>
      <c r="AH133" s="32">
        <f t="shared" si="77"/>
        <v>30292500</v>
      </c>
      <c r="AI133" s="32">
        <f t="shared" si="77"/>
        <v>624750</v>
      </c>
      <c r="AJ133" s="32">
        <f t="shared" si="77"/>
        <v>2561000444.4499998</v>
      </c>
      <c r="AK133" s="32">
        <f t="shared" si="77"/>
        <v>10916358252.003334</v>
      </c>
      <c r="AL133" s="31"/>
      <c r="AO133" s="31"/>
      <c r="AP133" s="31"/>
    </row>
  </sheetData>
  <autoFilter ref="A1:AT134" xr:uid="{A88F8CCD-9088-409A-90F2-2225E47631DF}"/>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EC314-915E-4DCB-936C-3B7A76DE4470}">
  <dimension ref="A1:AT240"/>
  <sheetViews>
    <sheetView zoomScale="68" zoomScaleNormal="68" workbookViewId="0">
      <selection sqref="A1:XFD1"/>
    </sheetView>
  </sheetViews>
  <sheetFormatPr baseColWidth="10" defaultColWidth="11.42578125" defaultRowHeight="15" x14ac:dyDescent="0.25"/>
  <cols>
    <col min="1" max="1" width="7.85546875" style="45" bestFit="1" customWidth="1"/>
    <col min="2" max="2" width="47.42578125" style="44" bestFit="1" customWidth="1"/>
    <col min="3" max="3" width="25.140625" style="44" bestFit="1" customWidth="1"/>
    <col min="4" max="4" width="52.42578125" style="44" bestFit="1" customWidth="1"/>
    <col min="5" max="5" width="21" style="46" bestFit="1" customWidth="1"/>
    <col min="6" max="6" width="13.28515625" style="72" bestFit="1" customWidth="1"/>
    <col min="7" max="7" width="17.5703125" style="72" bestFit="1" customWidth="1"/>
    <col min="8" max="8" width="17.140625" style="72" bestFit="1" customWidth="1"/>
    <col min="9" max="9" width="26.5703125" style="47" bestFit="1" customWidth="1"/>
    <col min="10" max="10" width="21.5703125" style="47" customWidth="1"/>
    <col min="11" max="11" width="22.42578125" style="47" customWidth="1"/>
    <col min="12" max="12" width="13.140625" style="45" customWidth="1"/>
    <col min="13" max="13" width="22.140625" style="47" customWidth="1"/>
    <col min="14" max="14" width="20.7109375" style="47" bestFit="1" customWidth="1"/>
    <col min="15" max="15" width="17.5703125" style="47" customWidth="1"/>
    <col min="16" max="16" width="13.5703125" style="45" customWidth="1"/>
    <col min="17" max="17" width="16.5703125" style="64" customWidth="1"/>
    <col min="18" max="18" width="23.28515625" style="47" bestFit="1" customWidth="1"/>
    <col min="19" max="19" width="13.140625" style="45" customWidth="1"/>
    <col min="20" max="20" width="20.5703125" style="56" customWidth="1"/>
    <col min="21" max="21" width="21.5703125" style="47" bestFit="1" customWidth="1"/>
    <col min="22" max="27" width="20.140625" style="47" bestFit="1" customWidth="1"/>
    <col min="28" max="28" width="22" style="47" customWidth="1"/>
    <col min="29" max="29" width="27.28515625" style="47" bestFit="1" customWidth="1"/>
    <col min="30" max="35" width="25.5703125" style="47" customWidth="1"/>
    <col min="36" max="36" width="28.140625" style="47" bestFit="1" customWidth="1"/>
    <col min="37" max="37" width="27.28515625" style="47" bestFit="1" customWidth="1"/>
    <col min="38" max="38" width="19.5703125" style="45" customWidth="1"/>
    <col min="39" max="40" width="19.5703125" style="44" customWidth="1"/>
    <col min="41" max="42" width="19.5703125" style="45" customWidth="1"/>
    <col min="43" max="43" width="26.5703125" style="44" bestFit="1" customWidth="1"/>
    <col min="44" max="44" width="20.7109375" style="44" customWidth="1"/>
    <col min="45" max="45" width="10.85546875" style="44" bestFit="1" customWidth="1"/>
    <col min="46" max="46" width="33.5703125" style="44" bestFit="1" customWidth="1"/>
    <col min="47" max="16384" width="11.42578125" style="44"/>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38">
        <v>1</v>
      </c>
      <c r="B2" s="39" t="s">
        <v>6</v>
      </c>
      <c r="C2" s="39" t="s">
        <v>1171</v>
      </c>
      <c r="D2" s="39" t="s">
        <v>1172</v>
      </c>
      <c r="E2" s="40">
        <v>40029079</v>
      </c>
      <c r="F2" s="70">
        <v>46041</v>
      </c>
      <c r="G2" s="70"/>
      <c r="H2" s="70">
        <v>46283</v>
      </c>
      <c r="I2" s="42">
        <v>121264000</v>
      </c>
      <c r="J2" s="42"/>
      <c r="K2" s="42">
        <v>0</v>
      </c>
      <c r="L2" s="38" t="s">
        <v>60</v>
      </c>
      <c r="M2" s="42">
        <v>0</v>
      </c>
      <c r="N2" s="42">
        <v>15158000</v>
      </c>
      <c r="O2" s="42">
        <v>505266.66666666669</v>
      </c>
      <c r="P2" s="38">
        <v>442</v>
      </c>
      <c r="Q2" s="62">
        <v>46033</v>
      </c>
      <c r="R2" s="42">
        <v>121264000</v>
      </c>
      <c r="S2" s="38">
        <v>254</v>
      </c>
      <c r="T2" s="54">
        <v>46039</v>
      </c>
      <c r="U2" s="42">
        <v>121264000</v>
      </c>
      <c r="V2" s="42">
        <v>6063200</v>
      </c>
      <c r="W2" s="42">
        <v>15158000</v>
      </c>
      <c r="X2" s="42">
        <v>15158000</v>
      </c>
      <c r="Y2" s="42">
        <v>15158000</v>
      </c>
      <c r="Z2" s="42">
        <v>15158000</v>
      </c>
      <c r="AA2" s="42">
        <v>15158000</v>
      </c>
      <c r="AB2" s="42">
        <v>15158000</v>
      </c>
      <c r="AC2" s="42">
        <f t="shared" ref="AC2:AC14" si="0">SUM(V2:AB2)</f>
        <v>97011200</v>
      </c>
      <c r="AD2" s="42"/>
      <c r="AE2" s="42">
        <f t="shared" ref="AE2:AE14" si="1">--N2</f>
        <v>15158000</v>
      </c>
      <c r="AF2" s="42">
        <f>--N2/30*18</f>
        <v>9094800</v>
      </c>
      <c r="AG2" s="42">
        <v>0</v>
      </c>
      <c r="AH2" s="42"/>
      <c r="AI2" s="42"/>
      <c r="AJ2" s="42">
        <f t="shared" ref="AJ2:AJ14" si="2">SUM(AD2:AI2)</f>
        <v>24252800</v>
      </c>
      <c r="AK2" s="42">
        <f t="shared" ref="AK2:AK14" si="3">--AJ2--AC2</f>
        <v>121264000</v>
      </c>
      <c r="AL2" s="39"/>
      <c r="AM2" s="39"/>
      <c r="AN2" s="39"/>
      <c r="AO2" s="39"/>
      <c r="AP2" s="39"/>
      <c r="AQ2" s="39" t="s">
        <v>61</v>
      </c>
      <c r="AR2" s="39" t="s">
        <v>1173</v>
      </c>
      <c r="AS2" s="39" t="s">
        <v>1174</v>
      </c>
      <c r="AT2" s="39" t="s">
        <v>1175</v>
      </c>
    </row>
    <row r="3" spans="1:46" x14ac:dyDescent="0.25">
      <c r="A3" s="38">
        <f>--A2--1</f>
        <v>2</v>
      </c>
      <c r="B3" s="39" t="s">
        <v>6</v>
      </c>
      <c r="C3" s="39" t="s">
        <v>1176</v>
      </c>
      <c r="D3" s="39" t="s">
        <v>1177</v>
      </c>
      <c r="E3" s="40">
        <v>51752213</v>
      </c>
      <c r="F3" s="70">
        <v>46041</v>
      </c>
      <c r="G3" s="70"/>
      <c r="H3" s="70">
        <v>46283</v>
      </c>
      <c r="I3" s="42">
        <v>77835368</v>
      </c>
      <c r="J3" s="42"/>
      <c r="K3" s="42">
        <v>0</v>
      </c>
      <c r="L3" s="38" t="s">
        <v>60</v>
      </c>
      <c r="M3" s="42">
        <v>0</v>
      </c>
      <c r="N3" s="42">
        <v>9729421</v>
      </c>
      <c r="O3" s="42">
        <v>324314.03333333333</v>
      </c>
      <c r="P3" s="38">
        <v>458</v>
      </c>
      <c r="Q3" s="62">
        <v>46033</v>
      </c>
      <c r="R3" s="42">
        <v>116753052</v>
      </c>
      <c r="S3" s="38">
        <v>256</v>
      </c>
      <c r="T3" s="54">
        <v>46039</v>
      </c>
      <c r="U3" s="42">
        <v>77835368</v>
      </c>
      <c r="V3" s="42">
        <v>3891768.4</v>
      </c>
      <c r="W3" s="42">
        <v>9729421</v>
      </c>
      <c r="X3" s="42">
        <v>9729421</v>
      </c>
      <c r="Y3" s="42">
        <v>9729421</v>
      </c>
      <c r="Z3" s="42">
        <v>9729421</v>
      </c>
      <c r="AA3" s="42">
        <v>9729421</v>
      </c>
      <c r="AB3" s="42">
        <v>9729421</v>
      </c>
      <c r="AC3" s="42">
        <f t="shared" si="0"/>
        <v>62268294.399999999</v>
      </c>
      <c r="AD3" s="42"/>
      <c r="AE3" s="42">
        <f t="shared" si="1"/>
        <v>9729421</v>
      </c>
      <c r="AF3" s="42">
        <f t="shared" ref="AF3:AF7" si="4">--N3/30*18</f>
        <v>5837652.5999999996</v>
      </c>
      <c r="AG3" s="42">
        <v>0</v>
      </c>
      <c r="AH3" s="42"/>
      <c r="AI3" s="42"/>
      <c r="AJ3" s="42">
        <f t="shared" si="2"/>
        <v>15567073.6</v>
      </c>
      <c r="AK3" s="42">
        <f t="shared" si="3"/>
        <v>77835368</v>
      </c>
      <c r="AL3" s="39"/>
      <c r="AM3" s="39"/>
      <c r="AN3" s="39"/>
      <c r="AO3" s="39"/>
      <c r="AP3" s="39"/>
      <c r="AQ3" s="39" t="s">
        <v>61</v>
      </c>
      <c r="AR3" s="39" t="s">
        <v>1178</v>
      </c>
      <c r="AS3" s="39" t="s">
        <v>1179</v>
      </c>
      <c r="AT3" s="39" t="s">
        <v>1175</v>
      </c>
    </row>
    <row r="4" spans="1:46" x14ac:dyDescent="0.25">
      <c r="A4" s="38">
        <f t="shared" ref="A4:A67" si="5">--A3--1</f>
        <v>3</v>
      </c>
      <c r="B4" s="39" t="s">
        <v>6</v>
      </c>
      <c r="C4" s="39" t="s">
        <v>1180</v>
      </c>
      <c r="D4" s="39" t="s">
        <v>1181</v>
      </c>
      <c r="E4" s="40">
        <v>32183403</v>
      </c>
      <c r="F4" s="70">
        <v>46041</v>
      </c>
      <c r="G4" s="70"/>
      <c r="H4" s="70">
        <v>46283</v>
      </c>
      <c r="I4" s="42">
        <v>77835368</v>
      </c>
      <c r="J4" s="42"/>
      <c r="K4" s="42">
        <v>0</v>
      </c>
      <c r="L4" s="38" t="s">
        <v>60</v>
      </c>
      <c r="M4" s="42">
        <v>0</v>
      </c>
      <c r="N4" s="42">
        <v>9729421</v>
      </c>
      <c r="O4" s="42">
        <v>324314.03333333333</v>
      </c>
      <c r="P4" s="38">
        <v>425</v>
      </c>
      <c r="Q4" s="62">
        <v>46033</v>
      </c>
      <c r="R4" s="42">
        <v>116753052</v>
      </c>
      <c r="S4" s="38">
        <v>257</v>
      </c>
      <c r="T4" s="54">
        <v>46039</v>
      </c>
      <c r="U4" s="42">
        <v>77835368</v>
      </c>
      <c r="V4" s="42">
        <v>3891768.4</v>
      </c>
      <c r="W4" s="42">
        <v>9729421</v>
      </c>
      <c r="X4" s="42">
        <v>9729421</v>
      </c>
      <c r="Y4" s="42">
        <v>9729421</v>
      </c>
      <c r="Z4" s="42">
        <v>9729421</v>
      </c>
      <c r="AA4" s="42">
        <v>9729421</v>
      </c>
      <c r="AB4" s="42">
        <v>9729421</v>
      </c>
      <c r="AC4" s="42">
        <f t="shared" si="0"/>
        <v>62268294.399999999</v>
      </c>
      <c r="AD4" s="42"/>
      <c r="AE4" s="42">
        <f t="shared" si="1"/>
        <v>9729421</v>
      </c>
      <c r="AF4" s="42">
        <f t="shared" si="4"/>
        <v>5837652.5999999996</v>
      </c>
      <c r="AG4" s="42">
        <v>0</v>
      </c>
      <c r="AH4" s="42"/>
      <c r="AI4" s="42"/>
      <c r="AJ4" s="42">
        <f t="shared" si="2"/>
        <v>15567073.6</v>
      </c>
      <c r="AK4" s="42">
        <f t="shared" si="3"/>
        <v>77835368</v>
      </c>
      <c r="AL4" s="39"/>
      <c r="AM4" s="39"/>
      <c r="AN4" s="39"/>
      <c r="AO4" s="39"/>
      <c r="AP4" s="39"/>
      <c r="AQ4" s="39" t="s">
        <v>61</v>
      </c>
      <c r="AR4" s="39" t="s">
        <v>1182</v>
      </c>
      <c r="AS4" s="39" t="s">
        <v>1183</v>
      </c>
      <c r="AT4" s="39" t="s">
        <v>1175</v>
      </c>
    </row>
    <row r="5" spans="1:46" x14ac:dyDescent="0.25">
      <c r="A5" s="38">
        <f t="shared" si="5"/>
        <v>4</v>
      </c>
      <c r="B5" s="39" t="s">
        <v>6</v>
      </c>
      <c r="C5" s="39" t="s">
        <v>1184</v>
      </c>
      <c r="D5" s="39" t="s">
        <v>1185</v>
      </c>
      <c r="E5" s="40">
        <v>52729876</v>
      </c>
      <c r="F5" s="70">
        <v>46041</v>
      </c>
      <c r="G5" s="70"/>
      <c r="H5" s="70">
        <v>46283</v>
      </c>
      <c r="I5" s="42">
        <v>77835368</v>
      </c>
      <c r="J5" s="42"/>
      <c r="K5" s="42">
        <v>0</v>
      </c>
      <c r="L5" s="38" t="s">
        <v>60</v>
      </c>
      <c r="M5" s="42">
        <v>0</v>
      </c>
      <c r="N5" s="42">
        <v>9729421</v>
      </c>
      <c r="O5" s="42">
        <v>324314.03333333333</v>
      </c>
      <c r="P5" s="38">
        <v>438</v>
      </c>
      <c r="Q5" s="62">
        <v>46033</v>
      </c>
      <c r="R5" s="42">
        <v>77835368</v>
      </c>
      <c r="S5" s="38">
        <v>259</v>
      </c>
      <c r="T5" s="54">
        <v>46039</v>
      </c>
      <c r="U5" s="42">
        <v>77835368</v>
      </c>
      <c r="V5" s="42">
        <v>3891768.4</v>
      </c>
      <c r="W5" s="42">
        <v>9729421</v>
      </c>
      <c r="X5" s="42">
        <v>9729421</v>
      </c>
      <c r="Y5" s="42">
        <v>9729421</v>
      </c>
      <c r="Z5" s="42">
        <v>9729421</v>
      </c>
      <c r="AA5" s="42">
        <v>9729421</v>
      </c>
      <c r="AB5" s="42">
        <v>9729421</v>
      </c>
      <c r="AC5" s="42">
        <f t="shared" si="0"/>
        <v>62268294.399999999</v>
      </c>
      <c r="AD5" s="42"/>
      <c r="AE5" s="42">
        <f t="shared" si="1"/>
        <v>9729421</v>
      </c>
      <c r="AF5" s="42">
        <f t="shared" si="4"/>
        <v>5837652.5999999996</v>
      </c>
      <c r="AG5" s="42">
        <v>0</v>
      </c>
      <c r="AH5" s="42"/>
      <c r="AI5" s="42"/>
      <c r="AJ5" s="42">
        <f t="shared" si="2"/>
        <v>15567073.6</v>
      </c>
      <c r="AK5" s="42">
        <f t="shared" si="3"/>
        <v>77835368</v>
      </c>
      <c r="AL5" s="39"/>
      <c r="AM5" s="39"/>
      <c r="AN5" s="39"/>
      <c r="AO5" s="39"/>
      <c r="AP5" s="39"/>
      <c r="AQ5" s="39" t="s">
        <v>61</v>
      </c>
      <c r="AR5" s="39" t="s">
        <v>1186</v>
      </c>
      <c r="AS5" s="39" t="s">
        <v>1187</v>
      </c>
      <c r="AT5" s="39" t="s">
        <v>1175</v>
      </c>
    </row>
    <row r="6" spans="1:46" x14ac:dyDescent="0.25">
      <c r="A6" s="38">
        <f t="shared" si="5"/>
        <v>5</v>
      </c>
      <c r="B6" s="39" t="s">
        <v>6</v>
      </c>
      <c r="C6" s="39" t="s">
        <v>1188</v>
      </c>
      <c r="D6" s="39" t="s">
        <v>1189</v>
      </c>
      <c r="E6" s="40">
        <v>79341448</v>
      </c>
      <c r="F6" s="70">
        <v>46041</v>
      </c>
      <c r="G6" s="70"/>
      <c r="H6" s="70">
        <v>46283</v>
      </c>
      <c r="I6" s="42">
        <v>77835368</v>
      </c>
      <c r="J6" s="42"/>
      <c r="K6" s="42">
        <v>0</v>
      </c>
      <c r="L6" s="38" t="s">
        <v>60</v>
      </c>
      <c r="M6" s="42">
        <v>0</v>
      </c>
      <c r="N6" s="42">
        <v>9729421</v>
      </c>
      <c r="O6" s="42">
        <v>324314.03333333333</v>
      </c>
      <c r="P6" s="38">
        <v>475</v>
      </c>
      <c r="Q6" s="62">
        <v>46033</v>
      </c>
      <c r="R6" s="42">
        <v>77835368</v>
      </c>
      <c r="S6" s="38">
        <v>260</v>
      </c>
      <c r="T6" s="54">
        <v>46039</v>
      </c>
      <c r="U6" s="42">
        <v>77835368</v>
      </c>
      <c r="V6" s="42">
        <v>3891768.4</v>
      </c>
      <c r="W6" s="42">
        <v>9729421</v>
      </c>
      <c r="X6" s="42">
        <v>9729421</v>
      </c>
      <c r="Y6" s="42">
        <v>9729421</v>
      </c>
      <c r="Z6" s="42">
        <v>9729421</v>
      </c>
      <c r="AA6" s="42">
        <v>9729421</v>
      </c>
      <c r="AB6" s="42">
        <v>9729421</v>
      </c>
      <c r="AC6" s="42">
        <f t="shared" si="0"/>
        <v>62268294.399999999</v>
      </c>
      <c r="AD6" s="42"/>
      <c r="AE6" s="42">
        <f t="shared" si="1"/>
        <v>9729421</v>
      </c>
      <c r="AF6" s="42">
        <f t="shared" si="4"/>
        <v>5837652.5999999996</v>
      </c>
      <c r="AG6" s="42">
        <v>0</v>
      </c>
      <c r="AH6" s="42"/>
      <c r="AI6" s="42"/>
      <c r="AJ6" s="42">
        <f t="shared" si="2"/>
        <v>15567073.6</v>
      </c>
      <c r="AK6" s="42">
        <f t="shared" si="3"/>
        <v>77835368</v>
      </c>
      <c r="AL6" s="39"/>
      <c r="AM6" s="39"/>
      <c r="AN6" s="39"/>
      <c r="AO6" s="39"/>
      <c r="AP6" s="39"/>
      <c r="AQ6" s="39" t="s">
        <v>61</v>
      </c>
      <c r="AR6" s="39" t="s">
        <v>1190</v>
      </c>
      <c r="AS6" s="39" t="s">
        <v>1191</v>
      </c>
      <c r="AT6" s="39" t="s">
        <v>1175</v>
      </c>
    </row>
    <row r="7" spans="1:46" x14ac:dyDescent="0.25">
      <c r="A7" s="38">
        <f t="shared" si="5"/>
        <v>6</v>
      </c>
      <c r="B7" s="39" t="s">
        <v>6</v>
      </c>
      <c r="C7" s="39" t="s">
        <v>1192</v>
      </c>
      <c r="D7" s="39" t="s">
        <v>1193</v>
      </c>
      <c r="E7" s="40">
        <v>52353061</v>
      </c>
      <c r="F7" s="70">
        <v>46041</v>
      </c>
      <c r="G7" s="70"/>
      <c r="H7" s="70">
        <v>46283</v>
      </c>
      <c r="I7" s="42">
        <v>77835368</v>
      </c>
      <c r="J7" s="42"/>
      <c r="K7" s="42">
        <v>0</v>
      </c>
      <c r="L7" s="38" t="s">
        <v>60</v>
      </c>
      <c r="M7" s="42">
        <v>0</v>
      </c>
      <c r="N7" s="42">
        <v>9729421</v>
      </c>
      <c r="O7" s="42">
        <v>324314.03333333333</v>
      </c>
      <c r="P7" s="38">
        <v>353</v>
      </c>
      <c r="Q7" s="62">
        <v>46033</v>
      </c>
      <c r="R7" s="42">
        <v>77835368</v>
      </c>
      <c r="S7" s="38">
        <v>261</v>
      </c>
      <c r="T7" s="54">
        <v>46039</v>
      </c>
      <c r="U7" s="42">
        <v>77835368</v>
      </c>
      <c r="V7" s="42">
        <v>3891768.4</v>
      </c>
      <c r="W7" s="42">
        <v>9729421</v>
      </c>
      <c r="X7" s="42">
        <v>9729421</v>
      </c>
      <c r="Y7" s="42">
        <v>9729421</v>
      </c>
      <c r="Z7" s="42">
        <v>9729421</v>
      </c>
      <c r="AA7" s="42">
        <v>9729421</v>
      </c>
      <c r="AB7" s="42">
        <v>9729421</v>
      </c>
      <c r="AC7" s="42">
        <f t="shared" si="0"/>
        <v>62268294.399999999</v>
      </c>
      <c r="AD7" s="42"/>
      <c r="AE7" s="42">
        <f t="shared" si="1"/>
        <v>9729421</v>
      </c>
      <c r="AF7" s="42">
        <f t="shared" si="4"/>
        <v>5837652.5999999996</v>
      </c>
      <c r="AG7" s="42">
        <v>0</v>
      </c>
      <c r="AH7" s="42"/>
      <c r="AI7" s="42"/>
      <c r="AJ7" s="42">
        <f t="shared" si="2"/>
        <v>15567073.6</v>
      </c>
      <c r="AK7" s="42">
        <f t="shared" si="3"/>
        <v>77835368</v>
      </c>
      <c r="AL7" s="39"/>
      <c r="AM7" s="39"/>
      <c r="AN7" s="39"/>
      <c r="AO7" s="39"/>
      <c r="AP7" s="39"/>
      <c r="AQ7" s="39" t="s">
        <v>61</v>
      </c>
      <c r="AR7" s="39" t="s">
        <v>1194</v>
      </c>
      <c r="AS7" s="39" t="s">
        <v>1195</v>
      </c>
      <c r="AT7" s="39" t="s">
        <v>1175</v>
      </c>
    </row>
    <row r="8" spans="1:46" x14ac:dyDescent="0.25">
      <c r="A8" s="38">
        <f t="shared" si="5"/>
        <v>7</v>
      </c>
      <c r="B8" s="39" t="s">
        <v>6</v>
      </c>
      <c r="C8" s="39" t="s">
        <v>1196</v>
      </c>
      <c r="D8" s="39" t="s">
        <v>1197</v>
      </c>
      <c r="E8" s="40">
        <v>52919337</v>
      </c>
      <c r="F8" s="70">
        <v>46042</v>
      </c>
      <c r="G8" s="70"/>
      <c r="H8" s="70">
        <v>46284</v>
      </c>
      <c r="I8" s="42">
        <v>77835368</v>
      </c>
      <c r="J8" s="42"/>
      <c r="K8" s="42">
        <v>0</v>
      </c>
      <c r="L8" s="38" t="s">
        <v>60</v>
      </c>
      <c r="M8" s="42">
        <v>0</v>
      </c>
      <c r="N8" s="42">
        <v>9729421</v>
      </c>
      <c r="O8" s="42">
        <v>324314.03333333333</v>
      </c>
      <c r="P8" s="38">
        <v>334</v>
      </c>
      <c r="Q8" s="62">
        <v>46033</v>
      </c>
      <c r="R8" s="42">
        <v>116753052</v>
      </c>
      <c r="S8" s="38">
        <v>262</v>
      </c>
      <c r="T8" s="54">
        <v>46039</v>
      </c>
      <c r="U8" s="42">
        <v>77835368</v>
      </c>
      <c r="V8" s="42">
        <v>3567454.3666666667</v>
      </c>
      <c r="W8" s="42">
        <v>9729421</v>
      </c>
      <c r="X8" s="42">
        <v>9729421</v>
      </c>
      <c r="Y8" s="42">
        <v>9729421</v>
      </c>
      <c r="Z8" s="42">
        <v>9729421</v>
      </c>
      <c r="AA8" s="42">
        <v>9729421</v>
      </c>
      <c r="AB8" s="42">
        <v>9729421</v>
      </c>
      <c r="AC8" s="42">
        <f t="shared" si="0"/>
        <v>61943980.366666667</v>
      </c>
      <c r="AD8" s="42"/>
      <c r="AE8" s="42">
        <f t="shared" si="1"/>
        <v>9729421</v>
      </c>
      <c r="AF8" s="42">
        <f>--N8/30*19</f>
        <v>6161966.6333333328</v>
      </c>
      <c r="AG8" s="42">
        <v>0</v>
      </c>
      <c r="AH8" s="42"/>
      <c r="AI8" s="42"/>
      <c r="AJ8" s="42">
        <f t="shared" si="2"/>
        <v>15891387.633333333</v>
      </c>
      <c r="AK8" s="42">
        <f t="shared" si="3"/>
        <v>77835368</v>
      </c>
      <c r="AL8" s="39"/>
      <c r="AM8" s="39"/>
      <c r="AN8" s="39"/>
      <c r="AO8" s="39"/>
      <c r="AP8" s="39"/>
      <c r="AQ8" s="39" t="s">
        <v>61</v>
      </c>
      <c r="AR8" s="39" t="s">
        <v>1198</v>
      </c>
      <c r="AS8" s="39" t="s">
        <v>1199</v>
      </c>
      <c r="AT8" s="39" t="s">
        <v>1175</v>
      </c>
    </row>
    <row r="9" spans="1:46" x14ac:dyDescent="0.25">
      <c r="A9" s="38">
        <f t="shared" si="5"/>
        <v>8</v>
      </c>
      <c r="B9" s="39" t="s">
        <v>6</v>
      </c>
      <c r="C9" s="39" t="s">
        <v>1200</v>
      </c>
      <c r="D9" s="39" t="s">
        <v>1201</v>
      </c>
      <c r="E9" s="40">
        <v>52103921</v>
      </c>
      <c r="F9" s="70">
        <v>46041</v>
      </c>
      <c r="G9" s="70"/>
      <c r="H9" s="70">
        <v>46283</v>
      </c>
      <c r="I9" s="42">
        <v>89719824</v>
      </c>
      <c r="J9" s="42"/>
      <c r="K9" s="42">
        <v>0</v>
      </c>
      <c r="L9" s="38" t="s">
        <v>60</v>
      </c>
      <c r="M9" s="42">
        <v>0</v>
      </c>
      <c r="N9" s="42">
        <v>11214978</v>
      </c>
      <c r="O9" s="42">
        <v>373832.6</v>
      </c>
      <c r="P9" s="38">
        <v>323</v>
      </c>
      <c r="Q9" s="62">
        <v>46033</v>
      </c>
      <c r="R9" s="42">
        <v>134579736</v>
      </c>
      <c r="S9" s="38">
        <v>265</v>
      </c>
      <c r="T9" s="54">
        <v>46039</v>
      </c>
      <c r="U9" s="42">
        <v>89719824</v>
      </c>
      <c r="V9" s="42">
        <v>4485991.1999999993</v>
      </c>
      <c r="W9" s="42">
        <v>11214978</v>
      </c>
      <c r="X9" s="42">
        <v>11214978</v>
      </c>
      <c r="Y9" s="42">
        <v>11214978</v>
      </c>
      <c r="Z9" s="42">
        <v>11214978</v>
      </c>
      <c r="AA9" s="42">
        <v>11214978</v>
      </c>
      <c r="AB9" s="42">
        <v>11214978</v>
      </c>
      <c r="AC9" s="42">
        <f t="shared" si="0"/>
        <v>71775859.200000003</v>
      </c>
      <c r="AD9" s="42"/>
      <c r="AE9" s="42">
        <f t="shared" si="1"/>
        <v>11214978</v>
      </c>
      <c r="AF9" s="42">
        <f t="shared" ref="AF9:AF12" si="6">--N9/30*18</f>
        <v>6728986.7999999998</v>
      </c>
      <c r="AG9" s="42">
        <v>0</v>
      </c>
      <c r="AH9" s="42"/>
      <c r="AI9" s="42"/>
      <c r="AJ9" s="42">
        <f t="shared" si="2"/>
        <v>17943964.800000001</v>
      </c>
      <c r="AK9" s="42">
        <f t="shared" si="3"/>
        <v>89719824</v>
      </c>
      <c r="AL9" s="39"/>
      <c r="AM9" s="39"/>
      <c r="AN9" s="39"/>
      <c r="AO9" s="39"/>
      <c r="AP9" s="39"/>
      <c r="AQ9" s="39" t="s">
        <v>61</v>
      </c>
      <c r="AR9" s="39" t="s">
        <v>1202</v>
      </c>
      <c r="AS9" s="39" t="s">
        <v>1203</v>
      </c>
      <c r="AT9" s="39" t="s">
        <v>1175</v>
      </c>
    </row>
    <row r="10" spans="1:46" x14ac:dyDescent="0.25">
      <c r="A10" s="38">
        <f t="shared" si="5"/>
        <v>9</v>
      </c>
      <c r="B10" s="39" t="s">
        <v>6</v>
      </c>
      <c r="C10" s="39" t="s">
        <v>1204</v>
      </c>
      <c r="D10" s="39" t="s">
        <v>1205</v>
      </c>
      <c r="E10" s="40">
        <v>1010196423</v>
      </c>
      <c r="F10" s="70">
        <v>46041</v>
      </c>
      <c r="G10" s="70"/>
      <c r="H10" s="70">
        <v>46283</v>
      </c>
      <c r="I10" s="42">
        <v>89719824</v>
      </c>
      <c r="J10" s="42"/>
      <c r="K10" s="42">
        <v>0</v>
      </c>
      <c r="L10" s="38" t="s">
        <v>60</v>
      </c>
      <c r="M10" s="42">
        <v>0</v>
      </c>
      <c r="N10" s="42">
        <v>11214978</v>
      </c>
      <c r="O10" s="42">
        <v>373832.6</v>
      </c>
      <c r="P10" s="38">
        <v>399</v>
      </c>
      <c r="Q10" s="62">
        <v>46033</v>
      </c>
      <c r="R10" s="42">
        <v>89719824</v>
      </c>
      <c r="S10" s="38">
        <v>266</v>
      </c>
      <c r="T10" s="54">
        <v>46039</v>
      </c>
      <c r="U10" s="42">
        <v>89719824</v>
      </c>
      <c r="V10" s="42">
        <v>4485991.1999999993</v>
      </c>
      <c r="W10" s="42">
        <v>11214978</v>
      </c>
      <c r="X10" s="42">
        <v>11214978</v>
      </c>
      <c r="Y10" s="42">
        <v>11214978</v>
      </c>
      <c r="Z10" s="42">
        <v>11214978</v>
      </c>
      <c r="AA10" s="42">
        <v>11214978</v>
      </c>
      <c r="AB10" s="42">
        <v>11214978</v>
      </c>
      <c r="AC10" s="42">
        <f t="shared" si="0"/>
        <v>71775859.200000003</v>
      </c>
      <c r="AD10" s="42"/>
      <c r="AE10" s="42">
        <f t="shared" si="1"/>
        <v>11214978</v>
      </c>
      <c r="AF10" s="42">
        <f t="shared" si="6"/>
        <v>6728986.7999999998</v>
      </c>
      <c r="AG10" s="42">
        <v>0</v>
      </c>
      <c r="AH10" s="42"/>
      <c r="AI10" s="42"/>
      <c r="AJ10" s="42">
        <f t="shared" si="2"/>
        <v>17943964.800000001</v>
      </c>
      <c r="AK10" s="42">
        <f t="shared" si="3"/>
        <v>89719824</v>
      </c>
      <c r="AL10" s="39"/>
      <c r="AM10" s="39"/>
      <c r="AN10" s="39"/>
      <c r="AO10" s="39"/>
      <c r="AP10" s="39"/>
      <c r="AQ10" s="39" t="s">
        <v>61</v>
      </c>
      <c r="AR10" s="39" t="s">
        <v>1206</v>
      </c>
      <c r="AS10" s="39" t="s">
        <v>1207</v>
      </c>
      <c r="AT10" s="39" t="s">
        <v>1175</v>
      </c>
    </row>
    <row r="11" spans="1:46" x14ac:dyDescent="0.25">
      <c r="A11" s="38">
        <f t="shared" si="5"/>
        <v>10</v>
      </c>
      <c r="B11" s="39" t="s">
        <v>6</v>
      </c>
      <c r="C11" s="39" t="s">
        <v>1208</v>
      </c>
      <c r="D11" s="39" t="s">
        <v>1209</v>
      </c>
      <c r="E11" s="40">
        <v>17419305</v>
      </c>
      <c r="F11" s="70">
        <v>46041</v>
      </c>
      <c r="G11" s="70"/>
      <c r="H11" s="70">
        <v>46283</v>
      </c>
      <c r="I11" s="42">
        <v>110010728</v>
      </c>
      <c r="J11" s="42"/>
      <c r="K11" s="42">
        <v>0</v>
      </c>
      <c r="L11" s="38" t="s">
        <v>60</v>
      </c>
      <c r="M11" s="42">
        <v>0</v>
      </c>
      <c r="N11" s="42">
        <v>13751341</v>
      </c>
      <c r="O11" s="42">
        <v>458378.03333333333</v>
      </c>
      <c r="P11" s="38">
        <v>469</v>
      </c>
      <c r="Q11" s="62">
        <v>46033</v>
      </c>
      <c r="R11" s="42">
        <v>110010728</v>
      </c>
      <c r="S11" s="38">
        <v>267</v>
      </c>
      <c r="T11" s="54">
        <v>46039</v>
      </c>
      <c r="U11" s="42">
        <v>110010728</v>
      </c>
      <c r="V11" s="42">
        <v>5500536.4000000004</v>
      </c>
      <c r="W11" s="42">
        <v>13751341</v>
      </c>
      <c r="X11" s="42">
        <v>13751341</v>
      </c>
      <c r="Y11" s="42">
        <v>13751341</v>
      </c>
      <c r="Z11" s="42">
        <v>13751341</v>
      </c>
      <c r="AA11" s="42">
        <v>13751341</v>
      </c>
      <c r="AB11" s="42">
        <v>13751341</v>
      </c>
      <c r="AC11" s="42">
        <f t="shared" si="0"/>
        <v>88008582.400000006</v>
      </c>
      <c r="AD11" s="42"/>
      <c r="AE11" s="42">
        <f t="shared" si="1"/>
        <v>13751341</v>
      </c>
      <c r="AF11" s="42">
        <f t="shared" si="6"/>
        <v>8250804.5999999996</v>
      </c>
      <c r="AG11" s="42">
        <v>0</v>
      </c>
      <c r="AH11" s="42"/>
      <c r="AI11" s="42"/>
      <c r="AJ11" s="42">
        <f t="shared" si="2"/>
        <v>22002145.600000001</v>
      </c>
      <c r="AK11" s="42">
        <f t="shared" si="3"/>
        <v>110010728</v>
      </c>
      <c r="AL11" s="39"/>
      <c r="AM11" s="39"/>
      <c r="AN11" s="39"/>
      <c r="AO11" s="39"/>
      <c r="AP11" s="39"/>
      <c r="AQ11" s="39" t="s">
        <v>61</v>
      </c>
      <c r="AR11" s="39" t="s">
        <v>1210</v>
      </c>
      <c r="AS11" s="39" t="s">
        <v>1211</v>
      </c>
      <c r="AT11" s="39" t="s">
        <v>1175</v>
      </c>
    </row>
    <row r="12" spans="1:46" x14ac:dyDescent="0.25">
      <c r="A12" s="38">
        <f t="shared" si="5"/>
        <v>11</v>
      </c>
      <c r="B12" s="39" t="s">
        <v>6</v>
      </c>
      <c r="C12" s="39" t="s">
        <v>1212</v>
      </c>
      <c r="D12" s="39" t="s">
        <v>1213</v>
      </c>
      <c r="E12" s="40">
        <v>79512886</v>
      </c>
      <c r="F12" s="70">
        <v>46041</v>
      </c>
      <c r="G12" s="70"/>
      <c r="H12" s="70">
        <v>46283</v>
      </c>
      <c r="I12" s="42">
        <v>50762296</v>
      </c>
      <c r="J12" s="42"/>
      <c r="K12" s="42">
        <v>0</v>
      </c>
      <c r="L12" s="38" t="s">
        <v>60</v>
      </c>
      <c r="M12" s="42">
        <v>0</v>
      </c>
      <c r="N12" s="42">
        <v>6345287</v>
      </c>
      <c r="O12" s="42">
        <v>211509.56666666668</v>
      </c>
      <c r="P12" s="38">
        <v>230</v>
      </c>
      <c r="Q12" s="62">
        <v>46033</v>
      </c>
      <c r="R12" s="42">
        <v>76143444</v>
      </c>
      <c r="S12" s="38">
        <v>268</v>
      </c>
      <c r="T12" s="54">
        <v>46039</v>
      </c>
      <c r="U12" s="42">
        <v>50762296</v>
      </c>
      <c r="V12" s="42">
        <v>2538114.8000000003</v>
      </c>
      <c r="W12" s="42">
        <v>6345287</v>
      </c>
      <c r="X12" s="42">
        <v>6345287</v>
      </c>
      <c r="Y12" s="42">
        <v>6345287</v>
      </c>
      <c r="Z12" s="42">
        <v>6345287</v>
      </c>
      <c r="AA12" s="42">
        <v>6345287</v>
      </c>
      <c r="AB12" s="42">
        <v>6345287</v>
      </c>
      <c r="AC12" s="42">
        <f t="shared" si="0"/>
        <v>40609836.799999997</v>
      </c>
      <c r="AD12" s="42"/>
      <c r="AE12" s="42">
        <f t="shared" si="1"/>
        <v>6345287</v>
      </c>
      <c r="AF12" s="42">
        <f t="shared" si="6"/>
        <v>3807172.2</v>
      </c>
      <c r="AG12" s="42">
        <v>0</v>
      </c>
      <c r="AH12" s="42"/>
      <c r="AI12" s="42"/>
      <c r="AJ12" s="42">
        <f t="shared" si="2"/>
        <v>10152459.199999999</v>
      </c>
      <c r="AK12" s="42">
        <f t="shared" si="3"/>
        <v>50762296</v>
      </c>
      <c r="AL12" s="39"/>
      <c r="AM12" s="39"/>
      <c r="AN12" s="39"/>
      <c r="AO12" s="39"/>
      <c r="AP12" s="39"/>
      <c r="AQ12" s="39" t="s">
        <v>61</v>
      </c>
      <c r="AR12" s="39" t="s">
        <v>1214</v>
      </c>
      <c r="AS12" s="39" t="s">
        <v>1215</v>
      </c>
      <c r="AT12" s="39" t="s">
        <v>1175</v>
      </c>
    </row>
    <row r="13" spans="1:46" x14ac:dyDescent="0.25">
      <c r="A13" s="38">
        <f t="shared" si="5"/>
        <v>12</v>
      </c>
      <c r="B13" s="39" t="s">
        <v>6</v>
      </c>
      <c r="C13" s="39" t="s">
        <v>1216</v>
      </c>
      <c r="D13" s="39" t="s">
        <v>1217</v>
      </c>
      <c r="E13" s="40">
        <v>7174808</v>
      </c>
      <c r="F13" s="70">
        <v>46049</v>
      </c>
      <c r="G13" s="70"/>
      <c r="H13" s="70">
        <v>46291</v>
      </c>
      <c r="I13" s="42">
        <v>77711728</v>
      </c>
      <c r="J13" s="42"/>
      <c r="K13" s="42">
        <v>0</v>
      </c>
      <c r="L13" s="38" t="s">
        <v>60</v>
      </c>
      <c r="M13" s="42">
        <v>0</v>
      </c>
      <c r="N13" s="42">
        <v>9713966</v>
      </c>
      <c r="O13" s="42">
        <v>323798.86666666664</v>
      </c>
      <c r="P13" s="38">
        <v>330</v>
      </c>
      <c r="Q13" s="62">
        <v>46033</v>
      </c>
      <c r="R13" s="42">
        <v>77711728</v>
      </c>
      <c r="S13" s="38">
        <v>1031</v>
      </c>
      <c r="T13" s="54">
        <v>46049</v>
      </c>
      <c r="U13" s="42">
        <v>77711728</v>
      </c>
      <c r="V13" s="42">
        <v>1295195.4666666666</v>
      </c>
      <c r="W13" s="42">
        <v>9713966</v>
      </c>
      <c r="X13" s="42">
        <v>9713966</v>
      </c>
      <c r="Y13" s="42">
        <v>9713966</v>
      </c>
      <c r="Z13" s="42">
        <v>9713966</v>
      </c>
      <c r="AA13" s="42">
        <v>9713966</v>
      </c>
      <c r="AB13" s="42">
        <v>9713966</v>
      </c>
      <c r="AC13" s="42">
        <f t="shared" si="0"/>
        <v>59578991.466666669</v>
      </c>
      <c r="AD13" s="42"/>
      <c r="AE13" s="42">
        <f t="shared" si="1"/>
        <v>9713966</v>
      </c>
      <c r="AF13" s="42">
        <f t="shared" ref="AF13:AF14" si="7">--N13/30*26</f>
        <v>8418770.5333333332</v>
      </c>
      <c r="AG13" s="42">
        <v>0</v>
      </c>
      <c r="AH13" s="42"/>
      <c r="AI13" s="42"/>
      <c r="AJ13" s="42">
        <f t="shared" si="2"/>
        <v>18132736.533333331</v>
      </c>
      <c r="AK13" s="42">
        <f t="shared" si="3"/>
        <v>77711728</v>
      </c>
      <c r="AL13" s="39"/>
      <c r="AM13" s="39"/>
      <c r="AN13" s="39"/>
      <c r="AO13" s="39"/>
      <c r="AP13" s="39"/>
      <c r="AQ13" s="39" t="s">
        <v>61</v>
      </c>
      <c r="AR13" s="39" t="s">
        <v>1218</v>
      </c>
      <c r="AS13" s="39" t="s">
        <v>1219</v>
      </c>
      <c r="AT13" s="39" t="s">
        <v>1175</v>
      </c>
    </row>
    <row r="14" spans="1:46" x14ac:dyDescent="0.25">
      <c r="A14" s="38">
        <f t="shared" si="5"/>
        <v>13</v>
      </c>
      <c r="B14" s="39" t="s">
        <v>6</v>
      </c>
      <c r="C14" s="39" t="s">
        <v>1220</v>
      </c>
      <c r="D14" s="39" t="s">
        <v>1221</v>
      </c>
      <c r="E14" s="40">
        <v>1016017864</v>
      </c>
      <c r="F14" s="70">
        <v>46049</v>
      </c>
      <c r="G14" s="70"/>
      <c r="H14" s="70">
        <v>46291</v>
      </c>
      <c r="I14" s="42">
        <v>71528680</v>
      </c>
      <c r="J14" s="42"/>
      <c r="K14" s="42">
        <v>0</v>
      </c>
      <c r="L14" s="38" t="s">
        <v>60</v>
      </c>
      <c r="M14" s="42">
        <v>0</v>
      </c>
      <c r="N14" s="42">
        <v>8941085</v>
      </c>
      <c r="O14" s="42">
        <v>298036.16666666669</v>
      </c>
      <c r="P14" s="38">
        <v>324</v>
      </c>
      <c r="Q14" s="62">
        <v>46033</v>
      </c>
      <c r="R14" s="42">
        <v>71528680</v>
      </c>
      <c r="S14" s="38">
        <v>999</v>
      </c>
      <c r="T14" s="54">
        <v>46049</v>
      </c>
      <c r="U14" s="42">
        <v>71528680</v>
      </c>
      <c r="V14" s="42">
        <v>1192144.6666666667</v>
      </c>
      <c r="W14" s="42">
        <v>8941085</v>
      </c>
      <c r="X14" s="42">
        <v>8941085</v>
      </c>
      <c r="Y14" s="42">
        <v>8941085</v>
      </c>
      <c r="Z14" s="42">
        <v>8941085</v>
      </c>
      <c r="AA14" s="42">
        <v>8941085</v>
      </c>
      <c r="AB14" s="42">
        <v>8941085</v>
      </c>
      <c r="AC14" s="42">
        <f t="shared" si="0"/>
        <v>54838654.666666664</v>
      </c>
      <c r="AD14" s="42"/>
      <c r="AE14" s="42">
        <f t="shared" si="1"/>
        <v>8941085</v>
      </c>
      <c r="AF14" s="42">
        <f t="shared" si="7"/>
        <v>7748940.333333334</v>
      </c>
      <c r="AG14" s="42">
        <v>0</v>
      </c>
      <c r="AH14" s="42"/>
      <c r="AI14" s="42"/>
      <c r="AJ14" s="42">
        <f t="shared" si="2"/>
        <v>16690025.333333334</v>
      </c>
      <c r="AK14" s="42">
        <f t="shared" si="3"/>
        <v>71528680</v>
      </c>
      <c r="AL14" s="39"/>
      <c r="AM14" s="39"/>
      <c r="AN14" s="39"/>
      <c r="AO14" s="39"/>
      <c r="AP14" s="39"/>
      <c r="AQ14" s="39" t="s">
        <v>61</v>
      </c>
      <c r="AR14" s="39" t="s">
        <v>1222</v>
      </c>
      <c r="AS14" s="39" t="s">
        <v>1223</v>
      </c>
      <c r="AT14" s="39" t="s">
        <v>1175</v>
      </c>
    </row>
    <row r="15" spans="1:46" x14ac:dyDescent="0.25">
      <c r="A15" s="38">
        <f t="shared" si="5"/>
        <v>14</v>
      </c>
      <c r="B15" s="39" t="s">
        <v>6</v>
      </c>
      <c r="C15" s="39" t="s">
        <v>1224</v>
      </c>
      <c r="D15" s="39" t="s">
        <v>1225</v>
      </c>
      <c r="E15" s="40">
        <v>80111786</v>
      </c>
      <c r="F15" s="70">
        <v>46047</v>
      </c>
      <c r="G15" s="70"/>
      <c r="H15" s="70">
        <v>46289</v>
      </c>
      <c r="I15" s="42">
        <v>91014432</v>
      </c>
      <c r="J15" s="42"/>
      <c r="K15" s="42">
        <v>0</v>
      </c>
      <c r="L15" s="38" t="s">
        <v>60</v>
      </c>
      <c r="M15" s="42">
        <v>0</v>
      </c>
      <c r="N15" s="42">
        <v>11376804</v>
      </c>
      <c r="O15" s="42">
        <v>379226.8</v>
      </c>
      <c r="P15" s="38">
        <v>413</v>
      </c>
      <c r="Q15" s="62">
        <v>46033</v>
      </c>
      <c r="R15" s="42">
        <v>91014432</v>
      </c>
      <c r="S15" s="38">
        <v>609</v>
      </c>
      <c r="T15" s="54">
        <v>46047</v>
      </c>
      <c r="U15" s="42">
        <v>91014432</v>
      </c>
      <c r="V15" s="42">
        <v>2275360.7999999998</v>
      </c>
      <c r="W15" s="42">
        <v>11376804</v>
      </c>
      <c r="X15" s="42">
        <v>11376804</v>
      </c>
      <c r="Y15" s="42">
        <v>11376804</v>
      </c>
      <c r="Z15" s="42">
        <v>11376804</v>
      </c>
      <c r="AA15" s="42">
        <v>11376804</v>
      </c>
      <c r="AB15" s="42">
        <v>11376804</v>
      </c>
      <c r="AC15" s="42">
        <f t="shared" ref="AC15:AC71" si="8">SUM(V15:AB15)</f>
        <v>70536184.799999997</v>
      </c>
      <c r="AD15" s="42"/>
      <c r="AE15" s="42">
        <f t="shared" ref="AE15:AE71" si="9">--N15</f>
        <v>11376804</v>
      </c>
      <c r="AF15" s="42">
        <f>--N15/30*24</f>
        <v>9101443.1999999993</v>
      </c>
      <c r="AG15" s="42">
        <v>0</v>
      </c>
      <c r="AH15" s="42"/>
      <c r="AI15" s="42"/>
      <c r="AJ15" s="42">
        <f t="shared" ref="AJ15:AJ71" si="10">SUM(AD15:AI15)</f>
        <v>20478247.199999999</v>
      </c>
      <c r="AK15" s="42">
        <f t="shared" ref="AK15:AK71" si="11">--AJ15--AC15</f>
        <v>91014432</v>
      </c>
      <c r="AL15" s="39"/>
      <c r="AM15" s="39"/>
      <c r="AN15" s="39"/>
      <c r="AO15" s="39"/>
      <c r="AP15" s="39"/>
      <c r="AQ15" s="39" t="s">
        <v>93</v>
      </c>
      <c r="AR15" s="39" t="s">
        <v>1226</v>
      </c>
      <c r="AS15" s="39" t="s">
        <v>1227</v>
      </c>
      <c r="AT15" s="39" t="s">
        <v>1175</v>
      </c>
    </row>
    <row r="16" spans="1:46" x14ac:dyDescent="0.25">
      <c r="A16" s="38">
        <f t="shared" si="5"/>
        <v>15</v>
      </c>
      <c r="B16" s="39" t="s">
        <v>6</v>
      </c>
      <c r="C16" s="39" t="s">
        <v>1228</v>
      </c>
      <c r="D16" s="39" t="s">
        <v>1229</v>
      </c>
      <c r="E16" s="40">
        <v>1024531026</v>
      </c>
      <c r="F16" s="70">
        <v>46049</v>
      </c>
      <c r="G16" s="70"/>
      <c r="H16" s="70">
        <v>46291</v>
      </c>
      <c r="I16" s="42">
        <v>90153000</v>
      </c>
      <c r="J16" s="42"/>
      <c r="K16" s="42">
        <v>0</v>
      </c>
      <c r="L16" s="38" t="s">
        <v>60</v>
      </c>
      <c r="M16" s="42">
        <v>0</v>
      </c>
      <c r="N16" s="42">
        <v>11269125</v>
      </c>
      <c r="O16" s="42">
        <v>375637.5</v>
      </c>
      <c r="P16" s="38">
        <v>339</v>
      </c>
      <c r="Q16" s="62">
        <v>46033</v>
      </c>
      <c r="R16" s="42">
        <v>90153000</v>
      </c>
      <c r="S16" s="38">
        <v>1018</v>
      </c>
      <c r="T16" s="54">
        <v>46049</v>
      </c>
      <c r="U16" s="42">
        <v>90153000</v>
      </c>
      <c r="V16" s="42">
        <v>1502550</v>
      </c>
      <c r="W16" s="42">
        <v>11269125</v>
      </c>
      <c r="X16" s="42">
        <v>11269125</v>
      </c>
      <c r="Y16" s="42">
        <v>11269125</v>
      </c>
      <c r="Z16" s="42">
        <v>11269125</v>
      </c>
      <c r="AA16" s="42">
        <v>11269125</v>
      </c>
      <c r="AB16" s="42">
        <v>11269125</v>
      </c>
      <c r="AC16" s="42">
        <f t="shared" si="8"/>
        <v>69117300</v>
      </c>
      <c r="AD16" s="42"/>
      <c r="AE16" s="42">
        <f t="shared" si="9"/>
        <v>11269125</v>
      </c>
      <c r="AF16" s="42">
        <f t="shared" ref="AF16:AF19" si="12">--N16/30*26</f>
        <v>9766575</v>
      </c>
      <c r="AG16" s="42">
        <v>0</v>
      </c>
      <c r="AH16" s="42"/>
      <c r="AI16" s="42"/>
      <c r="AJ16" s="42">
        <f t="shared" si="10"/>
        <v>21035700</v>
      </c>
      <c r="AK16" s="42">
        <f t="shared" si="11"/>
        <v>90153000</v>
      </c>
      <c r="AL16" s="39"/>
      <c r="AM16" s="39"/>
      <c r="AN16" s="39"/>
      <c r="AO16" s="39"/>
      <c r="AP16" s="39"/>
      <c r="AQ16" s="39" t="s">
        <v>61</v>
      </c>
      <c r="AR16" s="39" t="s">
        <v>1230</v>
      </c>
      <c r="AS16" s="39" t="s">
        <v>1231</v>
      </c>
      <c r="AT16" s="39" t="s">
        <v>1175</v>
      </c>
    </row>
    <row r="17" spans="1:46" x14ac:dyDescent="0.25">
      <c r="A17" s="38">
        <f t="shared" si="5"/>
        <v>16</v>
      </c>
      <c r="B17" s="39" t="s">
        <v>6</v>
      </c>
      <c r="C17" s="39" t="s">
        <v>1232</v>
      </c>
      <c r="D17" s="39" t="s">
        <v>1233</v>
      </c>
      <c r="E17" s="40">
        <v>1030619322</v>
      </c>
      <c r="F17" s="70">
        <v>46049</v>
      </c>
      <c r="G17" s="70"/>
      <c r="H17" s="70">
        <v>46291</v>
      </c>
      <c r="I17" s="42">
        <v>58145904</v>
      </c>
      <c r="J17" s="42"/>
      <c r="K17" s="42">
        <v>0</v>
      </c>
      <c r="L17" s="38" t="s">
        <v>60</v>
      </c>
      <c r="M17" s="42">
        <v>0</v>
      </c>
      <c r="N17" s="42">
        <v>7268238</v>
      </c>
      <c r="O17" s="42">
        <v>242274.6</v>
      </c>
      <c r="P17" s="38">
        <v>340</v>
      </c>
      <c r="Q17" s="62">
        <v>46033</v>
      </c>
      <c r="R17" s="42">
        <v>58145904</v>
      </c>
      <c r="S17" s="38">
        <v>1019</v>
      </c>
      <c r="T17" s="54">
        <v>46049</v>
      </c>
      <c r="U17" s="42">
        <v>58145904</v>
      </c>
      <c r="V17" s="42">
        <v>969098.4</v>
      </c>
      <c r="W17" s="42">
        <v>7268238</v>
      </c>
      <c r="X17" s="42">
        <v>7268238</v>
      </c>
      <c r="Y17" s="42">
        <v>7268238</v>
      </c>
      <c r="Z17" s="42">
        <v>7268238</v>
      </c>
      <c r="AA17" s="42">
        <v>7268238</v>
      </c>
      <c r="AB17" s="42">
        <v>7268238</v>
      </c>
      <c r="AC17" s="42">
        <f t="shared" si="8"/>
        <v>44578526.399999999</v>
      </c>
      <c r="AD17" s="42"/>
      <c r="AE17" s="42">
        <f t="shared" si="9"/>
        <v>7268238</v>
      </c>
      <c r="AF17" s="42">
        <f t="shared" si="12"/>
        <v>6299139.6000000006</v>
      </c>
      <c r="AG17" s="42">
        <v>0</v>
      </c>
      <c r="AH17" s="42"/>
      <c r="AI17" s="42"/>
      <c r="AJ17" s="42">
        <f t="shared" si="10"/>
        <v>13567377.600000001</v>
      </c>
      <c r="AK17" s="42">
        <f t="shared" si="11"/>
        <v>58145904</v>
      </c>
      <c r="AL17" s="39"/>
      <c r="AM17" s="39"/>
      <c r="AN17" s="39"/>
      <c r="AO17" s="39"/>
      <c r="AP17" s="39"/>
      <c r="AQ17" s="39" t="s">
        <v>61</v>
      </c>
      <c r="AR17" s="39" t="s">
        <v>1234</v>
      </c>
      <c r="AS17" s="39" t="s">
        <v>1235</v>
      </c>
      <c r="AT17" s="39" t="s">
        <v>1175</v>
      </c>
    </row>
    <row r="18" spans="1:46" x14ac:dyDescent="0.25">
      <c r="A18" s="38">
        <f t="shared" si="5"/>
        <v>17</v>
      </c>
      <c r="B18" s="39" t="s">
        <v>6</v>
      </c>
      <c r="C18" s="39" t="s">
        <v>1236</v>
      </c>
      <c r="D18" s="39" t="s">
        <v>1237</v>
      </c>
      <c r="E18" s="40">
        <v>1030678717</v>
      </c>
      <c r="F18" s="70">
        <v>46049</v>
      </c>
      <c r="G18" s="70"/>
      <c r="H18" s="70">
        <v>46291</v>
      </c>
      <c r="I18" s="42">
        <v>58145904</v>
      </c>
      <c r="J18" s="42"/>
      <c r="K18" s="42">
        <v>0</v>
      </c>
      <c r="L18" s="38" t="s">
        <v>60</v>
      </c>
      <c r="M18" s="42">
        <v>0</v>
      </c>
      <c r="N18" s="42">
        <v>7268238</v>
      </c>
      <c r="O18" s="42">
        <v>242274.6</v>
      </c>
      <c r="P18" s="38">
        <v>272</v>
      </c>
      <c r="Q18" s="62">
        <v>46033</v>
      </c>
      <c r="R18" s="42">
        <v>58145904</v>
      </c>
      <c r="S18" s="38">
        <v>1021</v>
      </c>
      <c r="T18" s="54">
        <v>46049</v>
      </c>
      <c r="U18" s="42">
        <v>58145904</v>
      </c>
      <c r="V18" s="42">
        <v>969098.4</v>
      </c>
      <c r="W18" s="42">
        <v>7268238</v>
      </c>
      <c r="X18" s="42">
        <v>7268238</v>
      </c>
      <c r="Y18" s="42">
        <v>7268238</v>
      </c>
      <c r="Z18" s="42">
        <v>7268238</v>
      </c>
      <c r="AA18" s="42">
        <v>7268238</v>
      </c>
      <c r="AB18" s="42">
        <v>7268238</v>
      </c>
      <c r="AC18" s="42">
        <f t="shared" si="8"/>
        <v>44578526.399999999</v>
      </c>
      <c r="AD18" s="42"/>
      <c r="AE18" s="42">
        <f t="shared" si="9"/>
        <v>7268238</v>
      </c>
      <c r="AF18" s="42">
        <f t="shared" si="12"/>
        <v>6299139.6000000006</v>
      </c>
      <c r="AG18" s="42">
        <v>0</v>
      </c>
      <c r="AH18" s="42"/>
      <c r="AI18" s="42"/>
      <c r="AJ18" s="42">
        <f t="shared" si="10"/>
        <v>13567377.600000001</v>
      </c>
      <c r="AK18" s="42">
        <f t="shared" si="11"/>
        <v>58145904</v>
      </c>
      <c r="AL18" s="39"/>
      <c r="AM18" s="39"/>
      <c r="AN18" s="39"/>
      <c r="AO18" s="39"/>
      <c r="AP18" s="39"/>
      <c r="AQ18" s="39" t="s">
        <v>61</v>
      </c>
      <c r="AR18" s="39" t="s">
        <v>1238</v>
      </c>
      <c r="AS18" s="39" t="s">
        <v>1239</v>
      </c>
      <c r="AT18" s="39" t="s">
        <v>1175</v>
      </c>
    </row>
    <row r="19" spans="1:46" x14ac:dyDescent="0.25">
      <c r="A19" s="38">
        <f t="shared" si="5"/>
        <v>18</v>
      </c>
      <c r="B19" s="39" t="s">
        <v>6</v>
      </c>
      <c r="C19" s="39" t="s">
        <v>1240</v>
      </c>
      <c r="D19" s="39" t="s">
        <v>1241</v>
      </c>
      <c r="E19" s="40">
        <v>1072421489</v>
      </c>
      <c r="F19" s="70">
        <v>46049</v>
      </c>
      <c r="G19" s="70"/>
      <c r="H19" s="70">
        <v>46291</v>
      </c>
      <c r="I19" s="42">
        <v>99357416</v>
      </c>
      <c r="J19" s="42"/>
      <c r="K19" s="42">
        <v>0</v>
      </c>
      <c r="L19" s="38" t="s">
        <v>60</v>
      </c>
      <c r="M19" s="42">
        <v>0</v>
      </c>
      <c r="N19" s="42">
        <v>12419677</v>
      </c>
      <c r="O19" s="42">
        <v>413989.23333333334</v>
      </c>
      <c r="P19" s="38">
        <v>271</v>
      </c>
      <c r="Q19" s="62">
        <v>46033</v>
      </c>
      <c r="R19" s="42">
        <v>99357416</v>
      </c>
      <c r="S19" s="38">
        <v>1017</v>
      </c>
      <c r="T19" s="54">
        <v>46049</v>
      </c>
      <c r="U19" s="42">
        <v>99357416</v>
      </c>
      <c r="V19" s="42">
        <v>1655956.93</v>
      </c>
      <c r="W19" s="42">
        <v>12419677</v>
      </c>
      <c r="X19" s="42">
        <v>12419677</v>
      </c>
      <c r="Y19" s="42">
        <v>12419677</v>
      </c>
      <c r="Z19" s="42">
        <v>12419677</v>
      </c>
      <c r="AA19" s="42">
        <v>12419677</v>
      </c>
      <c r="AB19" s="42">
        <v>12419677</v>
      </c>
      <c r="AC19" s="42">
        <f t="shared" si="8"/>
        <v>76174018.930000007</v>
      </c>
      <c r="AD19" s="42"/>
      <c r="AE19" s="42">
        <f t="shared" si="9"/>
        <v>12419677</v>
      </c>
      <c r="AF19" s="42">
        <f t="shared" si="12"/>
        <v>10763720.066666666</v>
      </c>
      <c r="AG19" s="42">
        <v>0</v>
      </c>
      <c r="AH19" s="42"/>
      <c r="AI19" s="42"/>
      <c r="AJ19" s="42">
        <f t="shared" si="10"/>
        <v>23183397.066666666</v>
      </c>
      <c r="AK19" s="42">
        <f t="shared" si="11"/>
        <v>99357415.99666667</v>
      </c>
      <c r="AL19" s="39"/>
      <c r="AM19" s="39"/>
      <c r="AN19" s="39"/>
      <c r="AO19" s="39"/>
      <c r="AP19" s="39"/>
      <c r="AQ19" s="39" t="s">
        <v>61</v>
      </c>
      <c r="AR19" s="39" t="s">
        <v>1242</v>
      </c>
      <c r="AS19" s="39" t="s">
        <v>1243</v>
      </c>
      <c r="AT19" s="39" t="s">
        <v>1175</v>
      </c>
    </row>
    <row r="20" spans="1:46" x14ac:dyDescent="0.25">
      <c r="A20" s="38">
        <f t="shared" si="5"/>
        <v>19</v>
      </c>
      <c r="B20" s="39" t="s">
        <v>6</v>
      </c>
      <c r="C20" s="39" t="s">
        <v>1244</v>
      </c>
      <c r="D20" s="39" t="s">
        <v>1245</v>
      </c>
      <c r="E20" s="40">
        <v>1026271970</v>
      </c>
      <c r="F20" s="70">
        <v>46050</v>
      </c>
      <c r="G20" s="70"/>
      <c r="H20" s="70">
        <v>46292</v>
      </c>
      <c r="I20" s="42">
        <v>58145904</v>
      </c>
      <c r="J20" s="42"/>
      <c r="K20" s="42">
        <v>0</v>
      </c>
      <c r="L20" s="38" t="s">
        <v>60</v>
      </c>
      <c r="M20" s="42">
        <v>0</v>
      </c>
      <c r="N20" s="42">
        <v>7268238</v>
      </c>
      <c r="O20" s="42">
        <v>242274.6</v>
      </c>
      <c r="P20" s="38">
        <v>444</v>
      </c>
      <c r="Q20" s="62">
        <v>46033</v>
      </c>
      <c r="R20" s="42">
        <v>58145904</v>
      </c>
      <c r="S20" s="38">
        <v>1106</v>
      </c>
      <c r="T20" s="54">
        <v>46050</v>
      </c>
      <c r="U20" s="42">
        <v>58145904</v>
      </c>
      <c r="V20" s="42">
        <v>726823.8</v>
      </c>
      <c r="W20" s="42">
        <v>7268238</v>
      </c>
      <c r="X20" s="42">
        <v>7268238</v>
      </c>
      <c r="Y20" s="42">
        <v>7268238</v>
      </c>
      <c r="Z20" s="42">
        <v>7268238</v>
      </c>
      <c r="AA20" s="42">
        <v>7268238</v>
      </c>
      <c r="AB20" s="42">
        <v>7268238</v>
      </c>
      <c r="AC20" s="42">
        <f t="shared" si="8"/>
        <v>44336251.799999997</v>
      </c>
      <c r="AD20" s="42"/>
      <c r="AE20" s="42">
        <f t="shared" si="9"/>
        <v>7268238</v>
      </c>
      <c r="AF20" s="42">
        <f>--N20/30*27</f>
        <v>6541414.2000000002</v>
      </c>
      <c r="AG20" s="42">
        <v>0</v>
      </c>
      <c r="AH20" s="42"/>
      <c r="AI20" s="42"/>
      <c r="AJ20" s="42">
        <f t="shared" si="10"/>
        <v>13809652.199999999</v>
      </c>
      <c r="AK20" s="42">
        <f t="shared" si="11"/>
        <v>58145904</v>
      </c>
      <c r="AL20" s="39"/>
      <c r="AM20" s="39"/>
      <c r="AN20" s="39"/>
      <c r="AO20" s="39"/>
      <c r="AP20" s="39"/>
      <c r="AQ20" s="39" t="s">
        <v>61</v>
      </c>
      <c r="AR20" s="39" t="s">
        <v>1246</v>
      </c>
      <c r="AS20" s="39" t="s">
        <v>1247</v>
      </c>
      <c r="AT20" s="39" t="s">
        <v>1175</v>
      </c>
    </row>
    <row r="21" spans="1:46" x14ac:dyDescent="0.25">
      <c r="A21" s="38">
        <f t="shared" si="5"/>
        <v>20</v>
      </c>
      <c r="B21" s="39" t="s">
        <v>6</v>
      </c>
      <c r="C21" s="39" t="s">
        <v>1248</v>
      </c>
      <c r="D21" s="39" t="s">
        <v>1249</v>
      </c>
      <c r="E21" s="40">
        <v>51650751</v>
      </c>
      <c r="F21" s="70">
        <v>46050</v>
      </c>
      <c r="G21" s="70"/>
      <c r="H21" s="70">
        <v>46292</v>
      </c>
      <c r="I21" s="42">
        <v>100800000</v>
      </c>
      <c r="J21" s="42"/>
      <c r="K21" s="42">
        <v>0</v>
      </c>
      <c r="L21" s="38" t="s">
        <v>60</v>
      </c>
      <c r="M21" s="42">
        <v>0</v>
      </c>
      <c r="N21" s="42">
        <v>12600000</v>
      </c>
      <c r="O21" s="42">
        <v>420000</v>
      </c>
      <c r="P21" s="38">
        <v>273</v>
      </c>
      <c r="Q21" s="62">
        <v>46033</v>
      </c>
      <c r="R21" s="42">
        <v>151200000</v>
      </c>
      <c r="S21" s="38">
        <v>1042</v>
      </c>
      <c r="T21" s="54">
        <v>46049</v>
      </c>
      <c r="U21" s="42">
        <v>100800000</v>
      </c>
      <c r="V21" s="42">
        <v>1260000</v>
      </c>
      <c r="W21" s="42">
        <v>12600000</v>
      </c>
      <c r="X21" s="42">
        <v>12600000</v>
      </c>
      <c r="Y21" s="42">
        <v>12600000</v>
      </c>
      <c r="Z21" s="42">
        <v>12600000</v>
      </c>
      <c r="AA21" s="42">
        <v>12600000</v>
      </c>
      <c r="AB21" s="42">
        <v>12600000</v>
      </c>
      <c r="AC21" s="42">
        <f t="shared" si="8"/>
        <v>76860000</v>
      </c>
      <c r="AD21" s="42"/>
      <c r="AE21" s="42">
        <f t="shared" si="9"/>
        <v>12600000</v>
      </c>
      <c r="AF21" s="42">
        <f t="shared" ref="AF21" si="13">--N21/30*27</f>
        <v>11340000</v>
      </c>
      <c r="AG21" s="42">
        <v>0</v>
      </c>
      <c r="AH21" s="42"/>
      <c r="AI21" s="42"/>
      <c r="AJ21" s="42">
        <f t="shared" si="10"/>
        <v>23940000</v>
      </c>
      <c r="AK21" s="42">
        <f t="shared" si="11"/>
        <v>100800000</v>
      </c>
      <c r="AL21" s="39"/>
      <c r="AM21" s="39"/>
      <c r="AN21" s="39"/>
      <c r="AO21" s="39"/>
      <c r="AP21" s="39"/>
      <c r="AQ21" s="39" t="s">
        <v>61</v>
      </c>
      <c r="AR21" s="39" t="s">
        <v>1250</v>
      </c>
      <c r="AS21" s="39" t="s">
        <v>1251</v>
      </c>
      <c r="AT21" s="39" t="s">
        <v>1175</v>
      </c>
    </row>
    <row r="22" spans="1:46" x14ac:dyDescent="0.25">
      <c r="A22" s="38">
        <f t="shared" si="5"/>
        <v>21</v>
      </c>
      <c r="B22" s="39" t="s">
        <v>6</v>
      </c>
      <c r="C22" s="39" t="s">
        <v>1252</v>
      </c>
      <c r="D22" s="39" t="s">
        <v>1253</v>
      </c>
      <c r="E22" s="40">
        <v>18003745</v>
      </c>
      <c r="F22" s="70">
        <v>46047</v>
      </c>
      <c r="G22" s="70"/>
      <c r="H22" s="70">
        <v>46289</v>
      </c>
      <c r="I22" s="42">
        <v>71528680</v>
      </c>
      <c r="J22" s="42"/>
      <c r="K22" s="42">
        <v>0</v>
      </c>
      <c r="L22" s="38" t="s">
        <v>60</v>
      </c>
      <c r="M22" s="42">
        <v>0</v>
      </c>
      <c r="N22" s="42">
        <v>8941085</v>
      </c>
      <c r="O22" s="42">
        <v>298036.16666666669</v>
      </c>
      <c r="P22" s="38">
        <v>354</v>
      </c>
      <c r="Q22" s="62">
        <v>46033</v>
      </c>
      <c r="R22" s="42">
        <v>71528680</v>
      </c>
      <c r="S22" s="38">
        <v>594</v>
      </c>
      <c r="T22" s="54">
        <v>46047</v>
      </c>
      <c r="U22" s="42">
        <v>71528680</v>
      </c>
      <c r="V22" s="42">
        <v>1788217</v>
      </c>
      <c r="W22" s="42">
        <v>8941085</v>
      </c>
      <c r="X22" s="42">
        <v>8941085</v>
      </c>
      <c r="Y22" s="42">
        <v>8941085</v>
      </c>
      <c r="Z22" s="42">
        <v>8941085</v>
      </c>
      <c r="AA22" s="42">
        <v>8941085</v>
      </c>
      <c r="AB22" s="42">
        <v>8941085</v>
      </c>
      <c r="AC22" s="42">
        <f t="shared" si="8"/>
        <v>55434727</v>
      </c>
      <c r="AD22" s="42"/>
      <c r="AE22" s="42">
        <f t="shared" si="9"/>
        <v>8941085</v>
      </c>
      <c r="AF22" s="42">
        <f>--N22/30*24</f>
        <v>7152868</v>
      </c>
      <c r="AG22" s="42">
        <v>0</v>
      </c>
      <c r="AH22" s="42"/>
      <c r="AI22" s="42"/>
      <c r="AJ22" s="42">
        <f t="shared" si="10"/>
        <v>16093953</v>
      </c>
      <c r="AK22" s="42">
        <f t="shared" si="11"/>
        <v>71528680</v>
      </c>
      <c r="AL22" s="39"/>
      <c r="AM22" s="39"/>
      <c r="AN22" s="39"/>
      <c r="AO22" s="39"/>
      <c r="AP22" s="39"/>
      <c r="AQ22" s="39" t="s">
        <v>61</v>
      </c>
      <c r="AR22" s="39" t="s">
        <v>1254</v>
      </c>
      <c r="AS22" s="39" t="s">
        <v>1255</v>
      </c>
      <c r="AT22" s="39" t="s">
        <v>1175</v>
      </c>
    </row>
    <row r="23" spans="1:46" x14ac:dyDescent="0.25">
      <c r="A23" s="38">
        <f t="shared" si="5"/>
        <v>22</v>
      </c>
      <c r="B23" s="39" t="s">
        <v>6</v>
      </c>
      <c r="C23" s="39" t="s">
        <v>1256</v>
      </c>
      <c r="D23" s="39" t="s">
        <v>1257</v>
      </c>
      <c r="E23" s="40">
        <v>1012409706</v>
      </c>
      <c r="F23" s="70">
        <v>46051</v>
      </c>
      <c r="G23" s="70"/>
      <c r="H23" s="70">
        <v>46293</v>
      </c>
      <c r="I23" s="42">
        <v>50762296</v>
      </c>
      <c r="J23" s="42"/>
      <c r="K23" s="42">
        <v>0</v>
      </c>
      <c r="L23" s="38" t="s">
        <v>60</v>
      </c>
      <c r="M23" s="42">
        <v>0</v>
      </c>
      <c r="N23" s="42">
        <v>6345287</v>
      </c>
      <c r="O23" s="42">
        <v>211509.56666666668</v>
      </c>
      <c r="P23" s="38">
        <v>243</v>
      </c>
      <c r="Q23" s="62">
        <v>46033</v>
      </c>
      <c r="R23" s="42">
        <v>50762296</v>
      </c>
      <c r="S23" s="38">
        <v>1141</v>
      </c>
      <c r="T23" s="54">
        <v>46051</v>
      </c>
      <c r="U23" s="42">
        <v>50762296</v>
      </c>
      <c r="V23" s="42">
        <v>423019.13333333336</v>
      </c>
      <c r="W23" s="42">
        <v>6345287</v>
      </c>
      <c r="X23" s="42">
        <v>6345287</v>
      </c>
      <c r="Y23" s="42">
        <v>6345287</v>
      </c>
      <c r="Z23" s="42">
        <v>6345287</v>
      </c>
      <c r="AA23" s="42">
        <v>6345287</v>
      </c>
      <c r="AB23" s="42">
        <v>6345287</v>
      </c>
      <c r="AC23" s="42">
        <f t="shared" si="8"/>
        <v>38494741.133333333</v>
      </c>
      <c r="AD23" s="42"/>
      <c r="AE23" s="42">
        <f t="shared" si="9"/>
        <v>6345287</v>
      </c>
      <c r="AF23" s="42">
        <f>--N23/30*28</f>
        <v>5922267.8666666672</v>
      </c>
      <c r="AG23" s="42">
        <v>0</v>
      </c>
      <c r="AH23" s="42"/>
      <c r="AI23" s="42"/>
      <c r="AJ23" s="42">
        <f t="shared" si="10"/>
        <v>12267554.866666667</v>
      </c>
      <c r="AK23" s="42">
        <f t="shared" si="11"/>
        <v>50762296</v>
      </c>
      <c r="AL23" s="39"/>
      <c r="AM23" s="39"/>
      <c r="AN23" s="39"/>
      <c r="AO23" s="39"/>
      <c r="AP23" s="39"/>
      <c r="AQ23" s="39" t="s">
        <v>61</v>
      </c>
      <c r="AR23" s="39" t="s">
        <v>1258</v>
      </c>
      <c r="AS23" s="39" t="s">
        <v>1259</v>
      </c>
      <c r="AT23" s="39" t="s">
        <v>1175</v>
      </c>
    </row>
    <row r="24" spans="1:46" x14ac:dyDescent="0.25">
      <c r="A24" s="38">
        <f t="shared" si="5"/>
        <v>23</v>
      </c>
      <c r="B24" s="39" t="s">
        <v>6</v>
      </c>
      <c r="C24" s="39" t="s">
        <v>1260</v>
      </c>
      <c r="D24" s="39" t="s">
        <v>1261</v>
      </c>
      <c r="E24" s="40">
        <v>39647273</v>
      </c>
      <c r="F24" s="70">
        <v>46047</v>
      </c>
      <c r="G24" s="70"/>
      <c r="H24" s="70">
        <v>46289</v>
      </c>
      <c r="I24" s="42">
        <v>47582712</v>
      </c>
      <c r="J24" s="42"/>
      <c r="K24" s="42">
        <v>0</v>
      </c>
      <c r="L24" s="38" t="s">
        <v>60</v>
      </c>
      <c r="M24" s="42">
        <v>0</v>
      </c>
      <c r="N24" s="42">
        <v>5947839</v>
      </c>
      <c r="O24" s="42">
        <v>198261.3</v>
      </c>
      <c r="P24" s="38">
        <v>454</v>
      </c>
      <c r="Q24" s="62">
        <v>46033</v>
      </c>
      <c r="R24" s="42">
        <v>47582712</v>
      </c>
      <c r="S24" s="38">
        <v>595</v>
      </c>
      <c r="T24" s="54">
        <v>46047</v>
      </c>
      <c r="U24" s="42">
        <v>47582712</v>
      </c>
      <c r="V24" s="42">
        <v>1189567.7999999998</v>
      </c>
      <c r="W24" s="42">
        <v>5947839</v>
      </c>
      <c r="X24" s="42">
        <v>5947839</v>
      </c>
      <c r="Y24" s="42">
        <v>5947839</v>
      </c>
      <c r="Z24" s="42">
        <v>5947839</v>
      </c>
      <c r="AA24" s="42">
        <v>5947839</v>
      </c>
      <c r="AB24" s="42">
        <v>5947839</v>
      </c>
      <c r="AC24" s="42">
        <f t="shared" si="8"/>
        <v>36876601.799999997</v>
      </c>
      <c r="AD24" s="42"/>
      <c r="AE24" s="42">
        <f t="shared" si="9"/>
        <v>5947839</v>
      </c>
      <c r="AF24" s="42">
        <f>--N24/30*24</f>
        <v>4758271.1999999993</v>
      </c>
      <c r="AG24" s="42">
        <v>0</v>
      </c>
      <c r="AH24" s="42"/>
      <c r="AI24" s="42"/>
      <c r="AJ24" s="42">
        <f t="shared" si="10"/>
        <v>10706110.199999999</v>
      </c>
      <c r="AK24" s="42">
        <f t="shared" si="11"/>
        <v>47582712</v>
      </c>
      <c r="AL24" s="39"/>
      <c r="AM24" s="39"/>
      <c r="AN24" s="39"/>
      <c r="AO24" s="39"/>
      <c r="AP24" s="39"/>
      <c r="AQ24" s="39" t="s">
        <v>61</v>
      </c>
      <c r="AR24" s="39" t="s">
        <v>1262</v>
      </c>
      <c r="AS24" s="39" t="s">
        <v>1263</v>
      </c>
      <c r="AT24" s="39" t="s">
        <v>1175</v>
      </c>
    </row>
    <row r="25" spans="1:46" x14ac:dyDescent="0.25">
      <c r="A25" s="38">
        <f t="shared" si="5"/>
        <v>24</v>
      </c>
      <c r="B25" s="39" t="s">
        <v>6</v>
      </c>
      <c r="C25" s="39" t="s">
        <v>1264</v>
      </c>
      <c r="D25" s="39" t="s">
        <v>1265</v>
      </c>
      <c r="E25" s="40">
        <v>52718333</v>
      </c>
      <c r="F25" s="70">
        <v>46051</v>
      </c>
      <c r="G25" s="70"/>
      <c r="H25" s="70">
        <v>46293</v>
      </c>
      <c r="I25" s="42">
        <v>58145904</v>
      </c>
      <c r="J25" s="42"/>
      <c r="K25" s="42">
        <v>0</v>
      </c>
      <c r="L25" s="38" t="s">
        <v>60</v>
      </c>
      <c r="M25" s="42">
        <v>0</v>
      </c>
      <c r="N25" s="42">
        <v>7268238</v>
      </c>
      <c r="O25" s="42">
        <v>242274.6</v>
      </c>
      <c r="P25" s="38">
        <v>300</v>
      </c>
      <c r="Q25" s="62">
        <v>46033</v>
      </c>
      <c r="R25" s="42">
        <v>58145904</v>
      </c>
      <c r="S25" s="38">
        <v>1126</v>
      </c>
      <c r="T25" s="54">
        <v>46051</v>
      </c>
      <c r="U25" s="42">
        <v>58145904</v>
      </c>
      <c r="V25" s="42">
        <v>484549.2</v>
      </c>
      <c r="W25" s="42">
        <v>7268238</v>
      </c>
      <c r="X25" s="42">
        <v>7268238</v>
      </c>
      <c r="Y25" s="42">
        <v>7268238</v>
      </c>
      <c r="Z25" s="42">
        <v>7268238</v>
      </c>
      <c r="AA25" s="42">
        <v>7268238</v>
      </c>
      <c r="AB25" s="42">
        <v>7268238</v>
      </c>
      <c r="AC25" s="42">
        <f t="shared" si="8"/>
        <v>44093977.200000003</v>
      </c>
      <c r="AD25" s="42"/>
      <c r="AE25" s="42">
        <f t="shared" si="9"/>
        <v>7268238</v>
      </c>
      <c r="AF25" s="42">
        <f>--N25/30*28</f>
        <v>6783688.7999999998</v>
      </c>
      <c r="AG25" s="42">
        <v>0</v>
      </c>
      <c r="AH25" s="42"/>
      <c r="AI25" s="42"/>
      <c r="AJ25" s="42">
        <f t="shared" si="10"/>
        <v>14051926.800000001</v>
      </c>
      <c r="AK25" s="42">
        <f t="shared" si="11"/>
        <v>58145904</v>
      </c>
      <c r="AL25" s="39"/>
      <c r="AM25" s="39"/>
      <c r="AN25" s="39"/>
      <c r="AO25" s="39"/>
      <c r="AP25" s="39"/>
      <c r="AQ25" s="39" t="s">
        <v>61</v>
      </c>
      <c r="AR25" s="39" t="s">
        <v>1266</v>
      </c>
      <c r="AS25" s="39" t="s">
        <v>1267</v>
      </c>
      <c r="AT25" s="39" t="s">
        <v>1175</v>
      </c>
    </row>
    <row r="26" spans="1:46" x14ac:dyDescent="0.25">
      <c r="A26" s="38">
        <f t="shared" si="5"/>
        <v>25</v>
      </c>
      <c r="B26" s="39" t="s">
        <v>6</v>
      </c>
      <c r="C26" s="39" t="s">
        <v>1268</v>
      </c>
      <c r="D26" s="39" t="s">
        <v>1269</v>
      </c>
      <c r="E26" s="40">
        <v>1024558622</v>
      </c>
      <c r="F26" s="70">
        <v>46047</v>
      </c>
      <c r="G26" s="70"/>
      <c r="H26" s="70">
        <v>46289</v>
      </c>
      <c r="I26" s="42">
        <v>46518488</v>
      </c>
      <c r="J26" s="42"/>
      <c r="K26" s="42">
        <v>0</v>
      </c>
      <c r="L26" s="38" t="s">
        <v>60</v>
      </c>
      <c r="M26" s="42">
        <v>0</v>
      </c>
      <c r="N26" s="42">
        <v>5814811</v>
      </c>
      <c r="O26" s="42">
        <v>193827.03333333333</v>
      </c>
      <c r="P26" s="38">
        <v>225</v>
      </c>
      <c r="Q26" s="62">
        <v>46033</v>
      </c>
      <c r="R26" s="42">
        <v>46518488</v>
      </c>
      <c r="S26" s="38">
        <v>611</v>
      </c>
      <c r="T26" s="54">
        <v>46047</v>
      </c>
      <c r="U26" s="42">
        <v>46518488</v>
      </c>
      <c r="V26" s="42">
        <v>1162962.2</v>
      </c>
      <c r="W26" s="42">
        <v>5814811</v>
      </c>
      <c r="X26" s="42">
        <v>5814811</v>
      </c>
      <c r="Y26" s="42">
        <v>5814811</v>
      </c>
      <c r="Z26" s="42">
        <v>5814811</v>
      </c>
      <c r="AA26" s="42">
        <v>5814811</v>
      </c>
      <c r="AB26" s="42">
        <v>5814811</v>
      </c>
      <c r="AC26" s="42">
        <f t="shared" si="8"/>
        <v>36051828.200000003</v>
      </c>
      <c r="AD26" s="42"/>
      <c r="AE26" s="42">
        <f t="shared" si="9"/>
        <v>5814811</v>
      </c>
      <c r="AF26" s="42">
        <f>--N26/30*24</f>
        <v>4651848.8</v>
      </c>
      <c r="AG26" s="42">
        <v>0</v>
      </c>
      <c r="AH26" s="42"/>
      <c r="AI26" s="42"/>
      <c r="AJ26" s="42">
        <f t="shared" si="10"/>
        <v>10466659.800000001</v>
      </c>
      <c r="AK26" s="42">
        <f t="shared" si="11"/>
        <v>46518488</v>
      </c>
      <c r="AL26" s="39"/>
      <c r="AM26" s="39"/>
      <c r="AN26" s="39"/>
      <c r="AO26" s="39"/>
      <c r="AP26" s="39"/>
      <c r="AQ26" s="39" t="s">
        <v>61</v>
      </c>
      <c r="AR26" s="39" t="s">
        <v>1270</v>
      </c>
      <c r="AS26" s="39" t="s">
        <v>1271</v>
      </c>
      <c r="AT26" s="39" t="s">
        <v>1175</v>
      </c>
    </row>
    <row r="27" spans="1:46" x14ac:dyDescent="0.25">
      <c r="A27" s="38">
        <f t="shared" si="5"/>
        <v>26</v>
      </c>
      <c r="B27" s="39" t="s">
        <v>6</v>
      </c>
      <c r="C27" s="39" t="s">
        <v>1272</v>
      </c>
      <c r="D27" s="39" t="s">
        <v>1273</v>
      </c>
      <c r="E27" s="40">
        <v>52851595</v>
      </c>
      <c r="F27" s="70">
        <v>46052</v>
      </c>
      <c r="G27" s="70"/>
      <c r="H27" s="70">
        <v>46294</v>
      </c>
      <c r="I27" s="42">
        <v>77422944</v>
      </c>
      <c r="J27" s="42"/>
      <c r="K27" s="42">
        <v>0</v>
      </c>
      <c r="L27" s="38" t="s">
        <v>60</v>
      </c>
      <c r="M27" s="42">
        <v>0</v>
      </c>
      <c r="N27" s="42">
        <v>9677868</v>
      </c>
      <c r="O27" s="42">
        <v>322595.59999999998</v>
      </c>
      <c r="P27" s="38">
        <v>329</v>
      </c>
      <c r="Q27" s="62">
        <v>46033</v>
      </c>
      <c r="R27" s="42">
        <v>77422944</v>
      </c>
      <c r="S27" s="38">
        <v>1218</v>
      </c>
      <c r="T27" s="54">
        <v>46052</v>
      </c>
      <c r="U27" s="42">
        <v>77422944</v>
      </c>
      <c r="V27" s="42">
        <v>322595.59999999998</v>
      </c>
      <c r="W27" s="42">
        <v>9677868</v>
      </c>
      <c r="X27" s="42">
        <v>9677868</v>
      </c>
      <c r="Y27" s="42">
        <v>9677868</v>
      </c>
      <c r="Z27" s="42">
        <v>9677868</v>
      </c>
      <c r="AA27" s="42">
        <v>9677868</v>
      </c>
      <c r="AB27" s="42">
        <v>9677868</v>
      </c>
      <c r="AC27" s="42">
        <f t="shared" si="8"/>
        <v>58389803.600000001</v>
      </c>
      <c r="AD27" s="42"/>
      <c r="AE27" s="42">
        <f t="shared" si="9"/>
        <v>9677868</v>
      </c>
      <c r="AF27" s="42">
        <f>--N27/30*29</f>
        <v>9355272.3999999985</v>
      </c>
      <c r="AG27" s="42">
        <v>0</v>
      </c>
      <c r="AH27" s="42"/>
      <c r="AI27" s="42"/>
      <c r="AJ27" s="42">
        <f t="shared" si="10"/>
        <v>19033140.399999999</v>
      </c>
      <c r="AK27" s="42">
        <f t="shared" si="11"/>
        <v>77422944</v>
      </c>
      <c r="AL27" s="39"/>
      <c r="AM27" s="39"/>
      <c r="AN27" s="39"/>
      <c r="AO27" s="39"/>
      <c r="AP27" s="39"/>
      <c r="AQ27" s="39" t="s">
        <v>61</v>
      </c>
      <c r="AR27" s="39" t="s">
        <v>1274</v>
      </c>
      <c r="AS27" s="39" t="s">
        <v>1275</v>
      </c>
      <c r="AT27" s="39" t="s">
        <v>1175</v>
      </c>
    </row>
    <row r="28" spans="1:46" x14ac:dyDescent="0.25">
      <c r="A28" s="38">
        <f t="shared" si="5"/>
        <v>27</v>
      </c>
      <c r="B28" s="39" t="s">
        <v>6</v>
      </c>
      <c r="C28" s="39" t="s">
        <v>1276</v>
      </c>
      <c r="D28" s="39" t="s">
        <v>1277</v>
      </c>
      <c r="E28" s="40">
        <v>80094451</v>
      </c>
      <c r="F28" s="70">
        <v>46049</v>
      </c>
      <c r="G28" s="70"/>
      <c r="H28" s="70">
        <v>46291</v>
      </c>
      <c r="I28" s="42">
        <v>91014432</v>
      </c>
      <c r="J28" s="42"/>
      <c r="K28" s="42">
        <v>0</v>
      </c>
      <c r="L28" s="38" t="s">
        <v>60</v>
      </c>
      <c r="M28" s="42">
        <v>0</v>
      </c>
      <c r="N28" s="42">
        <v>11376804</v>
      </c>
      <c r="O28" s="42">
        <v>379226.8</v>
      </c>
      <c r="P28" s="38">
        <v>348</v>
      </c>
      <c r="Q28" s="62">
        <v>46033</v>
      </c>
      <c r="R28" s="42">
        <v>91014432</v>
      </c>
      <c r="S28" s="38">
        <v>1003</v>
      </c>
      <c r="T28" s="54">
        <v>46049</v>
      </c>
      <c r="U28" s="42">
        <v>91014432</v>
      </c>
      <c r="V28" s="42">
        <v>1516907.2</v>
      </c>
      <c r="W28" s="42">
        <v>11376804</v>
      </c>
      <c r="X28" s="42">
        <v>11376804</v>
      </c>
      <c r="Y28" s="42">
        <v>11376804</v>
      </c>
      <c r="Z28" s="42">
        <v>11376804</v>
      </c>
      <c r="AA28" s="42">
        <v>11376804</v>
      </c>
      <c r="AB28" s="42">
        <v>11376804</v>
      </c>
      <c r="AC28" s="42">
        <f t="shared" si="8"/>
        <v>69777731.200000003</v>
      </c>
      <c r="AD28" s="42"/>
      <c r="AE28" s="42">
        <f t="shared" si="9"/>
        <v>11376804</v>
      </c>
      <c r="AF28" s="42">
        <f>--N28/30*26</f>
        <v>9859896.7999999989</v>
      </c>
      <c r="AG28" s="42">
        <v>0</v>
      </c>
      <c r="AH28" s="42"/>
      <c r="AI28" s="42"/>
      <c r="AJ28" s="42">
        <f t="shared" si="10"/>
        <v>21236700.799999997</v>
      </c>
      <c r="AK28" s="42">
        <f t="shared" si="11"/>
        <v>91014432</v>
      </c>
      <c r="AL28" s="39"/>
      <c r="AM28" s="39"/>
      <c r="AN28" s="39"/>
      <c r="AO28" s="39"/>
      <c r="AP28" s="39"/>
      <c r="AQ28" s="39" t="s">
        <v>93</v>
      </c>
      <c r="AR28" s="39" t="s">
        <v>1278</v>
      </c>
      <c r="AS28" s="39" t="s">
        <v>1279</v>
      </c>
      <c r="AT28" s="39" t="s">
        <v>1175</v>
      </c>
    </row>
    <row r="29" spans="1:46" x14ac:dyDescent="0.25">
      <c r="A29" s="38">
        <f t="shared" si="5"/>
        <v>28</v>
      </c>
      <c r="B29" s="39" t="s">
        <v>6</v>
      </c>
      <c r="C29" s="39" t="s">
        <v>1280</v>
      </c>
      <c r="D29" s="39" t="s">
        <v>1281</v>
      </c>
      <c r="E29" s="40">
        <v>14295965</v>
      </c>
      <c r="F29" s="70">
        <v>46038</v>
      </c>
      <c r="G29" s="70"/>
      <c r="H29" s="70">
        <v>46280</v>
      </c>
      <c r="I29" s="42">
        <v>101600000</v>
      </c>
      <c r="J29" s="42"/>
      <c r="K29" s="42">
        <v>0</v>
      </c>
      <c r="L29" s="38" t="s">
        <v>60</v>
      </c>
      <c r="M29" s="42">
        <v>0</v>
      </c>
      <c r="N29" s="42">
        <v>12700000</v>
      </c>
      <c r="O29" s="42">
        <v>423333.33333333331</v>
      </c>
      <c r="P29" s="38">
        <v>328</v>
      </c>
      <c r="Q29" s="62">
        <v>46033</v>
      </c>
      <c r="R29" s="42">
        <v>101600000</v>
      </c>
      <c r="S29" s="38">
        <v>232</v>
      </c>
      <c r="T29" s="54">
        <v>46038</v>
      </c>
      <c r="U29" s="42">
        <v>101600000</v>
      </c>
      <c r="V29" s="42">
        <v>6350000</v>
      </c>
      <c r="W29" s="42">
        <v>12700000</v>
      </c>
      <c r="X29" s="42">
        <v>12700000</v>
      </c>
      <c r="Y29" s="42">
        <v>12700000</v>
      </c>
      <c r="Z29" s="42">
        <v>12700000</v>
      </c>
      <c r="AA29" s="42">
        <v>12700000</v>
      </c>
      <c r="AB29" s="42">
        <v>12700000</v>
      </c>
      <c r="AC29" s="42">
        <f t="shared" si="8"/>
        <v>82550000</v>
      </c>
      <c r="AD29" s="42"/>
      <c r="AE29" s="42">
        <f t="shared" si="9"/>
        <v>12700000</v>
      </c>
      <c r="AF29" s="42">
        <f t="shared" ref="AF29:AF38" si="14">--N29/30*15</f>
        <v>6350000</v>
      </c>
      <c r="AG29" s="42">
        <v>0</v>
      </c>
      <c r="AH29" s="42"/>
      <c r="AI29" s="42"/>
      <c r="AJ29" s="42">
        <f t="shared" si="10"/>
        <v>19050000</v>
      </c>
      <c r="AK29" s="42">
        <f t="shared" si="11"/>
        <v>101600000</v>
      </c>
      <c r="AL29" s="39"/>
      <c r="AM29" s="39"/>
      <c r="AN29" s="39"/>
      <c r="AO29" s="39"/>
      <c r="AP29" s="39"/>
      <c r="AQ29" s="39" t="s">
        <v>61</v>
      </c>
      <c r="AR29" s="39" t="s">
        <v>1282</v>
      </c>
      <c r="AS29" s="39" t="s">
        <v>1283</v>
      </c>
      <c r="AT29" s="39" t="s">
        <v>1175</v>
      </c>
    </row>
    <row r="30" spans="1:46" x14ac:dyDescent="0.25">
      <c r="A30" s="38">
        <f t="shared" si="5"/>
        <v>29</v>
      </c>
      <c r="B30" s="39" t="s">
        <v>6</v>
      </c>
      <c r="C30" s="39" t="s">
        <v>1284</v>
      </c>
      <c r="D30" s="39" t="s">
        <v>1285</v>
      </c>
      <c r="E30" s="40">
        <v>80658264</v>
      </c>
      <c r="F30" s="70">
        <v>46038</v>
      </c>
      <c r="G30" s="70"/>
      <c r="H30" s="70">
        <v>46280</v>
      </c>
      <c r="I30" s="42">
        <v>95896816</v>
      </c>
      <c r="J30" s="42"/>
      <c r="K30" s="42">
        <v>0</v>
      </c>
      <c r="L30" s="38" t="s">
        <v>60</v>
      </c>
      <c r="M30" s="42">
        <v>0</v>
      </c>
      <c r="N30" s="42">
        <v>11987102</v>
      </c>
      <c r="O30" s="42">
        <v>399570.06666666665</v>
      </c>
      <c r="P30" s="38">
        <v>412</v>
      </c>
      <c r="Q30" s="62">
        <v>46033</v>
      </c>
      <c r="R30" s="42">
        <v>95896816</v>
      </c>
      <c r="S30" s="38">
        <v>219</v>
      </c>
      <c r="T30" s="54">
        <v>46038</v>
      </c>
      <c r="U30" s="42">
        <v>95896816</v>
      </c>
      <c r="V30" s="42">
        <v>5993551</v>
      </c>
      <c r="W30" s="42">
        <v>11987102</v>
      </c>
      <c r="X30" s="42">
        <v>11987102</v>
      </c>
      <c r="Y30" s="42">
        <v>11987102</v>
      </c>
      <c r="Z30" s="42">
        <v>11987102</v>
      </c>
      <c r="AA30" s="42">
        <v>11987102</v>
      </c>
      <c r="AB30" s="42">
        <v>11987102</v>
      </c>
      <c r="AC30" s="42">
        <f t="shared" si="8"/>
        <v>77916163</v>
      </c>
      <c r="AD30" s="42"/>
      <c r="AE30" s="42">
        <f t="shared" si="9"/>
        <v>11987102</v>
      </c>
      <c r="AF30" s="42">
        <f t="shared" si="14"/>
        <v>5993551</v>
      </c>
      <c r="AG30" s="42">
        <v>0</v>
      </c>
      <c r="AH30" s="42"/>
      <c r="AI30" s="42"/>
      <c r="AJ30" s="42">
        <f t="shared" si="10"/>
        <v>17980653</v>
      </c>
      <c r="AK30" s="42">
        <f t="shared" si="11"/>
        <v>95896816</v>
      </c>
      <c r="AL30" s="39"/>
      <c r="AM30" s="39"/>
      <c r="AN30" s="39"/>
      <c r="AO30" s="39"/>
      <c r="AP30" s="39"/>
      <c r="AQ30" s="39" t="s">
        <v>61</v>
      </c>
      <c r="AR30" s="39" t="s">
        <v>1286</v>
      </c>
      <c r="AS30" s="39" t="s">
        <v>1287</v>
      </c>
      <c r="AT30" s="39" t="s">
        <v>1175</v>
      </c>
    </row>
    <row r="31" spans="1:46" x14ac:dyDescent="0.25">
      <c r="A31" s="38">
        <f t="shared" si="5"/>
        <v>30</v>
      </c>
      <c r="B31" s="39" t="s">
        <v>6</v>
      </c>
      <c r="C31" s="39" t="s">
        <v>1288</v>
      </c>
      <c r="D31" s="39" t="s">
        <v>1289</v>
      </c>
      <c r="E31" s="40">
        <v>53108135</v>
      </c>
      <c r="F31" s="70">
        <v>46038</v>
      </c>
      <c r="G31" s="70"/>
      <c r="H31" s="70">
        <v>46280</v>
      </c>
      <c r="I31" s="42">
        <v>116801848</v>
      </c>
      <c r="J31" s="42"/>
      <c r="K31" s="42">
        <v>0</v>
      </c>
      <c r="L31" s="38" t="s">
        <v>60</v>
      </c>
      <c r="M31" s="42">
        <v>0</v>
      </c>
      <c r="N31" s="42">
        <v>14600231</v>
      </c>
      <c r="O31" s="42">
        <v>486674.36666666664</v>
      </c>
      <c r="P31" s="38">
        <v>258</v>
      </c>
      <c r="Q31" s="62">
        <v>46033</v>
      </c>
      <c r="R31" s="42">
        <v>116801848</v>
      </c>
      <c r="S31" s="38">
        <v>233</v>
      </c>
      <c r="T31" s="54">
        <v>46038</v>
      </c>
      <c r="U31" s="42">
        <v>116801848</v>
      </c>
      <c r="V31" s="42">
        <v>7300115.5</v>
      </c>
      <c r="W31" s="42">
        <v>14600231</v>
      </c>
      <c r="X31" s="42">
        <v>14600231</v>
      </c>
      <c r="Y31" s="42">
        <v>14600231</v>
      </c>
      <c r="Z31" s="42">
        <v>14600231</v>
      </c>
      <c r="AA31" s="42">
        <v>14600231</v>
      </c>
      <c r="AB31" s="42">
        <v>14600231</v>
      </c>
      <c r="AC31" s="42">
        <f t="shared" si="8"/>
        <v>94901501.5</v>
      </c>
      <c r="AD31" s="42"/>
      <c r="AE31" s="42">
        <f t="shared" si="9"/>
        <v>14600231</v>
      </c>
      <c r="AF31" s="42">
        <f t="shared" si="14"/>
        <v>7300115.5</v>
      </c>
      <c r="AG31" s="42">
        <v>0</v>
      </c>
      <c r="AH31" s="42"/>
      <c r="AI31" s="42"/>
      <c r="AJ31" s="42">
        <f t="shared" si="10"/>
        <v>21900346.5</v>
      </c>
      <c r="AK31" s="42">
        <f t="shared" si="11"/>
        <v>116801848</v>
      </c>
      <c r="AL31" s="39"/>
      <c r="AM31" s="39"/>
      <c r="AN31" s="39"/>
      <c r="AO31" s="39"/>
      <c r="AP31" s="39"/>
      <c r="AQ31" s="39" t="s">
        <v>61</v>
      </c>
      <c r="AR31" s="39" t="s">
        <v>1290</v>
      </c>
      <c r="AS31" s="39" t="s">
        <v>1291</v>
      </c>
      <c r="AT31" s="39" t="s">
        <v>1175</v>
      </c>
    </row>
    <row r="32" spans="1:46" x14ac:dyDescent="0.25">
      <c r="A32" s="38">
        <f t="shared" si="5"/>
        <v>31</v>
      </c>
      <c r="B32" s="39" t="s">
        <v>6</v>
      </c>
      <c r="C32" s="39" t="s">
        <v>1292</v>
      </c>
      <c r="D32" s="39" t="s">
        <v>1293</v>
      </c>
      <c r="E32" s="40">
        <v>1010213243</v>
      </c>
      <c r="F32" s="70">
        <v>46038</v>
      </c>
      <c r="G32" s="70"/>
      <c r="H32" s="70">
        <v>46280</v>
      </c>
      <c r="I32" s="42">
        <v>92013936</v>
      </c>
      <c r="J32" s="42"/>
      <c r="K32" s="42">
        <v>0</v>
      </c>
      <c r="L32" s="38" t="s">
        <v>60</v>
      </c>
      <c r="M32" s="42">
        <v>0</v>
      </c>
      <c r="N32" s="42">
        <v>11501742</v>
      </c>
      <c r="O32" s="42">
        <v>383391.4</v>
      </c>
      <c r="P32" s="38">
        <v>260</v>
      </c>
      <c r="Q32" s="62">
        <v>46033</v>
      </c>
      <c r="R32" s="42">
        <v>92013936</v>
      </c>
      <c r="S32" s="38">
        <v>234</v>
      </c>
      <c r="T32" s="54">
        <v>46038</v>
      </c>
      <c r="U32" s="42">
        <v>92013936</v>
      </c>
      <c r="V32" s="42">
        <v>5750871</v>
      </c>
      <c r="W32" s="42">
        <v>11501742</v>
      </c>
      <c r="X32" s="42">
        <v>11501742</v>
      </c>
      <c r="Y32" s="42">
        <v>11501742</v>
      </c>
      <c r="Z32" s="42">
        <v>11501742</v>
      </c>
      <c r="AA32" s="42">
        <v>11501742</v>
      </c>
      <c r="AB32" s="42">
        <v>11501742</v>
      </c>
      <c r="AC32" s="42">
        <f t="shared" si="8"/>
        <v>74761323</v>
      </c>
      <c r="AD32" s="42"/>
      <c r="AE32" s="42">
        <f t="shared" si="9"/>
        <v>11501742</v>
      </c>
      <c r="AF32" s="42">
        <f t="shared" si="14"/>
        <v>5750871</v>
      </c>
      <c r="AG32" s="42">
        <v>0</v>
      </c>
      <c r="AH32" s="42"/>
      <c r="AI32" s="42"/>
      <c r="AJ32" s="42">
        <f t="shared" si="10"/>
        <v>17252613</v>
      </c>
      <c r="AK32" s="42">
        <f t="shared" si="11"/>
        <v>92013936</v>
      </c>
      <c r="AL32" s="39"/>
      <c r="AM32" s="39"/>
      <c r="AN32" s="39"/>
      <c r="AO32" s="39"/>
      <c r="AP32" s="39"/>
      <c r="AQ32" s="39" t="s">
        <v>61</v>
      </c>
      <c r="AR32" s="39" t="s">
        <v>1294</v>
      </c>
      <c r="AS32" s="39" t="s">
        <v>1295</v>
      </c>
      <c r="AT32" s="39" t="s">
        <v>1175</v>
      </c>
    </row>
    <row r="33" spans="1:46" x14ac:dyDescent="0.25">
      <c r="A33" s="38">
        <f t="shared" si="5"/>
        <v>32</v>
      </c>
      <c r="B33" s="39" t="s">
        <v>6</v>
      </c>
      <c r="C33" s="39" t="s">
        <v>1296</v>
      </c>
      <c r="D33" s="39" t="s">
        <v>1297</v>
      </c>
      <c r="E33" s="40">
        <v>80723070</v>
      </c>
      <c r="F33" s="70">
        <v>46038</v>
      </c>
      <c r="G33" s="70"/>
      <c r="H33" s="70">
        <v>46280</v>
      </c>
      <c r="I33" s="42">
        <v>109200000</v>
      </c>
      <c r="J33" s="42"/>
      <c r="K33" s="42">
        <v>0</v>
      </c>
      <c r="L33" s="38" t="s">
        <v>60</v>
      </c>
      <c r="M33" s="42">
        <v>0</v>
      </c>
      <c r="N33" s="42">
        <v>13650000</v>
      </c>
      <c r="O33" s="42">
        <v>455000</v>
      </c>
      <c r="P33" s="38">
        <v>395</v>
      </c>
      <c r="Q33" s="62">
        <v>46033</v>
      </c>
      <c r="R33" s="42">
        <v>109200000</v>
      </c>
      <c r="S33" s="38">
        <v>235</v>
      </c>
      <c r="T33" s="54">
        <v>46038</v>
      </c>
      <c r="U33" s="42">
        <v>109200000</v>
      </c>
      <c r="V33" s="42">
        <v>6825000</v>
      </c>
      <c r="W33" s="42">
        <v>13650000</v>
      </c>
      <c r="X33" s="42">
        <v>13650000</v>
      </c>
      <c r="Y33" s="42">
        <v>13650000</v>
      </c>
      <c r="Z33" s="42">
        <v>13650000</v>
      </c>
      <c r="AA33" s="42">
        <v>13650000</v>
      </c>
      <c r="AB33" s="42">
        <v>13650000</v>
      </c>
      <c r="AC33" s="42">
        <f t="shared" si="8"/>
        <v>88725000</v>
      </c>
      <c r="AD33" s="42"/>
      <c r="AE33" s="42">
        <f t="shared" si="9"/>
        <v>13650000</v>
      </c>
      <c r="AF33" s="42">
        <f t="shared" si="14"/>
        <v>6825000</v>
      </c>
      <c r="AG33" s="42">
        <v>0</v>
      </c>
      <c r="AH33" s="42"/>
      <c r="AI33" s="42"/>
      <c r="AJ33" s="42">
        <f t="shared" si="10"/>
        <v>20475000</v>
      </c>
      <c r="AK33" s="42">
        <f t="shared" si="11"/>
        <v>109200000</v>
      </c>
      <c r="AL33" s="39"/>
      <c r="AM33" s="39"/>
      <c r="AN33" s="39"/>
      <c r="AO33" s="39"/>
      <c r="AP33" s="39"/>
      <c r="AQ33" s="39" t="s">
        <v>61</v>
      </c>
      <c r="AR33" s="39" t="s">
        <v>1298</v>
      </c>
      <c r="AS33" s="39" t="s">
        <v>1299</v>
      </c>
      <c r="AT33" s="39" t="s">
        <v>1175</v>
      </c>
    </row>
    <row r="34" spans="1:46" x14ac:dyDescent="0.25">
      <c r="A34" s="38">
        <f t="shared" si="5"/>
        <v>33</v>
      </c>
      <c r="B34" s="39" t="s">
        <v>6</v>
      </c>
      <c r="C34" s="39" t="s">
        <v>1300</v>
      </c>
      <c r="D34" s="39" t="s">
        <v>1301</v>
      </c>
      <c r="E34" s="40">
        <v>52474025</v>
      </c>
      <c r="F34" s="70">
        <v>46038</v>
      </c>
      <c r="G34" s="70"/>
      <c r="H34" s="70">
        <v>46280</v>
      </c>
      <c r="I34" s="42">
        <v>110010720</v>
      </c>
      <c r="J34" s="42"/>
      <c r="K34" s="42">
        <v>0</v>
      </c>
      <c r="L34" s="38" t="s">
        <v>60</v>
      </c>
      <c r="M34" s="42">
        <v>0</v>
      </c>
      <c r="N34" s="42">
        <v>13751340</v>
      </c>
      <c r="O34" s="42">
        <v>458378</v>
      </c>
      <c r="P34" s="38">
        <v>452</v>
      </c>
      <c r="Q34" s="62">
        <v>46033</v>
      </c>
      <c r="R34" s="42">
        <v>110010720</v>
      </c>
      <c r="S34" s="38">
        <v>236</v>
      </c>
      <c r="T34" s="54">
        <v>46038</v>
      </c>
      <c r="U34" s="42">
        <v>110010720</v>
      </c>
      <c r="V34" s="42">
        <v>6875670</v>
      </c>
      <c r="W34" s="42">
        <v>13751340</v>
      </c>
      <c r="X34" s="42">
        <v>13751340</v>
      </c>
      <c r="Y34" s="42">
        <v>13751340</v>
      </c>
      <c r="Z34" s="42">
        <v>13751340</v>
      </c>
      <c r="AA34" s="42">
        <v>13751340</v>
      </c>
      <c r="AB34" s="42">
        <v>13751340</v>
      </c>
      <c r="AC34" s="42">
        <f t="shared" si="8"/>
        <v>89383710</v>
      </c>
      <c r="AD34" s="42"/>
      <c r="AE34" s="42">
        <f t="shared" si="9"/>
        <v>13751340</v>
      </c>
      <c r="AF34" s="42">
        <f t="shared" si="14"/>
        <v>6875670</v>
      </c>
      <c r="AG34" s="42">
        <v>0</v>
      </c>
      <c r="AH34" s="42"/>
      <c r="AI34" s="42"/>
      <c r="AJ34" s="42">
        <f t="shared" si="10"/>
        <v>20627010</v>
      </c>
      <c r="AK34" s="42">
        <f t="shared" si="11"/>
        <v>110010720</v>
      </c>
      <c r="AL34" s="39"/>
      <c r="AM34" s="39"/>
      <c r="AN34" s="39"/>
      <c r="AO34" s="39"/>
      <c r="AP34" s="39"/>
      <c r="AQ34" s="39" t="s">
        <v>61</v>
      </c>
      <c r="AR34" s="39" t="s">
        <v>1302</v>
      </c>
      <c r="AS34" s="39" t="s">
        <v>1303</v>
      </c>
      <c r="AT34" s="39" t="s">
        <v>1175</v>
      </c>
    </row>
    <row r="35" spans="1:46" x14ac:dyDescent="0.25">
      <c r="A35" s="38">
        <f t="shared" si="5"/>
        <v>34</v>
      </c>
      <c r="B35" s="39" t="s">
        <v>6</v>
      </c>
      <c r="C35" s="39" t="s">
        <v>1304</v>
      </c>
      <c r="D35" s="39" t="s">
        <v>1305</v>
      </c>
      <c r="E35" s="40">
        <v>24167107</v>
      </c>
      <c r="F35" s="70">
        <v>46038</v>
      </c>
      <c r="G35" s="70"/>
      <c r="H35" s="70">
        <v>46280</v>
      </c>
      <c r="I35" s="42">
        <v>88200000</v>
      </c>
      <c r="J35" s="42"/>
      <c r="K35" s="42">
        <v>0</v>
      </c>
      <c r="L35" s="38" t="s">
        <v>60</v>
      </c>
      <c r="M35" s="42">
        <v>0</v>
      </c>
      <c r="N35" s="42">
        <v>11025000</v>
      </c>
      <c r="O35" s="42">
        <v>367500</v>
      </c>
      <c r="P35" s="38">
        <v>477</v>
      </c>
      <c r="Q35" s="62">
        <v>46033</v>
      </c>
      <c r="R35" s="42">
        <v>88200000</v>
      </c>
      <c r="S35" s="38">
        <v>238</v>
      </c>
      <c r="T35" s="54">
        <v>46038</v>
      </c>
      <c r="U35" s="42">
        <v>88200000</v>
      </c>
      <c r="V35" s="42">
        <v>5512500</v>
      </c>
      <c r="W35" s="42">
        <v>11025000</v>
      </c>
      <c r="X35" s="42">
        <v>11025000</v>
      </c>
      <c r="Y35" s="42">
        <v>11025000</v>
      </c>
      <c r="Z35" s="42">
        <v>11025000</v>
      </c>
      <c r="AA35" s="42">
        <v>11025000</v>
      </c>
      <c r="AB35" s="42">
        <v>11025000</v>
      </c>
      <c r="AC35" s="42">
        <f t="shared" si="8"/>
        <v>71662500</v>
      </c>
      <c r="AD35" s="42"/>
      <c r="AE35" s="42">
        <f t="shared" si="9"/>
        <v>11025000</v>
      </c>
      <c r="AF35" s="42">
        <f t="shared" si="14"/>
        <v>5512500</v>
      </c>
      <c r="AG35" s="42">
        <v>0</v>
      </c>
      <c r="AH35" s="42"/>
      <c r="AI35" s="42"/>
      <c r="AJ35" s="42">
        <f t="shared" si="10"/>
        <v>16537500</v>
      </c>
      <c r="AK35" s="42">
        <f t="shared" si="11"/>
        <v>88200000</v>
      </c>
      <c r="AL35" s="39"/>
      <c r="AM35" s="39"/>
      <c r="AN35" s="39"/>
      <c r="AO35" s="39"/>
      <c r="AP35" s="39"/>
      <c r="AQ35" s="39" t="s">
        <v>61</v>
      </c>
      <c r="AR35" s="39" t="s">
        <v>1306</v>
      </c>
      <c r="AS35" s="39" t="s">
        <v>1307</v>
      </c>
      <c r="AT35" s="39" t="s">
        <v>1175</v>
      </c>
    </row>
    <row r="36" spans="1:46" x14ac:dyDescent="0.25">
      <c r="A36" s="38">
        <f t="shared" si="5"/>
        <v>35</v>
      </c>
      <c r="B36" s="39" t="s">
        <v>6</v>
      </c>
      <c r="C36" s="39" t="s">
        <v>1308</v>
      </c>
      <c r="D36" s="39" t="s">
        <v>1309</v>
      </c>
      <c r="E36" s="40">
        <v>20906129</v>
      </c>
      <c r="F36" s="70">
        <v>46038</v>
      </c>
      <c r="G36" s="70"/>
      <c r="H36" s="70">
        <v>46280</v>
      </c>
      <c r="I36" s="42">
        <v>64000000</v>
      </c>
      <c r="J36" s="42"/>
      <c r="K36" s="42">
        <v>0</v>
      </c>
      <c r="L36" s="38" t="s">
        <v>60</v>
      </c>
      <c r="M36" s="42">
        <v>0</v>
      </c>
      <c r="N36" s="42">
        <v>8000000</v>
      </c>
      <c r="O36" s="42">
        <v>266666.66666666669</v>
      </c>
      <c r="P36" s="38">
        <v>355</v>
      </c>
      <c r="Q36" s="62">
        <v>46033</v>
      </c>
      <c r="R36" s="42">
        <v>64000000</v>
      </c>
      <c r="S36" s="38">
        <v>246</v>
      </c>
      <c r="T36" s="54">
        <v>46038</v>
      </c>
      <c r="U36" s="42">
        <v>64000000</v>
      </c>
      <c r="V36" s="42">
        <v>4000000.0000000005</v>
      </c>
      <c r="W36" s="42">
        <v>8000000</v>
      </c>
      <c r="X36" s="42">
        <v>8000000</v>
      </c>
      <c r="Y36" s="42">
        <v>8000000</v>
      </c>
      <c r="Z36" s="42">
        <v>8000000</v>
      </c>
      <c r="AA36" s="42">
        <v>8000000</v>
      </c>
      <c r="AB36" s="42">
        <v>8000000</v>
      </c>
      <c r="AC36" s="42">
        <f t="shared" si="8"/>
        <v>52000000</v>
      </c>
      <c r="AD36" s="42"/>
      <c r="AE36" s="42">
        <f t="shared" si="9"/>
        <v>8000000</v>
      </c>
      <c r="AF36" s="42">
        <f t="shared" si="14"/>
        <v>4000000.0000000005</v>
      </c>
      <c r="AG36" s="42">
        <v>0</v>
      </c>
      <c r="AH36" s="42"/>
      <c r="AI36" s="42"/>
      <c r="AJ36" s="42">
        <f t="shared" si="10"/>
        <v>12000000</v>
      </c>
      <c r="AK36" s="42">
        <f t="shared" si="11"/>
        <v>64000000</v>
      </c>
      <c r="AL36" s="39"/>
      <c r="AM36" s="39"/>
      <c r="AN36" s="39"/>
      <c r="AO36" s="39"/>
      <c r="AP36" s="39"/>
      <c r="AQ36" s="39" t="s">
        <v>61</v>
      </c>
      <c r="AR36" s="39" t="s">
        <v>1310</v>
      </c>
      <c r="AS36" s="39" t="s">
        <v>1311</v>
      </c>
      <c r="AT36" s="39" t="s">
        <v>1175</v>
      </c>
    </row>
    <row r="37" spans="1:46" x14ac:dyDescent="0.25">
      <c r="A37" s="38">
        <f t="shared" si="5"/>
        <v>36</v>
      </c>
      <c r="B37" s="39" t="s">
        <v>6</v>
      </c>
      <c r="C37" s="39" t="s">
        <v>1312</v>
      </c>
      <c r="D37" s="39" t="s">
        <v>1313</v>
      </c>
      <c r="E37" s="40">
        <v>1019075163</v>
      </c>
      <c r="F37" s="70">
        <v>46038</v>
      </c>
      <c r="G37" s="70"/>
      <c r="H37" s="70">
        <v>46280</v>
      </c>
      <c r="I37" s="42">
        <v>64000000</v>
      </c>
      <c r="J37" s="42"/>
      <c r="K37" s="42">
        <v>0</v>
      </c>
      <c r="L37" s="38" t="s">
        <v>60</v>
      </c>
      <c r="M37" s="42">
        <v>0</v>
      </c>
      <c r="N37" s="42">
        <v>8000000</v>
      </c>
      <c r="O37" s="42">
        <v>266666.66666666669</v>
      </c>
      <c r="P37" s="38">
        <v>414</v>
      </c>
      <c r="Q37" s="62">
        <v>46033</v>
      </c>
      <c r="R37" s="42">
        <v>96000000</v>
      </c>
      <c r="S37" s="38">
        <v>249</v>
      </c>
      <c r="T37" s="54">
        <v>46038</v>
      </c>
      <c r="U37" s="42">
        <v>64000000</v>
      </c>
      <c r="V37" s="42">
        <v>4000000.0000000005</v>
      </c>
      <c r="W37" s="42">
        <v>8000000</v>
      </c>
      <c r="X37" s="42">
        <v>8000000</v>
      </c>
      <c r="Y37" s="42">
        <v>8000000</v>
      </c>
      <c r="Z37" s="42">
        <v>8000000</v>
      </c>
      <c r="AA37" s="42">
        <v>8000000</v>
      </c>
      <c r="AB37" s="42">
        <v>8000000</v>
      </c>
      <c r="AC37" s="42">
        <f t="shared" si="8"/>
        <v>52000000</v>
      </c>
      <c r="AD37" s="42"/>
      <c r="AE37" s="42">
        <f t="shared" si="9"/>
        <v>8000000</v>
      </c>
      <c r="AF37" s="42">
        <f t="shared" si="14"/>
        <v>4000000.0000000005</v>
      </c>
      <c r="AG37" s="42">
        <v>0</v>
      </c>
      <c r="AH37" s="42"/>
      <c r="AI37" s="42"/>
      <c r="AJ37" s="42">
        <f t="shared" si="10"/>
        <v>12000000</v>
      </c>
      <c r="AK37" s="42">
        <f t="shared" si="11"/>
        <v>64000000</v>
      </c>
      <c r="AL37" s="39"/>
      <c r="AM37" s="39"/>
      <c r="AN37" s="39"/>
      <c r="AO37" s="39"/>
      <c r="AP37" s="39"/>
      <c r="AQ37" s="39" t="s">
        <v>61</v>
      </c>
      <c r="AR37" s="39" t="s">
        <v>1314</v>
      </c>
      <c r="AS37" s="39" t="s">
        <v>1315</v>
      </c>
      <c r="AT37" s="39" t="s">
        <v>1175</v>
      </c>
    </row>
    <row r="38" spans="1:46" x14ac:dyDescent="0.25">
      <c r="A38" s="38">
        <f t="shared" si="5"/>
        <v>37</v>
      </c>
      <c r="B38" s="39" t="s">
        <v>6</v>
      </c>
      <c r="C38" s="39" t="s">
        <v>1316</v>
      </c>
      <c r="D38" s="39" t="s">
        <v>1317</v>
      </c>
      <c r="E38" s="40">
        <v>52897626</v>
      </c>
      <c r="F38" s="70">
        <v>46038</v>
      </c>
      <c r="G38" s="70"/>
      <c r="H38" s="70">
        <v>46280</v>
      </c>
      <c r="I38" s="42">
        <v>64000000</v>
      </c>
      <c r="J38" s="42"/>
      <c r="K38" s="42">
        <v>0</v>
      </c>
      <c r="L38" s="38" t="s">
        <v>60</v>
      </c>
      <c r="M38" s="42">
        <v>0</v>
      </c>
      <c r="N38" s="42">
        <v>8000000</v>
      </c>
      <c r="O38" s="42">
        <v>266666.66666666669</v>
      </c>
      <c r="P38" s="38">
        <v>246</v>
      </c>
      <c r="Q38" s="62">
        <v>46033</v>
      </c>
      <c r="R38" s="42">
        <v>96000000</v>
      </c>
      <c r="S38" s="38">
        <v>250</v>
      </c>
      <c r="T38" s="54">
        <v>46038</v>
      </c>
      <c r="U38" s="42">
        <v>64000000</v>
      </c>
      <c r="V38" s="42">
        <v>4000000.0000000005</v>
      </c>
      <c r="W38" s="42">
        <v>8000000</v>
      </c>
      <c r="X38" s="42">
        <v>8000000</v>
      </c>
      <c r="Y38" s="42">
        <v>8000000</v>
      </c>
      <c r="Z38" s="42">
        <v>8000000</v>
      </c>
      <c r="AA38" s="42">
        <v>8000000</v>
      </c>
      <c r="AB38" s="42">
        <v>8000000</v>
      </c>
      <c r="AC38" s="42">
        <f t="shared" si="8"/>
        <v>52000000</v>
      </c>
      <c r="AD38" s="42"/>
      <c r="AE38" s="42">
        <f t="shared" si="9"/>
        <v>8000000</v>
      </c>
      <c r="AF38" s="42">
        <f t="shared" si="14"/>
        <v>4000000.0000000005</v>
      </c>
      <c r="AG38" s="42">
        <v>0</v>
      </c>
      <c r="AH38" s="42"/>
      <c r="AI38" s="42"/>
      <c r="AJ38" s="42">
        <f t="shared" si="10"/>
        <v>12000000</v>
      </c>
      <c r="AK38" s="42">
        <f t="shared" si="11"/>
        <v>64000000</v>
      </c>
      <c r="AL38" s="39"/>
      <c r="AM38" s="39"/>
      <c r="AN38" s="39"/>
      <c r="AO38" s="39"/>
      <c r="AP38" s="39"/>
      <c r="AQ38" s="39" t="s">
        <v>61</v>
      </c>
      <c r="AR38" s="39" t="s">
        <v>1318</v>
      </c>
      <c r="AS38" s="39" t="s">
        <v>1319</v>
      </c>
      <c r="AT38" s="39" t="s">
        <v>1175</v>
      </c>
    </row>
    <row r="39" spans="1:46" x14ac:dyDescent="0.25">
      <c r="A39" s="38">
        <f t="shared" si="5"/>
        <v>38</v>
      </c>
      <c r="B39" s="39" t="s">
        <v>6</v>
      </c>
      <c r="C39" s="39" t="s">
        <v>1320</v>
      </c>
      <c r="D39" s="39" t="s">
        <v>1321</v>
      </c>
      <c r="E39" s="40">
        <v>52344722</v>
      </c>
      <c r="F39" s="70">
        <v>46041</v>
      </c>
      <c r="G39" s="70"/>
      <c r="H39" s="70">
        <v>46283</v>
      </c>
      <c r="I39" s="42">
        <v>64000000</v>
      </c>
      <c r="J39" s="42"/>
      <c r="K39" s="42">
        <v>0</v>
      </c>
      <c r="L39" s="38" t="s">
        <v>60</v>
      </c>
      <c r="M39" s="42">
        <v>0</v>
      </c>
      <c r="N39" s="42">
        <v>8000000</v>
      </c>
      <c r="O39" s="42">
        <v>266666.66666666669</v>
      </c>
      <c r="P39" s="38">
        <v>388</v>
      </c>
      <c r="Q39" s="62">
        <v>46033</v>
      </c>
      <c r="R39" s="42">
        <v>96000000</v>
      </c>
      <c r="S39" s="38">
        <v>251</v>
      </c>
      <c r="T39" s="54">
        <v>46039</v>
      </c>
      <c r="U39" s="42">
        <v>64000000</v>
      </c>
      <c r="V39" s="42">
        <v>3200000</v>
      </c>
      <c r="W39" s="42">
        <v>8000000</v>
      </c>
      <c r="X39" s="42">
        <v>8000000</v>
      </c>
      <c r="Y39" s="42">
        <v>8000000</v>
      </c>
      <c r="Z39" s="42">
        <v>8000000</v>
      </c>
      <c r="AA39" s="42">
        <v>8000000</v>
      </c>
      <c r="AB39" s="42">
        <v>8000000</v>
      </c>
      <c r="AC39" s="42">
        <f t="shared" si="8"/>
        <v>51200000</v>
      </c>
      <c r="AD39" s="42"/>
      <c r="AE39" s="42">
        <f t="shared" si="9"/>
        <v>8000000</v>
      </c>
      <c r="AF39" s="42">
        <f t="shared" ref="AF39:AF44" si="15">--N39/30*18</f>
        <v>4800000</v>
      </c>
      <c r="AG39" s="42">
        <v>0</v>
      </c>
      <c r="AH39" s="42"/>
      <c r="AI39" s="42"/>
      <c r="AJ39" s="42">
        <f t="shared" si="10"/>
        <v>12800000</v>
      </c>
      <c r="AK39" s="42">
        <f t="shared" si="11"/>
        <v>64000000</v>
      </c>
      <c r="AL39" s="39"/>
      <c r="AM39" s="39"/>
      <c r="AN39" s="39"/>
      <c r="AO39" s="39"/>
      <c r="AP39" s="39"/>
      <c r="AQ39" s="39" t="s">
        <v>61</v>
      </c>
      <c r="AR39" s="39" t="s">
        <v>1322</v>
      </c>
      <c r="AS39" s="39" t="s">
        <v>1323</v>
      </c>
      <c r="AT39" s="39" t="s">
        <v>1175</v>
      </c>
    </row>
    <row r="40" spans="1:46" x14ac:dyDescent="0.25">
      <c r="A40" s="38">
        <f t="shared" si="5"/>
        <v>39</v>
      </c>
      <c r="B40" s="39" t="s">
        <v>6</v>
      </c>
      <c r="C40" s="39" t="s">
        <v>1324</v>
      </c>
      <c r="D40" s="39" t="s">
        <v>1325</v>
      </c>
      <c r="E40" s="40">
        <v>1013583712</v>
      </c>
      <c r="F40" s="70">
        <v>46041</v>
      </c>
      <c r="G40" s="70"/>
      <c r="H40" s="70">
        <v>46283</v>
      </c>
      <c r="I40" s="42">
        <v>64000000</v>
      </c>
      <c r="J40" s="42"/>
      <c r="K40" s="42">
        <v>0</v>
      </c>
      <c r="L40" s="38" t="s">
        <v>60</v>
      </c>
      <c r="M40" s="42">
        <v>0</v>
      </c>
      <c r="N40" s="42">
        <v>8000000</v>
      </c>
      <c r="O40" s="42">
        <v>266666.66666666669</v>
      </c>
      <c r="P40" s="38">
        <v>320</v>
      </c>
      <c r="Q40" s="62">
        <v>46033</v>
      </c>
      <c r="R40" s="42">
        <v>64000000</v>
      </c>
      <c r="S40" s="38">
        <v>252</v>
      </c>
      <c r="T40" s="54">
        <v>46039</v>
      </c>
      <c r="U40" s="42">
        <v>64000000</v>
      </c>
      <c r="V40" s="42">
        <v>3200000</v>
      </c>
      <c r="W40" s="42">
        <v>8000000</v>
      </c>
      <c r="X40" s="42">
        <v>8000000</v>
      </c>
      <c r="Y40" s="42">
        <v>8000000</v>
      </c>
      <c r="Z40" s="42">
        <v>8000000</v>
      </c>
      <c r="AA40" s="42">
        <v>8000000</v>
      </c>
      <c r="AB40" s="42">
        <v>8000000</v>
      </c>
      <c r="AC40" s="42">
        <f t="shared" si="8"/>
        <v>51200000</v>
      </c>
      <c r="AD40" s="42"/>
      <c r="AE40" s="42">
        <f t="shared" si="9"/>
        <v>8000000</v>
      </c>
      <c r="AF40" s="42">
        <f t="shared" si="15"/>
        <v>4800000</v>
      </c>
      <c r="AG40" s="42">
        <v>0</v>
      </c>
      <c r="AH40" s="42"/>
      <c r="AI40" s="42"/>
      <c r="AJ40" s="42">
        <f t="shared" si="10"/>
        <v>12800000</v>
      </c>
      <c r="AK40" s="42">
        <f t="shared" si="11"/>
        <v>64000000</v>
      </c>
      <c r="AL40" s="39"/>
      <c r="AM40" s="39"/>
      <c r="AN40" s="39"/>
      <c r="AO40" s="39"/>
      <c r="AP40" s="39"/>
      <c r="AQ40" s="39" t="s">
        <v>61</v>
      </c>
      <c r="AR40" s="39" t="s">
        <v>1326</v>
      </c>
      <c r="AS40" s="39" t="s">
        <v>1327</v>
      </c>
      <c r="AT40" s="39" t="s">
        <v>1175</v>
      </c>
    </row>
    <row r="41" spans="1:46" x14ac:dyDescent="0.25">
      <c r="A41" s="38">
        <f t="shared" si="5"/>
        <v>40</v>
      </c>
      <c r="B41" s="39" t="s">
        <v>6</v>
      </c>
      <c r="C41" s="39" t="s">
        <v>1328</v>
      </c>
      <c r="D41" s="39" t="s">
        <v>1329</v>
      </c>
      <c r="E41" s="40">
        <v>20546490</v>
      </c>
      <c r="F41" s="70">
        <v>46041</v>
      </c>
      <c r="G41" s="70"/>
      <c r="H41" s="70">
        <v>46283</v>
      </c>
      <c r="I41" s="42">
        <v>64000000</v>
      </c>
      <c r="J41" s="42"/>
      <c r="K41" s="42">
        <v>0</v>
      </c>
      <c r="L41" s="38" t="s">
        <v>60</v>
      </c>
      <c r="M41" s="42">
        <v>0</v>
      </c>
      <c r="N41" s="42">
        <v>8000000</v>
      </c>
      <c r="O41" s="42">
        <v>266666.66666666669</v>
      </c>
      <c r="P41" s="38">
        <v>285</v>
      </c>
      <c r="Q41" s="62">
        <v>46033</v>
      </c>
      <c r="R41" s="42">
        <v>96000000</v>
      </c>
      <c r="S41" s="38">
        <v>253</v>
      </c>
      <c r="T41" s="54">
        <v>46039</v>
      </c>
      <c r="U41" s="42">
        <v>64000000</v>
      </c>
      <c r="V41" s="42">
        <v>3200000</v>
      </c>
      <c r="W41" s="42">
        <v>8000000</v>
      </c>
      <c r="X41" s="42">
        <v>8000000</v>
      </c>
      <c r="Y41" s="42">
        <v>8000000</v>
      </c>
      <c r="Z41" s="42">
        <v>8000000</v>
      </c>
      <c r="AA41" s="42">
        <v>8000000</v>
      </c>
      <c r="AB41" s="42">
        <v>8000000</v>
      </c>
      <c r="AC41" s="42">
        <f t="shared" si="8"/>
        <v>51200000</v>
      </c>
      <c r="AD41" s="42"/>
      <c r="AE41" s="42">
        <f t="shared" si="9"/>
        <v>8000000</v>
      </c>
      <c r="AF41" s="42">
        <f t="shared" si="15"/>
        <v>4800000</v>
      </c>
      <c r="AG41" s="42">
        <v>0</v>
      </c>
      <c r="AH41" s="42"/>
      <c r="AI41" s="42"/>
      <c r="AJ41" s="42">
        <f t="shared" si="10"/>
        <v>12800000</v>
      </c>
      <c r="AK41" s="42">
        <f t="shared" si="11"/>
        <v>64000000</v>
      </c>
      <c r="AL41" s="39"/>
      <c r="AM41" s="39"/>
      <c r="AN41" s="39"/>
      <c r="AO41" s="39"/>
      <c r="AP41" s="39"/>
      <c r="AQ41" s="39" t="s">
        <v>61</v>
      </c>
      <c r="AR41" s="39" t="s">
        <v>1330</v>
      </c>
      <c r="AS41" s="39" t="s">
        <v>1331</v>
      </c>
      <c r="AT41" s="39" t="s">
        <v>1175</v>
      </c>
    </row>
    <row r="42" spans="1:46" x14ac:dyDescent="0.25">
      <c r="A42" s="38">
        <f t="shared" si="5"/>
        <v>41</v>
      </c>
      <c r="B42" s="39" t="s">
        <v>6</v>
      </c>
      <c r="C42" s="39" t="s">
        <v>1332</v>
      </c>
      <c r="D42" s="39" t="s">
        <v>1333</v>
      </c>
      <c r="E42" s="40">
        <v>52780168</v>
      </c>
      <c r="F42" s="70">
        <v>46041</v>
      </c>
      <c r="G42" s="70"/>
      <c r="H42" s="70">
        <v>46283</v>
      </c>
      <c r="I42" s="42">
        <v>64000000</v>
      </c>
      <c r="J42" s="42"/>
      <c r="K42" s="42">
        <v>0</v>
      </c>
      <c r="L42" s="38" t="s">
        <v>60</v>
      </c>
      <c r="M42" s="42">
        <v>0</v>
      </c>
      <c r="N42" s="42">
        <v>8000000</v>
      </c>
      <c r="O42" s="42">
        <v>266666.66666666669</v>
      </c>
      <c r="P42" s="38">
        <v>356</v>
      </c>
      <c r="Q42" s="62">
        <v>46033</v>
      </c>
      <c r="R42" s="42">
        <v>96000000</v>
      </c>
      <c r="S42" s="38">
        <v>308</v>
      </c>
      <c r="T42" s="54">
        <v>46041</v>
      </c>
      <c r="U42" s="42">
        <v>64000000</v>
      </c>
      <c r="V42" s="42">
        <v>3200000</v>
      </c>
      <c r="W42" s="42">
        <v>8000000</v>
      </c>
      <c r="X42" s="42">
        <v>8000000</v>
      </c>
      <c r="Y42" s="42">
        <v>8000000</v>
      </c>
      <c r="Z42" s="42">
        <v>8000000</v>
      </c>
      <c r="AA42" s="42">
        <v>8000000</v>
      </c>
      <c r="AB42" s="42">
        <v>8000000</v>
      </c>
      <c r="AC42" s="42">
        <f t="shared" si="8"/>
        <v>51200000</v>
      </c>
      <c r="AD42" s="42"/>
      <c r="AE42" s="42">
        <f t="shared" si="9"/>
        <v>8000000</v>
      </c>
      <c r="AF42" s="42">
        <f t="shared" si="15"/>
        <v>4800000</v>
      </c>
      <c r="AG42" s="42">
        <v>0</v>
      </c>
      <c r="AH42" s="42"/>
      <c r="AI42" s="42"/>
      <c r="AJ42" s="42">
        <f t="shared" si="10"/>
        <v>12800000</v>
      </c>
      <c r="AK42" s="42">
        <f t="shared" si="11"/>
        <v>64000000</v>
      </c>
      <c r="AL42" s="39"/>
      <c r="AM42" s="39"/>
      <c r="AN42" s="39"/>
      <c r="AO42" s="39"/>
      <c r="AP42" s="39"/>
      <c r="AQ42" s="39" t="s">
        <v>61</v>
      </c>
      <c r="AR42" s="39" t="s">
        <v>1334</v>
      </c>
      <c r="AS42" s="39" t="s">
        <v>1335</v>
      </c>
      <c r="AT42" s="39" t="s">
        <v>1175</v>
      </c>
    </row>
    <row r="43" spans="1:46" x14ac:dyDescent="0.25">
      <c r="A43" s="38">
        <f t="shared" si="5"/>
        <v>42</v>
      </c>
      <c r="B43" s="39" t="s">
        <v>6</v>
      </c>
      <c r="C43" s="39" t="s">
        <v>1336</v>
      </c>
      <c r="D43" s="39" t="s">
        <v>1337</v>
      </c>
      <c r="E43" s="40">
        <v>52152686</v>
      </c>
      <c r="F43" s="70">
        <v>46041</v>
      </c>
      <c r="G43" s="70"/>
      <c r="H43" s="70">
        <v>46283</v>
      </c>
      <c r="I43" s="42">
        <v>64000000</v>
      </c>
      <c r="J43" s="42"/>
      <c r="K43" s="42">
        <v>0</v>
      </c>
      <c r="L43" s="38" t="s">
        <v>60</v>
      </c>
      <c r="M43" s="42">
        <v>0</v>
      </c>
      <c r="N43" s="42">
        <v>8000000</v>
      </c>
      <c r="O43" s="42">
        <v>266666.66666666669</v>
      </c>
      <c r="P43" s="38">
        <v>321</v>
      </c>
      <c r="Q43" s="62">
        <v>46033</v>
      </c>
      <c r="R43" s="42">
        <v>64000000</v>
      </c>
      <c r="S43" s="38">
        <v>263</v>
      </c>
      <c r="T43" s="54">
        <v>46039</v>
      </c>
      <c r="U43" s="42">
        <v>64000000</v>
      </c>
      <c r="V43" s="42">
        <v>3200000</v>
      </c>
      <c r="W43" s="42">
        <v>8000000</v>
      </c>
      <c r="X43" s="42">
        <v>8000000</v>
      </c>
      <c r="Y43" s="42">
        <v>8000000</v>
      </c>
      <c r="Z43" s="42">
        <v>8000000</v>
      </c>
      <c r="AA43" s="42">
        <v>8000000</v>
      </c>
      <c r="AB43" s="42">
        <v>8000000</v>
      </c>
      <c r="AC43" s="42">
        <f t="shared" si="8"/>
        <v>51200000</v>
      </c>
      <c r="AD43" s="42"/>
      <c r="AE43" s="42">
        <f t="shared" si="9"/>
        <v>8000000</v>
      </c>
      <c r="AF43" s="42">
        <f t="shared" si="15"/>
        <v>4800000</v>
      </c>
      <c r="AG43" s="42">
        <v>0</v>
      </c>
      <c r="AH43" s="42"/>
      <c r="AI43" s="42"/>
      <c r="AJ43" s="42">
        <f t="shared" si="10"/>
        <v>12800000</v>
      </c>
      <c r="AK43" s="42">
        <f t="shared" si="11"/>
        <v>64000000</v>
      </c>
      <c r="AL43" s="39"/>
      <c r="AM43" s="39"/>
      <c r="AN43" s="39"/>
      <c r="AO43" s="39"/>
      <c r="AP43" s="39"/>
      <c r="AQ43" s="39" t="s">
        <v>61</v>
      </c>
      <c r="AR43" s="39" t="s">
        <v>1338</v>
      </c>
      <c r="AS43" s="39" t="s">
        <v>1339</v>
      </c>
      <c r="AT43" s="39" t="s">
        <v>1175</v>
      </c>
    </row>
    <row r="44" spans="1:46" x14ac:dyDescent="0.25">
      <c r="A44" s="38">
        <f t="shared" si="5"/>
        <v>43</v>
      </c>
      <c r="B44" s="39" t="s">
        <v>6</v>
      </c>
      <c r="C44" s="39" t="s">
        <v>1340</v>
      </c>
      <c r="D44" s="39" t="s">
        <v>1341</v>
      </c>
      <c r="E44" s="40">
        <v>1075653244</v>
      </c>
      <c r="F44" s="70">
        <v>46041</v>
      </c>
      <c r="G44" s="70"/>
      <c r="H44" s="70">
        <v>46283</v>
      </c>
      <c r="I44" s="42">
        <v>64000000</v>
      </c>
      <c r="J44" s="42"/>
      <c r="K44" s="42">
        <v>0</v>
      </c>
      <c r="L44" s="38" t="s">
        <v>60</v>
      </c>
      <c r="M44" s="42">
        <v>0</v>
      </c>
      <c r="N44" s="42">
        <v>8000000</v>
      </c>
      <c r="O44" s="42">
        <v>266666.66666666669</v>
      </c>
      <c r="P44" s="38">
        <v>247</v>
      </c>
      <c r="Q44" s="62">
        <v>46033</v>
      </c>
      <c r="R44" s="42">
        <v>64000000</v>
      </c>
      <c r="S44" s="38">
        <v>264</v>
      </c>
      <c r="T44" s="54">
        <v>46039</v>
      </c>
      <c r="U44" s="42">
        <v>64000000</v>
      </c>
      <c r="V44" s="42">
        <v>3200000</v>
      </c>
      <c r="W44" s="42">
        <v>8000000</v>
      </c>
      <c r="X44" s="42">
        <v>8000000</v>
      </c>
      <c r="Y44" s="42">
        <v>8000000</v>
      </c>
      <c r="Z44" s="42">
        <v>8000000</v>
      </c>
      <c r="AA44" s="42">
        <v>8000000</v>
      </c>
      <c r="AB44" s="42">
        <v>8000000</v>
      </c>
      <c r="AC44" s="42">
        <f t="shared" si="8"/>
        <v>51200000</v>
      </c>
      <c r="AD44" s="42"/>
      <c r="AE44" s="42">
        <f t="shared" si="9"/>
        <v>8000000</v>
      </c>
      <c r="AF44" s="42">
        <f t="shared" si="15"/>
        <v>4800000</v>
      </c>
      <c r="AG44" s="42">
        <v>0</v>
      </c>
      <c r="AH44" s="42"/>
      <c r="AI44" s="42"/>
      <c r="AJ44" s="42">
        <f t="shared" si="10"/>
        <v>12800000</v>
      </c>
      <c r="AK44" s="42">
        <f t="shared" si="11"/>
        <v>64000000</v>
      </c>
      <c r="AL44" s="39"/>
      <c r="AM44" s="39"/>
      <c r="AN44" s="39"/>
      <c r="AO44" s="39"/>
      <c r="AP44" s="39"/>
      <c r="AQ44" s="39" t="s">
        <v>61</v>
      </c>
      <c r="AR44" s="39" t="s">
        <v>1342</v>
      </c>
      <c r="AS44" s="39" t="s">
        <v>1343</v>
      </c>
      <c r="AT44" s="39" t="s">
        <v>1175</v>
      </c>
    </row>
    <row r="45" spans="1:46" x14ac:dyDescent="0.25">
      <c r="A45" s="38">
        <f t="shared" si="5"/>
        <v>44</v>
      </c>
      <c r="B45" s="39" t="s">
        <v>6</v>
      </c>
      <c r="C45" s="39" t="s">
        <v>1344</v>
      </c>
      <c r="D45" s="39" t="s">
        <v>1345</v>
      </c>
      <c r="E45" s="40">
        <v>2235492</v>
      </c>
      <c r="F45" s="70">
        <v>46043</v>
      </c>
      <c r="G45" s="70"/>
      <c r="H45" s="70">
        <v>46285</v>
      </c>
      <c r="I45" s="42">
        <v>92020328</v>
      </c>
      <c r="J45" s="42"/>
      <c r="K45" s="42">
        <v>0</v>
      </c>
      <c r="L45" s="38" t="s">
        <v>60</v>
      </c>
      <c r="M45" s="42">
        <v>0</v>
      </c>
      <c r="N45" s="42">
        <v>11502541</v>
      </c>
      <c r="O45" s="42">
        <v>383418.03333333333</v>
      </c>
      <c r="P45" s="38">
        <v>267</v>
      </c>
      <c r="Q45" s="62">
        <v>46033</v>
      </c>
      <c r="R45" s="42">
        <v>92020328</v>
      </c>
      <c r="S45" s="38">
        <v>441</v>
      </c>
      <c r="T45" s="54">
        <v>46043</v>
      </c>
      <c r="U45" s="42">
        <v>92020328</v>
      </c>
      <c r="V45" s="42">
        <v>3834180.33</v>
      </c>
      <c r="W45" s="42">
        <v>11502541</v>
      </c>
      <c r="X45" s="42">
        <v>11502541</v>
      </c>
      <c r="Y45" s="42">
        <v>11502541</v>
      </c>
      <c r="Z45" s="42">
        <v>11502541</v>
      </c>
      <c r="AA45" s="42">
        <v>11502541</v>
      </c>
      <c r="AB45" s="42">
        <v>11502541</v>
      </c>
      <c r="AC45" s="42">
        <f t="shared" si="8"/>
        <v>72849426.329999998</v>
      </c>
      <c r="AD45" s="42"/>
      <c r="AE45" s="42">
        <f t="shared" si="9"/>
        <v>11502541</v>
      </c>
      <c r="AF45" s="42">
        <f>--N45/30*20</f>
        <v>7668360.666666666</v>
      </c>
      <c r="AG45" s="42">
        <v>0</v>
      </c>
      <c r="AH45" s="42"/>
      <c r="AI45" s="42"/>
      <c r="AJ45" s="42">
        <f t="shared" si="10"/>
        <v>19170901.666666664</v>
      </c>
      <c r="AK45" s="42">
        <f t="shared" si="11"/>
        <v>92020327.99666667</v>
      </c>
      <c r="AL45" s="39"/>
      <c r="AM45" s="39"/>
      <c r="AN45" s="39"/>
      <c r="AO45" s="39"/>
      <c r="AP45" s="39"/>
      <c r="AQ45" s="39" t="s">
        <v>61</v>
      </c>
      <c r="AR45" s="39" t="s">
        <v>1346</v>
      </c>
      <c r="AS45" s="39" t="s">
        <v>1347</v>
      </c>
      <c r="AT45" s="39" t="s">
        <v>1175</v>
      </c>
    </row>
    <row r="46" spans="1:46" x14ac:dyDescent="0.25">
      <c r="A46" s="38">
        <f t="shared" si="5"/>
        <v>45</v>
      </c>
      <c r="B46" s="39" t="s">
        <v>6</v>
      </c>
      <c r="C46" s="39" t="s">
        <v>1348</v>
      </c>
      <c r="D46" s="39" t="s">
        <v>1349</v>
      </c>
      <c r="E46" s="40">
        <v>1018434853</v>
      </c>
      <c r="F46" s="70">
        <v>46049</v>
      </c>
      <c r="G46" s="70"/>
      <c r="H46" s="70">
        <v>46291</v>
      </c>
      <c r="I46" s="42">
        <v>73458000</v>
      </c>
      <c r="J46" s="42"/>
      <c r="K46" s="42">
        <v>0</v>
      </c>
      <c r="L46" s="38" t="s">
        <v>60</v>
      </c>
      <c r="M46" s="42">
        <v>0</v>
      </c>
      <c r="N46" s="42">
        <v>9182250</v>
      </c>
      <c r="O46" s="42">
        <v>306075</v>
      </c>
      <c r="P46" s="38">
        <v>396</v>
      </c>
      <c r="Q46" s="62">
        <v>46033</v>
      </c>
      <c r="R46" s="42">
        <v>73458000</v>
      </c>
      <c r="S46" s="38">
        <v>1043</v>
      </c>
      <c r="T46" s="54">
        <v>46049</v>
      </c>
      <c r="U46" s="42">
        <v>73458000</v>
      </c>
      <c r="V46" s="42">
        <v>1224300</v>
      </c>
      <c r="W46" s="42">
        <v>9182250</v>
      </c>
      <c r="X46" s="42">
        <v>9182250</v>
      </c>
      <c r="Y46" s="42">
        <v>9182250</v>
      </c>
      <c r="Z46" s="42">
        <v>9182250</v>
      </c>
      <c r="AA46" s="42">
        <v>9182250</v>
      </c>
      <c r="AB46" s="42">
        <v>9182250</v>
      </c>
      <c r="AC46" s="42">
        <f t="shared" si="8"/>
        <v>56317800</v>
      </c>
      <c r="AD46" s="42"/>
      <c r="AE46" s="42">
        <f t="shared" si="9"/>
        <v>9182250</v>
      </c>
      <c r="AF46" s="42">
        <f>--N46/30*26</f>
        <v>7957950</v>
      </c>
      <c r="AG46" s="42">
        <v>0</v>
      </c>
      <c r="AH46" s="42"/>
      <c r="AI46" s="42"/>
      <c r="AJ46" s="42">
        <f t="shared" si="10"/>
        <v>17140200</v>
      </c>
      <c r="AK46" s="42">
        <f t="shared" si="11"/>
        <v>73458000</v>
      </c>
      <c r="AL46" s="39"/>
      <c r="AM46" s="39"/>
      <c r="AN46" s="39"/>
      <c r="AO46" s="39"/>
      <c r="AP46" s="39"/>
      <c r="AQ46" s="39" t="s">
        <v>93</v>
      </c>
      <c r="AR46" s="39" t="s">
        <v>1350</v>
      </c>
      <c r="AS46" s="39" t="s">
        <v>1351</v>
      </c>
      <c r="AT46" s="39" t="s">
        <v>1175</v>
      </c>
    </row>
    <row r="47" spans="1:46" x14ac:dyDescent="0.25">
      <c r="A47" s="38">
        <f t="shared" si="5"/>
        <v>46</v>
      </c>
      <c r="B47" s="39" t="s">
        <v>6</v>
      </c>
      <c r="C47" s="39" t="s">
        <v>1352</v>
      </c>
      <c r="D47" s="39" t="s">
        <v>1353</v>
      </c>
      <c r="E47" s="40">
        <v>1085301697</v>
      </c>
      <c r="F47" s="70">
        <v>46041</v>
      </c>
      <c r="G47" s="70"/>
      <c r="H47" s="70">
        <v>46283</v>
      </c>
      <c r="I47" s="42">
        <v>73458000</v>
      </c>
      <c r="J47" s="42"/>
      <c r="K47" s="42">
        <v>0</v>
      </c>
      <c r="L47" s="38" t="s">
        <v>60</v>
      </c>
      <c r="M47" s="42">
        <v>0</v>
      </c>
      <c r="N47" s="42">
        <v>9182250</v>
      </c>
      <c r="O47" s="42">
        <v>306075</v>
      </c>
      <c r="P47" s="38">
        <v>333</v>
      </c>
      <c r="Q47" s="62">
        <v>46033</v>
      </c>
      <c r="R47" s="42">
        <v>73458000</v>
      </c>
      <c r="S47" s="38">
        <v>309</v>
      </c>
      <c r="T47" s="54">
        <v>46041</v>
      </c>
      <c r="U47" s="42">
        <v>73458000</v>
      </c>
      <c r="V47" s="42">
        <v>3672900</v>
      </c>
      <c r="W47" s="42">
        <v>9182250</v>
      </c>
      <c r="X47" s="42">
        <v>9182250</v>
      </c>
      <c r="Y47" s="42">
        <v>9182250</v>
      </c>
      <c r="Z47" s="42">
        <v>9182250</v>
      </c>
      <c r="AA47" s="42">
        <v>9182250</v>
      </c>
      <c r="AB47" s="42">
        <v>9182250</v>
      </c>
      <c r="AC47" s="42">
        <f t="shared" si="8"/>
        <v>58766400</v>
      </c>
      <c r="AD47" s="42"/>
      <c r="AE47" s="42">
        <f t="shared" si="9"/>
        <v>9182250</v>
      </c>
      <c r="AF47" s="42">
        <f>--N47/30*18</f>
        <v>5509350</v>
      </c>
      <c r="AG47" s="42">
        <v>0</v>
      </c>
      <c r="AH47" s="42"/>
      <c r="AI47" s="42"/>
      <c r="AJ47" s="42">
        <f t="shared" si="10"/>
        <v>14691600</v>
      </c>
      <c r="AK47" s="42">
        <f t="shared" si="11"/>
        <v>73458000</v>
      </c>
      <c r="AL47" s="39"/>
      <c r="AM47" s="39"/>
      <c r="AN47" s="39"/>
      <c r="AO47" s="39"/>
      <c r="AP47" s="39"/>
      <c r="AQ47" s="39" t="s">
        <v>93</v>
      </c>
      <c r="AR47" s="39" t="s">
        <v>1354</v>
      </c>
      <c r="AS47" s="39" t="s">
        <v>1355</v>
      </c>
      <c r="AT47" s="39" t="s">
        <v>1175</v>
      </c>
    </row>
    <row r="48" spans="1:46" x14ac:dyDescent="0.25">
      <c r="A48" s="38">
        <f t="shared" si="5"/>
        <v>47</v>
      </c>
      <c r="B48" s="39" t="s">
        <v>6</v>
      </c>
      <c r="C48" s="39" t="s">
        <v>1356</v>
      </c>
      <c r="D48" s="39" t="s">
        <v>1357</v>
      </c>
      <c r="E48" s="40">
        <v>53065481</v>
      </c>
      <c r="F48" s="70">
        <v>46044</v>
      </c>
      <c r="G48" s="70"/>
      <c r="H48" s="70">
        <v>46286</v>
      </c>
      <c r="I48" s="42">
        <v>40066576</v>
      </c>
      <c r="J48" s="42"/>
      <c r="K48" s="42">
        <v>0</v>
      </c>
      <c r="L48" s="38" t="s">
        <v>60</v>
      </c>
      <c r="M48" s="42">
        <v>0</v>
      </c>
      <c r="N48" s="42">
        <v>5008322</v>
      </c>
      <c r="O48" s="42">
        <v>166944.06666666668</v>
      </c>
      <c r="P48" s="38">
        <v>297</v>
      </c>
      <c r="Q48" s="62">
        <v>46033</v>
      </c>
      <c r="R48" s="42">
        <v>60099864</v>
      </c>
      <c r="S48" s="38">
        <v>220</v>
      </c>
      <c r="T48" s="54">
        <v>46038</v>
      </c>
      <c r="U48" s="42">
        <v>40066576</v>
      </c>
      <c r="V48" s="42">
        <v>1502496.6</v>
      </c>
      <c r="W48" s="42">
        <v>5008322</v>
      </c>
      <c r="X48" s="42">
        <v>5008322</v>
      </c>
      <c r="Y48" s="42">
        <v>5008322</v>
      </c>
      <c r="Z48" s="42">
        <v>5008322</v>
      </c>
      <c r="AA48" s="42">
        <v>5008322</v>
      </c>
      <c r="AB48" s="42">
        <v>5008322</v>
      </c>
      <c r="AC48" s="42">
        <f t="shared" si="8"/>
        <v>31552428.600000001</v>
      </c>
      <c r="AD48" s="42"/>
      <c r="AE48" s="42">
        <f t="shared" si="9"/>
        <v>5008322</v>
      </c>
      <c r="AF48" s="42">
        <f t="shared" ref="AF48:AF49" si="16">--N48/30*21</f>
        <v>3505825.4000000004</v>
      </c>
      <c r="AG48" s="42">
        <v>0</v>
      </c>
      <c r="AH48" s="42"/>
      <c r="AI48" s="42"/>
      <c r="AJ48" s="42">
        <f t="shared" si="10"/>
        <v>8514147.4000000004</v>
      </c>
      <c r="AK48" s="42">
        <f t="shared" si="11"/>
        <v>40066576</v>
      </c>
      <c r="AL48" s="39"/>
      <c r="AM48" s="39"/>
      <c r="AN48" s="39"/>
      <c r="AO48" s="39"/>
      <c r="AP48" s="39"/>
      <c r="AQ48" s="39" t="s">
        <v>61</v>
      </c>
      <c r="AR48" s="39" t="s">
        <v>1358</v>
      </c>
      <c r="AS48" s="39" t="s">
        <v>1359</v>
      </c>
      <c r="AT48" s="39" t="s">
        <v>1175</v>
      </c>
    </row>
    <row r="49" spans="1:46" x14ac:dyDescent="0.25">
      <c r="A49" s="38">
        <f t="shared" si="5"/>
        <v>48</v>
      </c>
      <c r="B49" s="39" t="s">
        <v>6</v>
      </c>
      <c r="C49" s="39" t="s">
        <v>1360</v>
      </c>
      <c r="D49" s="39" t="s">
        <v>1361</v>
      </c>
      <c r="E49" s="40">
        <v>53167007</v>
      </c>
      <c r="F49" s="70">
        <v>46044</v>
      </c>
      <c r="G49" s="70"/>
      <c r="H49" s="70">
        <v>46286</v>
      </c>
      <c r="I49" s="42">
        <v>117532800</v>
      </c>
      <c r="J49" s="42"/>
      <c r="K49" s="42">
        <v>0</v>
      </c>
      <c r="L49" s="38" t="s">
        <v>60</v>
      </c>
      <c r="M49" s="42">
        <v>0</v>
      </c>
      <c r="N49" s="42">
        <v>14691600</v>
      </c>
      <c r="O49" s="42">
        <v>489720</v>
      </c>
      <c r="P49" s="38">
        <v>421</v>
      </c>
      <c r="Q49" s="62">
        <v>46033</v>
      </c>
      <c r="R49" s="42">
        <v>117532800</v>
      </c>
      <c r="S49" s="38">
        <v>312</v>
      </c>
      <c r="T49" s="54">
        <v>46041</v>
      </c>
      <c r="U49" s="42">
        <v>117532800</v>
      </c>
      <c r="V49" s="42">
        <v>4407480</v>
      </c>
      <c r="W49" s="42">
        <v>14691600</v>
      </c>
      <c r="X49" s="42">
        <v>14691600</v>
      </c>
      <c r="Y49" s="42">
        <v>14691600</v>
      </c>
      <c r="Z49" s="42">
        <v>14691600</v>
      </c>
      <c r="AA49" s="42">
        <v>14691600</v>
      </c>
      <c r="AB49" s="42">
        <v>14691600</v>
      </c>
      <c r="AC49" s="42">
        <f t="shared" si="8"/>
        <v>92557080</v>
      </c>
      <c r="AD49" s="42"/>
      <c r="AE49" s="42">
        <f t="shared" si="9"/>
        <v>14691600</v>
      </c>
      <c r="AF49" s="42">
        <f t="shared" si="16"/>
        <v>10284120</v>
      </c>
      <c r="AG49" s="42">
        <v>0</v>
      </c>
      <c r="AH49" s="42"/>
      <c r="AI49" s="42"/>
      <c r="AJ49" s="42">
        <f t="shared" si="10"/>
        <v>24975720</v>
      </c>
      <c r="AK49" s="42">
        <f t="shared" si="11"/>
        <v>117532800</v>
      </c>
      <c r="AL49" s="39"/>
      <c r="AM49" s="39"/>
      <c r="AN49" s="39"/>
      <c r="AO49" s="39"/>
      <c r="AP49" s="39"/>
      <c r="AQ49" s="39" t="s">
        <v>93</v>
      </c>
      <c r="AR49" s="39" t="s">
        <v>1362</v>
      </c>
      <c r="AS49" s="39" t="s">
        <v>1363</v>
      </c>
      <c r="AT49" s="39" t="s">
        <v>1175</v>
      </c>
    </row>
    <row r="50" spans="1:46" x14ac:dyDescent="0.25">
      <c r="A50" s="38">
        <f t="shared" si="5"/>
        <v>49</v>
      </c>
      <c r="B50" s="39" t="s">
        <v>6</v>
      </c>
      <c r="C50" s="39" t="s">
        <v>1364</v>
      </c>
      <c r="D50" s="39" t="s">
        <v>1365</v>
      </c>
      <c r="E50" s="40">
        <v>80897966</v>
      </c>
      <c r="F50" s="70">
        <v>46049</v>
      </c>
      <c r="G50" s="70"/>
      <c r="H50" s="70">
        <v>46291</v>
      </c>
      <c r="I50" s="42">
        <v>71528680</v>
      </c>
      <c r="J50" s="42"/>
      <c r="K50" s="42">
        <v>0</v>
      </c>
      <c r="L50" s="38" t="s">
        <v>60</v>
      </c>
      <c r="M50" s="42">
        <v>0</v>
      </c>
      <c r="N50" s="42">
        <v>8941085</v>
      </c>
      <c r="O50" s="42">
        <v>298036.16666666669</v>
      </c>
      <c r="P50" s="38">
        <v>327</v>
      </c>
      <c r="Q50" s="62">
        <v>46033</v>
      </c>
      <c r="R50" s="42">
        <v>71528680</v>
      </c>
      <c r="S50" s="38">
        <v>1014</v>
      </c>
      <c r="T50" s="54">
        <v>46049</v>
      </c>
      <c r="U50" s="42">
        <v>71528680</v>
      </c>
      <c r="V50" s="42">
        <v>1192144.6666666667</v>
      </c>
      <c r="W50" s="42">
        <v>8941085</v>
      </c>
      <c r="X50" s="42">
        <v>8941085</v>
      </c>
      <c r="Y50" s="42">
        <v>8941085</v>
      </c>
      <c r="Z50" s="42">
        <v>8941085</v>
      </c>
      <c r="AA50" s="42">
        <v>8941085</v>
      </c>
      <c r="AB50" s="42">
        <v>8941085</v>
      </c>
      <c r="AC50" s="42">
        <f t="shared" si="8"/>
        <v>54838654.666666664</v>
      </c>
      <c r="AD50" s="42"/>
      <c r="AE50" s="42">
        <f t="shared" si="9"/>
        <v>8941085</v>
      </c>
      <c r="AF50" s="42">
        <f t="shared" ref="AF50:AF55" si="17">--N50/30*26</f>
        <v>7748940.333333334</v>
      </c>
      <c r="AG50" s="42">
        <v>0</v>
      </c>
      <c r="AH50" s="42"/>
      <c r="AI50" s="42"/>
      <c r="AJ50" s="42">
        <f t="shared" si="10"/>
        <v>16690025.333333334</v>
      </c>
      <c r="AK50" s="42">
        <f t="shared" si="11"/>
        <v>71528680</v>
      </c>
      <c r="AL50" s="39"/>
      <c r="AM50" s="39"/>
      <c r="AN50" s="39"/>
      <c r="AO50" s="39"/>
      <c r="AP50" s="39"/>
      <c r="AQ50" s="39" t="s">
        <v>61</v>
      </c>
      <c r="AR50" s="39" t="s">
        <v>1366</v>
      </c>
      <c r="AS50" s="39" t="s">
        <v>1367</v>
      </c>
      <c r="AT50" s="39" t="s">
        <v>1175</v>
      </c>
    </row>
    <row r="51" spans="1:46" x14ac:dyDescent="0.25">
      <c r="A51" s="38">
        <f t="shared" si="5"/>
        <v>50</v>
      </c>
      <c r="B51" s="39" t="s">
        <v>6</v>
      </c>
      <c r="C51" s="39" t="s">
        <v>1368</v>
      </c>
      <c r="D51" s="39" t="s">
        <v>1369</v>
      </c>
      <c r="E51" s="40">
        <v>52828671</v>
      </c>
      <c r="F51" s="70">
        <v>46049</v>
      </c>
      <c r="G51" s="70"/>
      <c r="H51" s="70">
        <v>46291</v>
      </c>
      <c r="I51" s="42">
        <v>71528680</v>
      </c>
      <c r="J51" s="42"/>
      <c r="K51" s="42">
        <v>0</v>
      </c>
      <c r="L51" s="38" t="s">
        <v>60</v>
      </c>
      <c r="M51" s="42">
        <v>0</v>
      </c>
      <c r="N51" s="42">
        <v>8941085</v>
      </c>
      <c r="O51" s="42">
        <v>298036.16666666669</v>
      </c>
      <c r="P51" s="38">
        <v>291</v>
      </c>
      <c r="Q51" s="62">
        <v>46033</v>
      </c>
      <c r="R51" s="42">
        <v>71528680</v>
      </c>
      <c r="S51" s="38">
        <v>1015</v>
      </c>
      <c r="T51" s="54">
        <v>46049</v>
      </c>
      <c r="U51" s="42">
        <v>71528680</v>
      </c>
      <c r="V51" s="42">
        <v>1192144.67</v>
      </c>
      <c r="W51" s="42">
        <v>8941085</v>
      </c>
      <c r="X51" s="42">
        <v>8941085</v>
      </c>
      <c r="Y51" s="42">
        <v>8941085</v>
      </c>
      <c r="Z51" s="42">
        <v>8941085</v>
      </c>
      <c r="AA51" s="42">
        <v>8941085</v>
      </c>
      <c r="AB51" s="42">
        <v>8941085</v>
      </c>
      <c r="AC51" s="42">
        <f t="shared" si="8"/>
        <v>54838654.670000002</v>
      </c>
      <c r="AD51" s="42"/>
      <c r="AE51" s="42">
        <f t="shared" si="9"/>
        <v>8941085</v>
      </c>
      <c r="AF51" s="42">
        <f t="shared" si="17"/>
        <v>7748940.333333334</v>
      </c>
      <c r="AG51" s="42">
        <v>0</v>
      </c>
      <c r="AH51" s="42"/>
      <c r="AI51" s="42"/>
      <c r="AJ51" s="42">
        <f t="shared" si="10"/>
        <v>16690025.333333334</v>
      </c>
      <c r="AK51" s="42">
        <f t="shared" si="11"/>
        <v>71528680.00333333</v>
      </c>
      <c r="AL51" s="39"/>
      <c r="AM51" s="39"/>
      <c r="AN51" s="39"/>
      <c r="AO51" s="39"/>
      <c r="AP51" s="39"/>
      <c r="AQ51" s="39" t="s">
        <v>61</v>
      </c>
      <c r="AR51" s="39" t="s">
        <v>1370</v>
      </c>
      <c r="AS51" s="39" t="s">
        <v>1371</v>
      </c>
      <c r="AT51" s="39" t="s">
        <v>1175</v>
      </c>
    </row>
    <row r="52" spans="1:46" x14ac:dyDescent="0.25">
      <c r="A52" s="38">
        <f t="shared" si="5"/>
        <v>51</v>
      </c>
      <c r="B52" s="39" t="s">
        <v>6</v>
      </c>
      <c r="C52" s="39" t="s">
        <v>1372</v>
      </c>
      <c r="D52" s="39" t="s">
        <v>1373</v>
      </c>
      <c r="E52" s="40">
        <v>1032485267</v>
      </c>
      <c r="F52" s="70">
        <v>46049</v>
      </c>
      <c r="G52" s="70"/>
      <c r="H52" s="70">
        <v>46291</v>
      </c>
      <c r="I52" s="42">
        <v>58145904</v>
      </c>
      <c r="J52" s="42"/>
      <c r="K52" s="42">
        <v>0</v>
      </c>
      <c r="L52" s="38" t="s">
        <v>60</v>
      </c>
      <c r="M52" s="42">
        <v>0</v>
      </c>
      <c r="N52" s="42">
        <v>7268238</v>
      </c>
      <c r="O52" s="42">
        <v>242274.6</v>
      </c>
      <c r="P52" s="38">
        <v>390</v>
      </c>
      <c r="Q52" s="62">
        <v>46033</v>
      </c>
      <c r="R52" s="42">
        <v>58145904</v>
      </c>
      <c r="S52" s="38">
        <v>1005</v>
      </c>
      <c r="T52" s="54">
        <v>46049</v>
      </c>
      <c r="U52" s="42">
        <v>58145904</v>
      </c>
      <c r="V52" s="42">
        <v>969098.4</v>
      </c>
      <c r="W52" s="42">
        <v>7268238</v>
      </c>
      <c r="X52" s="42">
        <v>7268238</v>
      </c>
      <c r="Y52" s="42">
        <v>7268238</v>
      </c>
      <c r="Z52" s="42">
        <v>7268238</v>
      </c>
      <c r="AA52" s="42">
        <v>7268238</v>
      </c>
      <c r="AB52" s="42">
        <v>7268238</v>
      </c>
      <c r="AC52" s="42">
        <f t="shared" si="8"/>
        <v>44578526.399999999</v>
      </c>
      <c r="AD52" s="42"/>
      <c r="AE52" s="42">
        <f t="shared" si="9"/>
        <v>7268238</v>
      </c>
      <c r="AF52" s="42">
        <f t="shared" si="17"/>
        <v>6299139.6000000006</v>
      </c>
      <c r="AG52" s="42">
        <v>0</v>
      </c>
      <c r="AH52" s="42"/>
      <c r="AI52" s="42"/>
      <c r="AJ52" s="42">
        <f t="shared" si="10"/>
        <v>13567377.600000001</v>
      </c>
      <c r="AK52" s="42">
        <f t="shared" si="11"/>
        <v>58145904</v>
      </c>
      <c r="AL52" s="39"/>
      <c r="AM52" s="39"/>
      <c r="AN52" s="39"/>
      <c r="AO52" s="39"/>
      <c r="AP52" s="39"/>
      <c r="AQ52" s="39" t="s">
        <v>61</v>
      </c>
      <c r="AR52" s="39" t="s">
        <v>1374</v>
      </c>
      <c r="AS52" s="39" t="s">
        <v>1375</v>
      </c>
      <c r="AT52" s="39" t="s">
        <v>1175</v>
      </c>
    </row>
    <row r="53" spans="1:46" x14ac:dyDescent="0.25">
      <c r="A53" s="38">
        <f t="shared" si="5"/>
        <v>52</v>
      </c>
      <c r="B53" s="39" t="s">
        <v>6</v>
      </c>
      <c r="C53" s="39" t="s">
        <v>1376</v>
      </c>
      <c r="D53" s="39" t="s">
        <v>1377</v>
      </c>
      <c r="E53" s="40">
        <v>1057411706</v>
      </c>
      <c r="F53" s="70">
        <v>46049</v>
      </c>
      <c r="G53" s="70"/>
      <c r="H53" s="70">
        <v>46291</v>
      </c>
      <c r="I53" s="42">
        <v>58145904</v>
      </c>
      <c r="J53" s="42"/>
      <c r="K53" s="42">
        <v>0</v>
      </c>
      <c r="L53" s="38" t="s">
        <v>60</v>
      </c>
      <c r="M53" s="42">
        <v>0</v>
      </c>
      <c r="N53" s="42">
        <v>7268238</v>
      </c>
      <c r="O53" s="42">
        <v>242274.6</v>
      </c>
      <c r="P53" s="38">
        <v>443</v>
      </c>
      <c r="Q53" s="62">
        <v>46033</v>
      </c>
      <c r="R53" s="42">
        <v>58145904</v>
      </c>
      <c r="S53" s="38">
        <v>1022</v>
      </c>
      <c r="T53" s="54">
        <v>46049</v>
      </c>
      <c r="U53" s="42">
        <v>58145904</v>
      </c>
      <c r="V53" s="42">
        <v>969098.4</v>
      </c>
      <c r="W53" s="42">
        <v>7268238</v>
      </c>
      <c r="X53" s="42">
        <v>7268238</v>
      </c>
      <c r="Y53" s="42">
        <v>7268238</v>
      </c>
      <c r="Z53" s="42">
        <v>7268238</v>
      </c>
      <c r="AA53" s="42">
        <v>7268238</v>
      </c>
      <c r="AB53" s="42">
        <v>7268238</v>
      </c>
      <c r="AC53" s="42">
        <f t="shared" si="8"/>
        <v>44578526.399999999</v>
      </c>
      <c r="AD53" s="42"/>
      <c r="AE53" s="42">
        <f t="shared" si="9"/>
        <v>7268238</v>
      </c>
      <c r="AF53" s="42">
        <f t="shared" si="17"/>
        <v>6299139.6000000006</v>
      </c>
      <c r="AG53" s="42">
        <v>0</v>
      </c>
      <c r="AH53" s="42"/>
      <c r="AI53" s="42"/>
      <c r="AJ53" s="42">
        <f t="shared" si="10"/>
        <v>13567377.600000001</v>
      </c>
      <c r="AK53" s="42">
        <f t="shared" si="11"/>
        <v>58145904</v>
      </c>
      <c r="AL53" s="39"/>
      <c r="AM53" s="39"/>
      <c r="AN53" s="39"/>
      <c r="AO53" s="39"/>
      <c r="AP53" s="39"/>
      <c r="AQ53" s="39" t="s">
        <v>61</v>
      </c>
      <c r="AR53" s="39" t="s">
        <v>1378</v>
      </c>
      <c r="AS53" s="39" t="s">
        <v>1379</v>
      </c>
      <c r="AT53" s="39" t="s">
        <v>1175</v>
      </c>
    </row>
    <row r="54" spans="1:46" x14ac:dyDescent="0.25">
      <c r="A54" s="38">
        <f t="shared" si="5"/>
        <v>53</v>
      </c>
      <c r="B54" s="39" t="s">
        <v>6</v>
      </c>
      <c r="C54" s="39" t="s">
        <v>1380</v>
      </c>
      <c r="D54" s="39" t="s">
        <v>1381</v>
      </c>
      <c r="E54" s="40">
        <v>52351586</v>
      </c>
      <c r="F54" s="70">
        <v>46049</v>
      </c>
      <c r="G54" s="70"/>
      <c r="H54" s="70">
        <v>46291</v>
      </c>
      <c r="I54" s="42">
        <v>58145904</v>
      </c>
      <c r="J54" s="42"/>
      <c r="K54" s="42">
        <v>0</v>
      </c>
      <c r="L54" s="38" t="s">
        <v>60</v>
      </c>
      <c r="M54" s="42">
        <v>0</v>
      </c>
      <c r="N54" s="42">
        <v>7268238</v>
      </c>
      <c r="O54" s="42">
        <v>242274.6</v>
      </c>
      <c r="P54" s="38">
        <v>289</v>
      </c>
      <c r="Q54" s="62">
        <v>46033</v>
      </c>
      <c r="R54" s="42">
        <v>58145904</v>
      </c>
      <c r="S54" s="38">
        <v>1006</v>
      </c>
      <c r="T54" s="54">
        <v>46049</v>
      </c>
      <c r="U54" s="42">
        <v>58145904</v>
      </c>
      <c r="V54" s="42">
        <v>969098.4</v>
      </c>
      <c r="W54" s="42">
        <v>7268238</v>
      </c>
      <c r="X54" s="42">
        <v>7268238</v>
      </c>
      <c r="Y54" s="42">
        <v>7268238</v>
      </c>
      <c r="Z54" s="42">
        <v>7268238</v>
      </c>
      <c r="AA54" s="42">
        <v>7268238</v>
      </c>
      <c r="AB54" s="42">
        <v>7268238</v>
      </c>
      <c r="AC54" s="42">
        <f t="shared" si="8"/>
        <v>44578526.399999999</v>
      </c>
      <c r="AD54" s="42"/>
      <c r="AE54" s="42">
        <f t="shared" si="9"/>
        <v>7268238</v>
      </c>
      <c r="AF54" s="42">
        <f t="shared" si="17"/>
        <v>6299139.6000000006</v>
      </c>
      <c r="AG54" s="42">
        <v>0</v>
      </c>
      <c r="AH54" s="42"/>
      <c r="AI54" s="42"/>
      <c r="AJ54" s="42">
        <f t="shared" si="10"/>
        <v>13567377.600000001</v>
      </c>
      <c r="AK54" s="42">
        <f t="shared" si="11"/>
        <v>58145904</v>
      </c>
      <c r="AL54" s="39"/>
      <c r="AM54" s="39"/>
      <c r="AN54" s="39"/>
      <c r="AO54" s="39"/>
      <c r="AP54" s="39"/>
      <c r="AQ54" s="39" t="s">
        <v>61</v>
      </c>
      <c r="AR54" s="39" t="s">
        <v>1382</v>
      </c>
      <c r="AS54" s="39" t="s">
        <v>1383</v>
      </c>
      <c r="AT54" s="39" t="s">
        <v>1175</v>
      </c>
    </row>
    <row r="55" spans="1:46" x14ac:dyDescent="0.25">
      <c r="A55" s="38">
        <f t="shared" si="5"/>
        <v>54</v>
      </c>
      <c r="B55" s="39" t="s">
        <v>6</v>
      </c>
      <c r="C55" s="39" t="s">
        <v>1384</v>
      </c>
      <c r="D55" s="39" t="s">
        <v>1385</v>
      </c>
      <c r="E55" s="40">
        <v>79785599</v>
      </c>
      <c r="F55" s="70">
        <v>46049</v>
      </c>
      <c r="G55" s="70"/>
      <c r="H55" s="70">
        <v>46291</v>
      </c>
      <c r="I55" s="42">
        <v>77711728</v>
      </c>
      <c r="J55" s="42"/>
      <c r="K55" s="42">
        <v>0</v>
      </c>
      <c r="L55" s="38" t="s">
        <v>60</v>
      </c>
      <c r="M55" s="42">
        <v>0</v>
      </c>
      <c r="N55" s="42">
        <v>9713966</v>
      </c>
      <c r="O55" s="42">
        <v>323798.86666666664</v>
      </c>
      <c r="P55" s="38">
        <v>338</v>
      </c>
      <c r="Q55" s="62">
        <v>46033</v>
      </c>
      <c r="R55" s="42">
        <v>116567592</v>
      </c>
      <c r="S55" s="38">
        <v>1032</v>
      </c>
      <c r="T55" s="54">
        <v>46049</v>
      </c>
      <c r="U55" s="42">
        <v>77711728</v>
      </c>
      <c r="V55" s="42">
        <v>1295195.4666666666</v>
      </c>
      <c r="W55" s="42">
        <v>9713966</v>
      </c>
      <c r="X55" s="42">
        <v>9713966</v>
      </c>
      <c r="Y55" s="42">
        <v>9713966</v>
      </c>
      <c r="Z55" s="42">
        <v>9713966</v>
      </c>
      <c r="AA55" s="42">
        <v>9713966</v>
      </c>
      <c r="AB55" s="42">
        <v>9713966</v>
      </c>
      <c r="AC55" s="42">
        <f t="shared" si="8"/>
        <v>59578991.466666669</v>
      </c>
      <c r="AD55" s="42"/>
      <c r="AE55" s="42">
        <f t="shared" si="9"/>
        <v>9713966</v>
      </c>
      <c r="AF55" s="42">
        <f t="shared" si="17"/>
        <v>8418770.5333333332</v>
      </c>
      <c r="AG55" s="42">
        <v>0</v>
      </c>
      <c r="AH55" s="42"/>
      <c r="AI55" s="42"/>
      <c r="AJ55" s="42">
        <f t="shared" si="10"/>
        <v>18132736.533333331</v>
      </c>
      <c r="AK55" s="42">
        <f t="shared" si="11"/>
        <v>77711728</v>
      </c>
      <c r="AL55" s="39"/>
      <c r="AM55" s="39"/>
      <c r="AN55" s="39"/>
      <c r="AO55" s="39"/>
      <c r="AP55" s="39"/>
      <c r="AQ55" s="39" t="s">
        <v>61</v>
      </c>
      <c r="AR55" s="39" t="s">
        <v>1386</v>
      </c>
      <c r="AS55" s="39" t="s">
        <v>1387</v>
      </c>
      <c r="AT55" s="39" t="s">
        <v>1175</v>
      </c>
    </row>
    <row r="56" spans="1:46" x14ac:dyDescent="0.25">
      <c r="A56" s="38">
        <f t="shared" si="5"/>
        <v>55</v>
      </c>
      <c r="B56" s="39" t="s">
        <v>6</v>
      </c>
      <c r="C56" s="39" t="s">
        <v>1388</v>
      </c>
      <c r="D56" s="39" t="s">
        <v>1389</v>
      </c>
      <c r="E56" s="40">
        <v>52124025</v>
      </c>
      <c r="F56" s="70">
        <v>46047</v>
      </c>
      <c r="G56" s="70"/>
      <c r="H56" s="70">
        <v>46289</v>
      </c>
      <c r="I56" s="42">
        <v>50762296</v>
      </c>
      <c r="J56" s="42"/>
      <c r="K56" s="42">
        <v>0</v>
      </c>
      <c r="L56" s="38" t="s">
        <v>60</v>
      </c>
      <c r="M56" s="42">
        <v>0</v>
      </c>
      <c r="N56" s="42">
        <v>6345287</v>
      </c>
      <c r="O56" s="42">
        <v>211509.56666666668</v>
      </c>
      <c r="P56" s="38">
        <v>301</v>
      </c>
      <c r="Q56" s="62">
        <v>46033</v>
      </c>
      <c r="R56" s="42">
        <v>50762296</v>
      </c>
      <c r="S56" s="38">
        <v>612</v>
      </c>
      <c r="T56" s="54">
        <v>46047</v>
      </c>
      <c r="U56" s="42">
        <v>50762296</v>
      </c>
      <c r="V56" s="42">
        <v>1269057.4000000001</v>
      </c>
      <c r="W56" s="42">
        <v>6345287</v>
      </c>
      <c r="X56" s="42">
        <v>6345287</v>
      </c>
      <c r="Y56" s="42">
        <v>6345287</v>
      </c>
      <c r="Z56" s="42">
        <v>6345287</v>
      </c>
      <c r="AA56" s="42">
        <v>6345287</v>
      </c>
      <c r="AB56" s="42">
        <v>6345287</v>
      </c>
      <c r="AC56" s="42">
        <f t="shared" si="8"/>
        <v>39340779.399999999</v>
      </c>
      <c r="AD56" s="42"/>
      <c r="AE56" s="42">
        <f t="shared" si="9"/>
        <v>6345287</v>
      </c>
      <c r="AF56" s="42">
        <f t="shared" ref="AF56:AF60" si="18">--N56/30*24</f>
        <v>5076229.6000000006</v>
      </c>
      <c r="AG56" s="42">
        <v>0</v>
      </c>
      <c r="AH56" s="42"/>
      <c r="AI56" s="42"/>
      <c r="AJ56" s="42">
        <f t="shared" si="10"/>
        <v>11421516.600000001</v>
      </c>
      <c r="AK56" s="42">
        <f t="shared" si="11"/>
        <v>50762296</v>
      </c>
      <c r="AL56" s="39"/>
      <c r="AM56" s="39"/>
      <c r="AN56" s="39"/>
      <c r="AO56" s="39"/>
      <c r="AP56" s="39"/>
      <c r="AQ56" s="39" t="s">
        <v>61</v>
      </c>
      <c r="AR56" s="39" t="s">
        <v>1390</v>
      </c>
      <c r="AS56" s="39" t="s">
        <v>1391</v>
      </c>
      <c r="AT56" s="39" t="s">
        <v>1175</v>
      </c>
    </row>
    <row r="57" spans="1:46" x14ac:dyDescent="0.25">
      <c r="A57" s="38">
        <f t="shared" si="5"/>
        <v>56</v>
      </c>
      <c r="B57" s="39" t="s">
        <v>6</v>
      </c>
      <c r="C57" s="39" t="s">
        <v>1392</v>
      </c>
      <c r="D57" s="39" t="s">
        <v>1393</v>
      </c>
      <c r="E57" s="40">
        <v>1013585921</v>
      </c>
      <c r="F57" s="70">
        <v>46047</v>
      </c>
      <c r="G57" s="70"/>
      <c r="H57" s="70">
        <v>46289</v>
      </c>
      <c r="I57" s="42">
        <v>50762296</v>
      </c>
      <c r="J57" s="42"/>
      <c r="K57" s="42">
        <v>0</v>
      </c>
      <c r="L57" s="38" t="s">
        <v>60</v>
      </c>
      <c r="M57" s="42">
        <v>0</v>
      </c>
      <c r="N57" s="42">
        <v>6345287</v>
      </c>
      <c r="O57" s="42">
        <v>211509.56666666668</v>
      </c>
      <c r="P57" s="38">
        <v>264</v>
      </c>
      <c r="Q57" s="62">
        <v>46033</v>
      </c>
      <c r="R57" s="42">
        <v>50762296</v>
      </c>
      <c r="S57" s="38">
        <v>599</v>
      </c>
      <c r="T57" s="54">
        <v>46047</v>
      </c>
      <c r="U57" s="42">
        <v>50762296</v>
      </c>
      <c r="V57" s="42">
        <v>1269057.4000000001</v>
      </c>
      <c r="W57" s="42">
        <v>6345287</v>
      </c>
      <c r="X57" s="42">
        <v>6345287</v>
      </c>
      <c r="Y57" s="42">
        <v>6345287</v>
      </c>
      <c r="Z57" s="42">
        <v>6345287</v>
      </c>
      <c r="AA57" s="42">
        <v>6345287</v>
      </c>
      <c r="AB57" s="42">
        <v>6345287</v>
      </c>
      <c r="AC57" s="42">
        <f t="shared" si="8"/>
        <v>39340779.399999999</v>
      </c>
      <c r="AD57" s="42"/>
      <c r="AE57" s="42">
        <f t="shared" si="9"/>
        <v>6345287</v>
      </c>
      <c r="AF57" s="42">
        <f t="shared" si="18"/>
        <v>5076229.6000000006</v>
      </c>
      <c r="AG57" s="42">
        <v>0</v>
      </c>
      <c r="AH57" s="42"/>
      <c r="AI57" s="42"/>
      <c r="AJ57" s="42">
        <f t="shared" si="10"/>
        <v>11421516.600000001</v>
      </c>
      <c r="AK57" s="42">
        <f t="shared" si="11"/>
        <v>50762296</v>
      </c>
      <c r="AL57" s="39"/>
      <c r="AM57" s="39"/>
      <c r="AN57" s="39"/>
      <c r="AO57" s="39"/>
      <c r="AP57" s="39"/>
      <c r="AQ57" s="39" t="s">
        <v>61</v>
      </c>
      <c r="AR57" s="39" t="s">
        <v>1394</v>
      </c>
      <c r="AS57" s="39" t="s">
        <v>1395</v>
      </c>
      <c r="AT57" s="39" t="s">
        <v>1175</v>
      </c>
    </row>
    <row r="58" spans="1:46" x14ac:dyDescent="0.25">
      <c r="A58" s="38">
        <f t="shared" si="5"/>
        <v>57</v>
      </c>
      <c r="B58" s="39" t="s">
        <v>6</v>
      </c>
      <c r="C58" s="39" t="s">
        <v>1396</v>
      </c>
      <c r="D58" s="39" t="s">
        <v>1397</v>
      </c>
      <c r="E58" s="40">
        <v>1015406903</v>
      </c>
      <c r="F58" s="70">
        <v>46047</v>
      </c>
      <c r="G58" s="70"/>
      <c r="H58" s="70">
        <v>46289</v>
      </c>
      <c r="I58" s="42">
        <v>50762296</v>
      </c>
      <c r="J58" s="42"/>
      <c r="K58" s="42">
        <v>0</v>
      </c>
      <c r="L58" s="38" t="s">
        <v>60</v>
      </c>
      <c r="M58" s="42">
        <v>0</v>
      </c>
      <c r="N58" s="42">
        <v>6345287</v>
      </c>
      <c r="O58" s="42">
        <v>211509.56666666668</v>
      </c>
      <c r="P58" s="38">
        <v>226</v>
      </c>
      <c r="Q58" s="62">
        <v>46033</v>
      </c>
      <c r="R58" s="42">
        <v>76143444</v>
      </c>
      <c r="S58" s="38">
        <v>614</v>
      </c>
      <c r="T58" s="54">
        <v>46047</v>
      </c>
      <c r="U58" s="42">
        <v>50762296</v>
      </c>
      <c r="V58" s="42">
        <v>1269057.4000000001</v>
      </c>
      <c r="W58" s="42">
        <v>6345287</v>
      </c>
      <c r="X58" s="42">
        <v>6345287</v>
      </c>
      <c r="Y58" s="42">
        <v>6345287</v>
      </c>
      <c r="Z58" s="42">
        <v>6345287</v>
      </c>
      <c r="AA58" s="42">
        <v>6345287</v>
      </c>
      <c r="AB58" s="42">
        <v>6345287</v>
      </c>
      <c r="AC58" s="42">
        <f t="shared" si="8"/>
        <v>39340779.399999999</v>
      </c>
      <c r="AD58" s="42"/>
      <c r="AE58" s="42">
        <f t="shared" si="9"/>
        <v>6345287</v>
      </c>
      <c r="AF58" s="42">
        <f t="shared" si="18"/>
        <v>5076229.6000000006</v>
      </c>
      <c r="AG58" s="42">
        <v>0</v>
      </c>
      <c r="AH58" s="42"/>
      <c r="AI58" s="42"/>
      <c r="AJ58" s="42">
        <f t="shared" si="10"/>
        <v>11421516.600000001</v>
      </c>
      <c r="AK58" s="42">
        <f t="shared" si="11"/>
        <v>50762296</v>
      </c>
      <c r="AL58" s="39"/>
      <c r="AM58" s="39"/>
      <c r="AN58" s="39"/>
      <c r="AO58" s="39"/>
      <c r="AP58" s="39"/>
      <c r="AQ58" s="39" t="s">
        <v>61</v>
      </c>
      <c r="AR58" s="39" t="s">
        <v>1398</v>
      </c>
      <c r="AS58" s="39" t="s">
        <v>1399</v>
      </c>
      <c r="AT58" s="39" t="s">
        <v>1175</v>
      </c>
    </row>
    <row r="59" spans="1:46" x14ac:dyDescent="0.25">
      <c r="A59" s="38">
        <f t="shared" si="5"/>
        <v>58</v>
      </c>
      <c r="B59" s="39" t="s">
        <v>6</v>
      </c>
      <c r="C59" s="39" t="s">
        <v>1400</v>
      </c>
      <c r="D59" s="39" t="s">
        <v>1401</v>
      </c>
      <c r="E59" s="40">
        <v>80222425</v>
      </c>
      <c r="F59" s="70">
        <v>46047</v>
      </c>
      <c r="G59" s="70"/>
      <c r="H59" s="70">
        <v>46289</v>
      </c>
      <c r="I59" s="42">
        <v>50762296</v>
      </c>
      <c r="J59" s="42"/>
      <c r="K59" s="42">
        <v>0</v>
      </c>
      <c r="L59" s="38" t="s">
        <v>60</v>
      </c>
      <c r="M59" s="42">
        <v>0</v>
      </c>
      <c r="N59" s="42">
        <v>6345287</v>
      </c>
      <c r="O59" s="42">
        <v>211509.56666666668</v>
      </c>
      <c r="P59" s="38">
        <v>400</v>
      </c>
      <c r="Q59" s="62">
        <v>46033</v>
      </c>
      <c r="R59" s="42">
        <v>50762296</v>
      </c>
      <c r="S59" s="38">
        <v>600</v>
      </c>
      <c r="T59" s="54">
        <v>46047</v>
      </c>
      <c r="U59" s="42">
        <v>50762296</v>
      </c>
      <c r="V59" s="42">
        <v>1269057.4000000001</v>
      </c>
      <c r="W59" s="42">
        <v>6345287</v>
      </c>
      <c r="X59" s="42">
        <v>6345287</v>
      </c>
      <c r="Y59" s="42">
        <v>6345287</v>
      </c>
      <c r="Z59" s="42">
        <v>6345287</v>
      </c>
      <c r="AA59" s="42">
        <v>6345287</v>
      </c>
      <c r="AB59" s="42">
        <v>6345287</v>
      </c>
      <c r="AC59" s="42">
        <f t="shared" si="8"/>
        <v>39340779.399999999</v>
      </c>
      <c r="AD59" s="42"/>
      <c r="AE59" s="42">
        <f t="shared" si="9"/>
        <v>6345287</v>
      </c>
      <c r="AF59" s="42">
        <f t="shared" si="18"/>
        <v>5076229.6000000006</v>
      </c>
      <c r="AG59" s="42">
        <v>0</v>
      </c>
      <c r="AH59" s="42"/>
      <c r="AI59" s="42"/>
      <c r="AJ59" s="42">
        <f t="shared" si="10"/>
        <v>11421516.600000001</v>
      </c>
      <c r="AK59" s="42">
        <f t="shared" si="11"/>
        <v>50762296</v>
      </c>
      <c r="AL59" s="39"/>
      <c r="AM59" s="39"/>
      <c r="AN59" s="39"/>
      <c r="AO59" s="39"/>
      <c r="AP59" s="39"/>
      <c r="AQ59" s="39" t="s">
        <v>61</v>
      </c>
      <c r="AR59" s="39" t="s">
        <v>1402</v>
      </c>
      <c r="AS59" s="39" t="s">
        <v>1403</v>
      </c>
      <c r="AT59" s="39" t="s">
        <v>1175</v>
      </c>
    </row>
    <row r="60" spans="1:46" x14ac:dyDescent="0.25">
      <c r="A60" s="38">
        <f t="shared" si="5"/>
        <v>59</v>
      </c>
      <c r="B60" s="39" t="s">
        <v>6</v>
      </c>
      <c r="C60" s="39" t="s">
        <v>1404</v>
      </c>
      <c r="D60" s="39" t="s">
        <v>1405</v>
      </c>
      <c r="E60" s="40">
        <v>1015417938</v>
      </c>
      <c r="F60" s="70">
        <v>46047</v>
      </c>
      <c r="G60" s="70"/>
      <c r="H60" s="70">
        <v>46289</v>
      </c>
      <c r="I60" s="42">
        <v>50762296</v>
      </c>
      <c r="J60" s="42"/>
      <c r="K60" s="42">
        <v>0</v>
      </c>
      <c r="L60" s="38" t="s">
        <v>60</v>
      </c>
      <c r="M60" s="42">
        <v>0</v>
      </c>
      <c r="N60" s="42">
        <v>6345287</v>
      </c>
      <c r="O60" s="42">
        <v>211509.56666666668</v>
      </c>
      <c r="P60" s="38">
        <v>227</v>
      </c>
      <c r="Q60" s="62">
        <v>46033</v>
      </c>
      <c r="R60" s="42">
        <v>50762296</v>
      </c>
      <c r="S60" s="38">
        <v>619</v>
      </c>
      <c r="T60" s="54">
        <v>46047</v>
      </c>
      <c r="U60" s="42">
        <v>50762296</v>
      </c>
      <c r="V60" s="42">
        <v>1269057.4000000001</v>
      </c>
      <c r="W60" s="42">
        <v>6345287</v>
      </c>
      <c r="X60" s="42">
        <v>6345287</v>
      </c>
      <c r="Y60" s="42">
        <v>6345287</v>
      </c>
      <c r="Z60" s="42">
        <v>6345287</v>
      </c>
      <c r="AA60" s="42">
        <v>6345287</v>
      </c>
      <c r="AB60" s="42">
        <v>6345287</v>
      </c>
      <c r="AC60" s="42">
        <f t="shared" si="8"/>
        <v>39340779.399999999</v>
      </c>
      <c r="AD60" s="42"/>
      <c r="AE60" s="42">
        <f t="shared" si="9"/>
        <v>6345287</v>
      </c>
      <c r="AF60" s="42">
        <f t="shared" si="18"/>
        <v>5076229.6000000006</v>
      </c>
      <c r="AG60" s="42">
        <v>0</v>
      </c>
      <c r="AH60" s="42"/>
      <c r="AI60" s="42"/>
      <c r="AJ60" s="42">
        <f t="shared" si="10"/>
        <v>11421516.600000001</v>
      </c>
      <c r="AK60" s="42">
        <f t="shared" si="11"/>
        <v>50762296</v>
      </c>
      <c r="AL60" s="39"/>
      <c r="AM60" s="39"/>
      <c r="AN60" s="39"/>
      <c r="AO60" s="39"/>
      <c r="AP60" s="39"/>
      <c r="AQ60" s="39" t="s">
        <v>61</v>
      </c>
      <c r="AR60" s="39" t="s">
        <v>1406</v>
      </c>
      <c r="AS60" s="39" t="s">
        <v>1407</v>
      </c>
      <c r="AT60" s="39" t="s">
        <v>1175</v>
      </c>
    </row>
    <row r="61" spans="1:46" x14ac:dyDescent="0.25">
      <c r="A61" s="38">
        <f t="shared" si="5"/>
        <v>60</v>
      </c>
      <c r="B61" s="39" t="s">
        <v>6</v>
      </c>
      <c r="C61" s="39" t="s">
        <v>1408</v>
      </c>
      <c r="D61" s="39" t="s">
        <v>1409</v>
      </c>
      <c r="E61" s="40">
        <v>52989972</v>
      </c>
      <c r="F61" s="70">
        <v>46048</v>
      </c>
      <c r="G61" s="70"/>
      <c r="H61" s="70">
        <v>46290</v>
      </c>
      <c r="I61" s="42">
        <v>50762296</v>
      </c>
      <c r="J61" s="42"/>
      <c r="K61" s="42">
        <v>0</v>
      </c>
      <c r="L61" s="38" t="s">
        <v>60</v>
      </c>
      <c r="M61" s="42">
        <v>0</v>
      </c>
      <c r="N61" s="42">
        <v>6345287</v>
      </c>
      <c r="O61" s="42">
        <v>211509.56666666668</v>
      </c>
      <c r="P61" s="38">
        <v>337</v>
      </c>
      <c r="Q61" s="62">
        <v>46033</v>
      </c>
      <c r="R61" s="42">
        <v>50762296</v>
      </c>
      <c r="S61" s="38">
        <v>989</v>
      </c>
      <c r="T61" s="54">
        <v>46048</v>
      </c>
      <c r="U61" s="42">
        <v>50762296</v>
      </c>
      <c r="V61" s="42">
        <v>1057547.8333333335</v>
      </c>
      <c r="W61" s="42">
        <v>6345287</v>
      </c>
      <c r="X61" s="42">
        <v>6345287</v>
      </c>
      <c r="Y61" s="42">
        <v>6345287</v>
      </c>
      <c r="Z61" s="42">
        <v>6345287</v>
      </c>
      <c r="AA61" s="42">
        <v>6345287</v>
      </c>
      <c r="AB61" s="42">
        <v>6345287</v>
      </c>
      <c r="AC61" s="42">
        <f t="shared" si="8"/>
        <v>39129269.833333336</v>
      </c>
      <c r="AD61" s="42"/>
      <c r="AE61" s="42">
        <f t="shared" si="9"/>
        <v>6345287</v>
      </c>
      <c r="AF61" s="42">
        <f>--N61/30*25</f>
        <v>5287739.166666667</v>
      </c>
      <c r="AG61" s="42">
        <v>0</v>
      </c>
      <c r="AH61" s="42"/>
      <c r="AI61" s="42"/>
      <c r="AJ61" s="42">
        <f t="shared" si="10"/>
        <v>11633026.166666668</v>
      </c>
      <c r="AK61" s="42">
        <f t="shared" si="11"/>
        <v>50762296</v>
      </c>
      <c r="AL61" s="39"/>
      <c r="AM61" s="39"/>
      <c r="AN61" s="39"/>
      <c r="AO61" s="39"/>
      <c r="AP61" s="39"/>
      <c r="AQ61" s="39" t="s">
        <v>61</v>
      </c>
      <c r="AR61" s="39" t="s">
        <v>1410</v>
      </c>
      <c r="AS61" s="39" t="s">
        <v>1411</v>
      </c>
      <c r="AT61" s="39" t="s">
        <v>1175</v>
      </c>
    </row>
    <row r="62" spans="1:46" x14ac:dyDescent="0.25">
      <c r="A62" s="38">
        <f t="shared" si="5"/>
        <v>61</v>
      </c>
      <c r="B62" s="39" t="s">
        <v>6</v>
      </c>
      <c r="C62" s="39" t="s">
        <v>1412</v>
      </c>
      <c r="D62" s="39" t="s">
        <v>1413</v>
      </c>
      <c r="E62" s="40">
        <v>16939525</v>
      </c>
      <c r="F62" s="70">
        <v>46049</v>
      </c>
      <c r="G62" s="70"/>
      <c r="H62" s="70">
        <v>46291</v>
      </c>
      <c r="I62" s="42">
        <v>50762296</v>
      </c>
      <c r="J62" s="42"/>
      <c r="K62" s="42">
        <v>0</v>
      </c>
      <c r="L62" s="38" t="s">
        <v>60</v>
      </c>
      <c r="M62" s="42">
        <v>0</v>
      </c>
      <c r="N62" s="42">
        <v>6345287</v>
      </c>
      <c r="O62" s="42">
        <v>211509.56666666668</v>
      </c>
      <c r="P62" s="38">
        <v>401</v>
      </c>
      <c r="Q62" s="62">
        <v>46033</v>
      </c>
      <c r="R62" s="42">
        <v>76143444</v>
      </c>
      <c r="S62" s="38">
        <v>1045</v>
      </c>
      <c r="T62" s="54">
        <v>46049</v>
      </c>
      <c r="U62" s="42">
        <v>50762296</v>
      </c>
      <c r="V62" s="42">
        <v>846038.27</v>
      </c>
      <c r="W62" s="42">
        <v>6345287</v>
      </c>
      <c r="X62" s="42">
        <v>6345287</v>
      </c>
      <c r="Y62" s="42">
        <v>6345287</v>
      </c>
      <c r="Z62" s="42">
        <v>6345287</v>
      </c>
      <c r="AA62" s="42">
        <v>6345287</v>
      </c>
      <c r="AB62" s="42">
        <v>6345287</v>
      </c>
      <c r="AC62" s="42">
        <f t="shared" si="8"/>
        <v>38917760.269999996</v>
      </c>
      <c r="AD62" s="42"/>
      <c r="AE62" s="42">
        <f t="shared" si="9"/>
        <v>6345287</v>
      </c>
      <c r="AF62" s="42">
        <f t="shared" ref="AF62:AF66" si="19">--N62/30*26</f>
        <v>5499248.7333333334</v>
      </c>
      <c r="AG62" s="42">
        <v>0</v>
      </c>
      <c r="AH62" s="42"/>
      <c r="AI62" s="42"/>
      <c r="AJ62" s="42">
        <f t="shared" si="10"/>
        <v>11844535.733333334</v>
      </c>
      <c r="AK62" s="42">
        <f t="shared" si="11"/>
        <v>50762296.00333333</v>
      </c>
      <c r="AL62" s="39"/>
      <c r="AM62" s="39"/>
      <c r="AN62" s="39"/>
      <c r="AO62" s="39"/>
      <c r="AP62" s="39"/>
      <c r="AQ62" s="39" t="s">
        <v>61</v>
      </c>
      <c r="AR62" s="39" t="s">
        <v>1414</v>
      </c>
      <c r="AS62" s="39" t="s">
        <v>1415</v>
      </c>
      <c r="AT62" s="39" t="s">
        <v>1175</v>
      </c>
    </row>
    <row r="63" spans="1:46" x14ac:dyDescent="0.25">
      <c r="A63" s="38">
        <f t="shared" si="5"/>
        <v>62</v>
      </c>
      <c r="B63" s="39" t="s">
        <v>6</v>
      </c>
      <c r="C63" s="39" t="s">
        <v>1416</v>
      </c>
      <c r="D63" s="39" t="s">
        <v>1417</v>
      </c>
      <c r="E63" s="40">
        <v>52988812</v>
      </c>
      <c r="F63" s="70">
        <v>46049</v>
      </c>
      <c r="G63" s="70"/>
      <c r="H63" s="70">
        <v>46291</v>
      </c>
      <c r="I63" s="42">
        <v>50762296</v>
      </c>
      <c r="J63" s="42"/>
      <c r="K63" s="42">
        <v>0</v>
      </c>
      <c r="L63" s="38" t="s">
        <v>60</v>
      </c>
      <c r="M63" s="42">
        <v>0</v>
      </c>
      <c r="N63" s="42">
        <v>6345287</v>
      </c>
      <c r="O63" s="42">
        <v>211509.56666666668</v>
      </c>
      <c r="P63" s="38">
        <v>402</v>
      </c>
      <c r="Q63" s="62">
        <v>46033</v>
      </c>
      <c r="R63" s="42">
        <v>50762296</v>
      </c>
      <c r="S63" s="38">
        <v>997</v>
      </c>
      <c r="T63" s="54">
        <v>46049</v>
      </c>
      <c r="U63" s="42">
        <v>50762296</v>
      </c>
      <c r="V63" s="42">
        <v>846038.27</v>
      </c>
      <c r="W63" s="42">
        <v>6345287</v>
      </c>
      <c r="X63" s="42">
        <v>6345287</v>
      </c>
      <c r="Y63" s="42">
        <v>6345287</v>
      </c>
      <c r="Z63" s="42">
        <v>6345287</v>
      </c>
      <c r="AA63" s="42">
        <v>6345287</v>
      </c>
      <c r="AB63" s="42">
        <v>6345287</v>
      </c>
      <c r="AC63" s="42">
        <f t="shared" si="8"/>
        <v>38917760.269999996</v>
      </c>
      <c r="AD63" s="42"/>
      <c r="AE63" s="42">
        <f t="shared" si="9"/>
        <v>6345287</v>
      </c>
      <c r="AF63" s="42">
        <f t="shared" si="19"/>
        <v>5499248.7333333334</v>
      </c>
      <c r="AG63" s="42">
        <v>0</v>
      </c>
      <c r="AH63" s="42"/>
      <c r="AI63" s="42"/>
      <c r="AJ63" s="42">
        <f t="shared" si="10"/>
        <v>11844535.733333334</v>
      </c>
      <c r="AK63" s="42">
        <f t="shared" si="11"/>
        <v>50762296.00333333</v>
      </c>
      <c r="AL63" s="39"/>
      <c r="AM63" s="39"/>
      <c r="AN63" s="39"/>
      <c r="AO63" s="39"/>
      <c r="AP63" s="39"/>
      <c r="AQ63" s="39" t="s">
        <v>61</v>
      </c>
      <c r="AR63" s="39" t="s">
        <v>1418</v>
      </c>
      <c r="AS63" s="39" t="s">
        <v>1419</v>
      </c>
      <c r="AT63" s="39" t="s">
        <v>1175</v>
      </c>
    </row>
    <row r="64" spans="1:46" x14ac:dyDescent="0.25">
      <c r="A64" s="38">
        <f t="shared" si="5"/>
        <v>63</v>
      </c>
      <c r="B64" s="39" t="s">
        <v>6</v>
      </c>
      <c r="C64" s="39" t="s">
        <v>1420</v>
      </c>
      <c r="D64" s="39" t="s">
        <v>1421</v>
      </c>
      <c r="E64" s="40">
        <v>8854622</v>
      </c>
      <c r="F64" s="70">
        <v>46049</v>
      </c>
      <c r="G64" s="70"/>
      <c r="H64" s="70">
        <v>46291</v>
      </c>
      <c r="I64" s="42">
        <v>50762296</v>
      </c>
      <c r="J64" s="42"/>
      <c r="K64" s="42">
        <v>0</v>
      </c>
      <c r="L64" s="38" t="s">
        <v>60</v>
      </c>
      <c r="M64" s="42">
        <v>0</v>
      </c>
      <c r="N64" s="42">
        <v>6345287</v>
      </c>
      <c r="O64" s="42">
        <v>211509.56666666668</v>
      </c>
      <c r="P64" s="38">
        <v>302</v>
      </c>
      <c r="Q64" s="62">
        <v>46033</v>
      </c>
      <c r="R64" s="42">
        <v>76143444</v>
      </c>
      <c r="S64" s="38">
        <v>1012</v>
      </c>
      <c r="T64" s="54">
        <v>46049</v>
      </c>
      <c r="U64" s="42">
        <v>50762296</v>
      </c>
      <c r="V64" s="42">
        <v>846038.26666666672</v>
      </c>
      <c r="W64" s="42">
        <v>6345287</v>
      </c>
      <c r="X64" s="42">
        <v>6345287</v>
      </c>
      <c r="Y64" s="42">
        <v>6345287</v>
      </c>
      <c r="Z64" s="42">
        <v>6345287</v>
      </c>
      <c r="AA64" s="42">
        <v>6345287</v>
      </c>
      <c r="AB64" s="42">
        <v>6345287</v>
      </c>
      <c r="AC64" s="42">
        <f t="shared" si="8"/>
        <v>38917760.266666666</v>
      </c>
      <c r="AD64" s="42"/>
      <c r="AE64" s="42">
        <f t="shared" si="9"/>
        <v>6345287</v>
      </c>
      <c r="AF64" s="42">
        <f t="shared" si="19"/>
        <v>5499248.7333333334</v>
      </c>
      <c r="AG64" s="42">
        <v>0</v>
      </c>
      <c r="AH64" s="42"/>
      <c r="AI64" s="42"/>
      <c r="AJ64" s="42">
        <f t="shared" si="10"/>
        <v>11844535.733333334</v>
      </c>
      <c r="AK64" s="42">
        <f t="shared" si="11"/>
        <v>50762296</v>
      </c>
      <c r="AL64" s="39"/>
      <c r="AM64" s="39"/>
      <c r="AN64" s="39"/>
      <c r="AO64" s="39"/>
      <c r="AP64" s="39"/>
      <c r="AQ64" s="39" t="s">
        <v>61</v>
      </c>
      <c r="AR64" s="39" t="s">
        <v>1422</v>
      </c>
      <c r="AS64" s="39" t="s">
        <v>1423</v>
      </c>
      <c r="AT64" s="39" t="s">
        <v>1175</v>
      </c>
    </row>
    <row r="65" spans="1:46" x14ac:dyDescent="0.25">
      <c r="A65" s="38">
        <f t="shared" si="5"/>
        <v>64</v>
      </c>
      <c r="B65" s="39" t="s">
        <v>6</v>
      </c>
      <c r="C65" s="39" t="s">
        <v>1424</v>
      </c>
      <c r="D65" s="39" t="s">
        <v>1425</v>
      </c>
      <c r="E65" s="40">
        <v>1013657275</v>
      </c>
      <c r="F65" s="70">
        <v>46049</v>
      </c>
      <c r="G65" s="70"/>
      <c r="H65" s="70">
        <v>46291</v>
      </c>
      <c r="I65" s="42">
        <v>50762296</v>
      </c>
      <c r="J65" s="42"/>
      <c r="K65" s="42">
        <v>0</v>
      </c>
      <c r="L65" s="38" t="s">
        <v>60</v>
      </c>
      <c r="M65" s="42">
        <v>0</v>
      </c>
      <c r="N65" s="42">
        <v>6345287</v>
      </c>
      <c r="O65" s="42">
        <v>211509.56666666668</v>
      </c>
      <c r="P65" s="38">
        <v>228</v>
      </c>
      <c r="Q65" s="62">
        <v>46033</v>
      </c>
      <c r="R65" s="42">
        <v>50762296</v>
      </c>
      <c r="S65" s="38">
        <v>998</v>
      </c>
      <c r="T65" s="54">
        <v>46049</v>
      </c>
      <c r="U65" s="42">
        <v>50762296</v>
      </c>
      <c r="V65" s="42">
        <v>846038.26666666672</v>
      </c>
      <c r="W65" s="42">
        <v>6345287</v>
      </c>
      <c r="X65" s="42">
        <v>6345287</v>
      </c>
      <c r="Y65" s="42">
        <v>6345287</v>
      </c>
      <c r="Z65" s="42">
        <v>6345287</v>
      </c>
      <c r="AA65" s="42">
        <v>6345287</v>
      </c>
      <c r="AB65" s="42">
        <v>6345287</v>
      </c>
      <c r="AC65" s="42">
        <f t="shared" si="8"/>
        <v>38917760.266666666</v>
      </c>
      <c r="AD65" s="42"/>
      <c r="AE65" s="42">
        <f t="shared" si="9"/>
        <v>6345287</v>
      </c>
      <c r="AF65" s="42">
        <f t="shared" si="19"/>
        <v>5499248.7333333334</v>
      </c>
      <c r="AG65" s="42">
        <v>0</v>
      </c>
      <c r="AH65" s="42"/>
      <c r="AI65" s="42"/>
      <c r="AJ65" s="42">
        <f t="shared" si="10"/>
        <v>11844535.733333334</v>
      </c>
      <c r="AK65" s="42">
        <f t="shared" si="11"/>
        <v>50762296</v>
      </c>
      <c r="AL65" s="39"/>
      <c r="AM65" s="39"/>
      <c r="AN65" s="39"/>
      <c r="AO65" s="39"/>
      <c r="AP65" s="39"/>
      <c r="AQ65" s="39" t="s">
        <v>61</v>
      </c>
      <c r="AR65" s="39" t="s">
        <v>1426</v>
      </c>
      <c r="AS65" s="39" t="s">
        <v>1427</v>
      </c>
      <c r="AT65" s="39" t="s">
        <v>1175</v>
      </c>
    </row>
    <row r="66" spans="1:46" x14ac:dyDescent="0.25">
      <c r="A66" s="38">
        <f t="shared" si="5"/>
        <v>65</v>
      </c>
      <c r="B66" s="39" t="s">
        <v>6</v>
      </c>
      <c r="C66" s="39" t="s">
        <v>1428</v>
      </c>
      <c r="D66" s="39" t="s">
        <v>1429</v>
      </c>
      <c r="E66" s="40">
        <v>1110460851</v>
      </c>
      <c r="F66" s="70">
        <v>46049</v>
      </c>
      <c r="G66" s="70"/>
      <c r="H66" s="70">
        <v>46291</v>
      </c>
      <c r="I66" s="42">
        <v>50762296</v>
      </c>
      <c r="J66" s="42"/>
      <c r="K66" s="42">
        <v>0</v>
      </c>
      <c r="L66" s="38" t="s">
        <v>60</v>
      </c>
      <c r="M66" s="42">
        <v>0</v>
      </c>
      <c r="N66" s="42">
        <v>6345287</v>
      </c>
      <c r="O66" s="42">
        <v>211509.56666666668</v>
      </c>
      <c r="P66" s="38">
        <v>422</v>
      </c>
      <c r="Q66" s="62">
        <v>46033</v>
      </c>
      <c r="R66" s="42">
        <v>76143444</v>
      </c>
      <c r="S66" s="38">
        <v>1013</v>
      </c>
      <c r="T66" s="54">
        <v>46049</v>
      </c>
      <c r="U66" s="42">
        <v>50762296</v>
      </c>
      <c r="V66" s="42">
        <v>846038.27</v>
      </c>
      <c r="W66" s="42">
        <v>6345287</v>
      </c>
      <c r="X66" s="42">
        <v>6345287</v>
      </c>
      <c r="Y66" s="42">
        <v>6345287</v>
      </c>
      <c r="Z66" s="42">
        <v>6345287</v>
      </c>
      <c r="AA66" s="42">
        <v>6345287</v>
      </c>
      <c r="AB66" s="42">
        <v>6345287</v>
      </c>
      <c r="AC66" s="42">
        <f t="shared" si="8"/>
        <v>38917760.269999996</v>
      </c>
      <c r="AD66" s="42"/>
      <c r="AE66" s="42">
        <f t="shared" si="9"/>
        <v>6345287</v>
      </c>
      <c r="AF66" s="42">
        <f t="shared" si="19"/>
        <v>5499248.7333333334</v>
      </c>
      <c r="AG66" s="42">
        <v>0</v>
      </c>
      <c r="AH66" s="42"/>
      <c r="AI66" s="42"/>
      <c r="AJ66" s="42">
        <f t="shared" si="10"/>
        <v>11844535.733333334</v>
      </c>
      <c r="AK66" s="42">
        <f t="shared" si="11"/>
        <v>50762296.00333333</v>
      </c>
      <c r="AL66" s="39"/>
      <c r="AM66" s="39"/>
      <c r="AN66" s="39"/>
      <c r="AO66" s="39"/>
      <c r="AP66" s="39"/>
      <c r="AQ66" s="39" t="s">
        <v>61</v>
      </c>
      <c r="AR66" s="39" t="s">
        <v>1430</v>
      </c>
      <c r="AS66" s="39" t="s">
        <v>1431</v>
      </c>
      <c r="AT66" s="39" t="s">
        <v>1175</v>
      </c>
    </row>
    <row r="67" spans="1:46" x14ac:dyDescent="0.25">
      <c r="A67" s="38">
        <f t="shared" si="5"/>
        <v>66</v>
      </c>
      <c r="B67" s="39" t="s">
        <v>6</v>
      </c>
      <c r="C67" s="39" t="s">
        <v>1432</v>
      </c>
      <c r="D67" s="39" t="s">
        <v>1433</v>
      </c>
      <c r="E67" s="40">
        <v>1032373456</v>
      </c>
      <c r="F67" s="70">
        <v>46050</v>
      </c>
      <c r="G67" s="70"/>
      <c r="H67" s="70">
        <v>46292</v>
      </c>
      <c r="I67" s="42">
        <v>50762296</v>
      </c>
      <c r="J67" s="42"/>
      <c r="K67" s="42">
        <v>0</v>
      </c>
      <c r="L67" s="38" t="s">
        <v>60</v>
      </c>
      <c r="M67" s="42">
        <v>0</v>
      </c>
      <c r="N67" s="42">
        <v>6345287</v>
      </c>
      <c r="O67" s="42">
        <v>211509.56666666668</v>
      </c>
      <c r="P67" s="38">
        <v>304</v>
      </c>
      <c r="Q67" s="62">
        <v>46033</v>
      </c>
      <c r="R67" s="42">
        <v>76143444</v>
      </c>
      <c r="S67" s="38">
        <v>1059</v>
      </c>
      <c r="T67" s="54">
        <v>46049</v>
      </c>
      <c r="U67" s="42">
        <v>50762296</v>
      </c>
      <c r="V67" s="42">
        <v>634528.70000000007</v>
      </c>
      <c r="W67" s="42">
        <v>6345287</v>
      </c>
      <c r="X67" s="42">
        <v>6345287</v>
      </c>
      <c r="Y67" s="42">
        <v>6345287</v>
      </c>
      <c r="Z67" s="42">
        <v>6345287</v>
      </c>
      <c r="AA67" s="42">
        <v>6345287</v>
      </c>
      <c r="AB67" s="42">
        <v>6345287</v>
      </c>
      <c r="AC67" s="42">
        <f t="shared" si="8"/>
        <v>38706250.700000003</v>
      </c>
      <c r="AD67" s="42"/>
      <c r="AE67" s="42">
        <f t="shared" si="9"/>
        <v>6345287</v>
      </c>
      <c r="AF67" s="42">
        <f>--N67/30*27</f>
        <v>5710758.3000000007</v>
      </c>
      <c r="AG67" s="42">
        <v>0</v>
      </c>
      <c r="AH67" s="42"/>
      <c r="AI67" s="42"/>
      <c r="AJ67" s="42">
        <f t="shared" si="10"/>
        <v>12056045.300000001</v>
      </c>
      <c r="AK67" s="42">
        <f t="shared" si="11"/>
        <v>50762296</v>
      </c>
      <c r="AL67" s="39"/>
      <c r="AM67" s="39"/>
      <c r="AN67" s="39"/>
      <c r="AO67" s="39"/>
      <c r="AP67" s="39"/>
      <c r="AQ67" s="39" t="s">
        <v>61</v>
      </c>
      <c r="AR67" s="39" t="s">
        <v>1434</v>
      </c>
      <c r="AS67" s="39" t="s">
        <v>1435</v>
      </c>
      <c r="AT67" s="39" t="s">
        <v>1175</v>
      </c>
    </row>
    <row r="68" spans="1:46" x14ac:dyDescent="0.25">
      <c r="A68" s="38">
        <f t="shared" ref="A68:A131" si="20">--A67--1</f>
        <v>67</v>
      </c>
      <c r="B68" s="39" t="s">
        <v>6</v>
      </c>
      <c r="C68" s="39" t="s">
        <v>1436</v>
      </c>
      <c r="D68" s="39" t="s">
        <v>1437</v>
      </c>
      <c r="E68" s="40">
        <v>27674025</v>
      </c>
      <c r="F68" s="70">
        <v>46049</v>
      </c>
      <c r="G68" s="70"/>
      <c r="H68" s="70">
        <v>46291</v>
      </c>
      <c r="I68" s="42">
        <v>50762296</v>
      </c>
      <c r="J68" s="42"/>
      <c r="K68" s="42">
        <v>0</v>
      </c>
      <c r="L68" s="38" t="s">
        <v>60</v>
      </c>
      <c r="M68" s="42">
        <v>0</v>
      </c>
      <c r="N68" s="42">
        <v>6345287</v>
      </c>
      <c r="O68" s="42">
        <v>211509.56666666668</v>
      </c>
      <c r="P68" s="38">
        <v>403</v>
      </c>
      <c r="Q68" s="62">
        <v>46033</v>
      </c>
      <c r="R68" s="42">
        <v>76143444</v>
      </c>
      <c r="S68" s="38">
        <v>1016</v>
      </c>
      <c r="T68" s="54">
        <v>46049</v>
      </c>
      <c r="U68" s="42">
        <v>50762296</v>
      </c>
      <c r="V68" s="42">
        <v>846038.26666666672</v>
      </c>
      <c r="W68" s="42">
        <v>6345287</v>
      </c>
      <c r="X68" s="42">
        <v>6345287</v>
      </c>
      <c r="Y68" s="42">
        <v>6345287</v>
      </c>
      <c r="Z68" s="42">
        <v>6345287</v>
      </c>
      <c r="AA68" s="42">
        <v>6345287</v>
      </c>
      <c r="AB68" s="42">
        <v>6345287</v>
      </c>
      <c r="AC68" s="42">
        <f t="shared" si="8"/>
        <v>38917760.266666666</v>
      </c>
      <c r="AD68" s="42"/>
      <c r="AE68" s="42">
        <f t="shared" si="9"/>
        <v>6345287</v>
      </c>
      <c r="AF68" s="42">
        <f t="shared" ref="AF68:AF69" si="21">--N68/30*26</f>
        <v>5499248.7333333334</v>
      </c>
      <c r="AG68" s="42">
        <v>0</v>
      </c>
      <c r="AH68" s="42"/>
      <c r="AI68" s="42"/>
      <c r="AJ68" s="42">
        <f t="shared" si="10"/>
        <v>11844535.733333334</v>
      </c>
      <c r="AK68" s="42">
        <f t="shared" si="11"/>
        <v>50762296</v>
      </c>
      <c r="AL68" s="39"/>
      <c r="AM68" s="39"/>
      <c r="AN68" s="39"/>
      <c r="AO68" s="39"/>
      <c r="AP68" s="39"/>
      <c r="AQ68" s="39" t="s">
        <v>61</v>
      </c>
      <c r="AR68" s="39" t="s">
        <v>1438</v>
      </c>
      <c r="AS68" s="39" t="s">
        <v>1439</v>
      </c>
      <c r="AT68" s="39" t="s">
        <v>1175</v>
      </c>
    </row>
    <row r="69" spans="1:46" x14ac:dyDescent="0.25">
      <c r="A69" s="38">
        <f t="shared" si="20"/>
        <v>68</v>
      </c>
      <c r="B69" s="39" t="s">
        <v>6</v>
      </c>
      <c r="C69" s="39" t="s">
        <v>1440</v>
      </c>
      <c r="D69" s="39" t="s">
        <v>1441</v>
      </c>
      <c r="E69" s="40">
        <v>1032476177</v>
      </c>
      <c r="F69" s="70">
        <v>46049</v>
      </c>
      <c r="G69" s="70"/>
      <c r="H69" s="70">
        <v>46291</v>
      </c>
      <c r="I69" s="42">
        <v>50762296</v>
      </c>
      <c r="J69" s="42"/>
      <c r="K69" s="42">
        <v>0</v>
      </c>
      <c r="L69" s="38" t="s">
        <v>60</v>
      </c>
      <c r="M69" s="42">
        <v>0</v>
      </c>
      <c r="N69" s="42">
        <v>6345287</v>
      </c>
      <c r="O69" s="42">
        <v>211509.56666666668</v>
      </c>
      <c r="P69" s="38">
        <v>266</v>
      </c>
      <c r="Q69" s="62">
        <v>46033</v>
      </c>
      <c r="R69" s="42">
        <v>76143444</v>
      </c>
      <c r="S69" s="38">
        <v>1002</v>
      </c>
      <c r="T69" s="54">
        <v>46049</v>
      </c>
      <c r="U69" s="42">
        <v>50762296</v>
      </c>
      <c r="V69" s="42">
        <v>846038.26666666672</v>
      </c>
      <c r="W69" s="42">
        <v>6345287</v>
      </c>
      <c r="X69" s="42">
        <v>6345287</v>
      </c>
      <c r="Y69" s="42">
        <v>6345287</v>
      </c>
      <c r="Z69" s="42">
        <v>6345287</v>
      </c>
      <c r="AA69" s="42">
        <v>6345287</v>
      </c>
      <c r="AB69" s="42">
        <v>6345287</v>
      </c>
      <c r="AC69" s="42">
        <f t="shared" si="8"/>
        <v>38917760.266666666</v>
      </c>
      <c r="AD69" s="42"/>
      <c r="AE69" s="42">
        <f t="shared" si="9"/>
        <v>6345287</v>
      </c>
      <c r="AF69" s="42">
        <f t="shared" si="21"/>
        <v>5499248.7333333334</v>
      </c>
      <c r="AG69" s="42">
        <v>0</v>
      </c>
      <c r="AH69" s="42"/>
      <c r="AI69" s="42"/>
      <c r="AJ69" s="42">
        <f t="shared" si="10"/>
        <v>11844535.733333334</v>
      </c>
      <c r="AK69" s="42">
        <f t="shared" si="11"/>
        <v>50762296</v>
      </c>
      <c r="AL69" s="39"/>
      <c r="AM69" s="39"/>
      <c r="AN69" s="39"/>
      <c r="AO69" s="39"/>
      <c r="AP69" s="39"/>
      <c r="AQ69" s="39" t="s">
        <v>61</v>
      </c>
      <c r="AR69" s="39" t="s">
        <v>1442</v>
      </c>
      <c r="AS69" s="39" t="s">
        <v>1443</v>
      </c>
      <c r="AT69" s="39" t="s">
        <v>1175</v>
      </c>
    </row>
    <row r="70" spans="1:46" x14ac:dyDescent="0.25">
      <c r="A70" s="38">
        <f t="shared" si="20"/>
        <v>69</v>
      </c>
      <c r="B70" s="39" t="s">
        <v>6</v>
      </c>
      <c r="C70" s="39" t="s">
        <v>1444</v>
      </c>
      <c r="D70" s="39" t="s">
        <v>1445</v>
      </c>
      <c r="E70" s="40">
        <v>52754306</v>
      </c>
      <c r="F70" s="70">
        <v>46045</v>
      </c>
      <c r="G70" s="70"/>
      <c r="H70" s="70">
        <v>46287</v>
      </c>
      <c r="I70" s="42">
        <v>50762292</v>
      </c>
      <c r="J70" s="42"/>
      <c r="K70" s="42">
        <v>0</v>
      </c>
      <c r="L70" s="38" t="s">
        <v>60</v>
      </c>
      <c r="M70" s="42">
        <v>0</v>
      </c>
      <c r="N70" s="42">
        <v>6345287</v>
      </c>
      <c r="O70" s="42">
        <v>211509.56666666668</v>
      </c>
      <c r="P70" s="38">
        <v>478</v>
      </c>
      <c r="Q70" s="62">
        <v>46033</v>
      </c>
      <c r="R70" s="42">
        <v>50762296</v>
      </c>
      <c r="S70" s="38">
        <v>527</v>
      </c>
      <c r="T70" s="54">
        <v>46045</v>
      </c>
      <c r="U70" s="42">
        <v>50762292</v>
      </c>
      <c r="V70" s="42">
        <v>1692076.5333333334</v>
      </c>
      <c r="W70" s="42">
        <v>6345287</v>
      </c>
      <c r="X70" s="42">
        <v>6345287</v>
      </c>
      <c r="Y70" s="42">
        <v>6345287</v>
      </c>
      <c r="Z70" s="42">
        <v>6345287</v>
      </c>
      <c r="AA70" s="42">
        <v>6345287</v>
      </c>
      <c r="AB70" s="42">
        <v>6345287</v>
      </c>
      <c r="AC70" s="42">
        <f t="shared" si="8"/>
        <v>39763798.533333331</v>
      </c>
      <c r="AD70" s="42"/>
      <c r="AE70" s="42">
        <f t="shared" si="9"/>
        <v>6345287</v>
      </c>
      <c r="AF70" s="42">
        <f t="shared" ref="AF70:AF75" si="22">--N70/30*22-4</f>
        <v>4653206.4666666668</v>
      </c>
      <c r="AG70" s="42">
        <v>0</v>
      </c>
      <c r="AH70" s="42"/>
      <c r="AI70" s="42"/>
      <c r="AJ70" s="42">
        <f t="shared" si="10"/>
        <v>10998493.466666667</v>
      </c>
      <c r="AK70" s="42">
        <f t="shared" si="11"/>
        <v>50762292</v>
      </c>
      <c r="AL70" s="38"/>
      <c r="AM70" s="41"/>
      <c r="AN70" s="41"/>
      <c r="AO70" s="38"/>
      <c r="AP70" s="38"/>
      <c r="AQ70" s="39" t="s">
        <v>61</v>
      </c>
      <c r="AR70" s="39" t="s">
        <v>1446</v>
      </c>
      <c r="AS70" s="39" t="s">
        <v>1447</v>
      </c>
      <c r="AT70" s="39" t="s">
        <v>1175</v>
      </c>
    </row>
    <row r="71" spans="1:46" x14ac:dyDescent="0.25">
      <c r="A71" s="38">
        <f t="shared" si="20"/>
        <v>70</v>
      </c>
      <c r="B71" s="39" t="s">
        <v>6</v>
      </c>
      <c r="C71" s="39" t="s">
        <v>1448</v>
      </c>
      <c r="D71" s="39" t="s">
        <v>1449</v>
      </c>
      <c r="E71" s="40">
        <v>79890860</v>
      </c>
      <c r="F71" s="70">
        <v>46045</v>
      </c>
      <c r="G71" s="70"/>
      <c r="H71" s="70">
        <v>46287</v>
      </c>
      <c r="I71" s="42">
        <v>50762292</v>
      </c>
      <c r="J71" s="42"/>
      <c r="K71" s="42">
        <v>0</v>
      </c>
      <c r="L71" s="38" t="s">
        <v>60</v>
      </c>
      <c r="M71" s="42">
        <v>0</v>
      </c>
      <c r="N71" s="42">
        <v>6345287</v>
      </c>
      <c r="O71" s="42">
        <v>211509.56666666668</v>
      </c>
      <c r="P71" s="38">
        <v>223</v>
      </c>
      <c r="Q71" s="62">
        <v>46033</v>
      </c>
      <c r="R71" s="42">
        <v>50762296</v>
      </c>
      <c r="S71" s="38">
        <v>541</v>
      </c>
      <c r="T71" s="54">
        <v>46045</v>
      </c>
      <c r="U71" s="42">
        <v>50762292</v>
      </c>
      <c r="V71" s="42">
        <v>1692076.5333333334</v>
      </c>
      <c r="W71" s="42">
        <v>6345287</v>
      </c>
      <c r="X71" s="42">
        <v>6345287</v>
      </c>
      <c r="Y71" s="42">
        <v>6345287</v>
      </c>
      <c r="Z71" s="42">
        <v>6345287</v>
      </c>
      <c r="AA71" s="42">
        <v>6345287</v>
      </c>
      <c r="AB71" s="42">
        <v>6345287</v>
      </c>
      <c r="AC71" s="42">
        <f t="shared" si="8"/>
        <v>39763798.533333331</v>
      </c>
      <c r="AD71" s="42"/>
      <c r="AE71" s="42">
        <f t="shared" si="9"/>
        <v>6345287</v>
      </c>
      <c r="AF71" s="42">
        <f t="shared" si="22"/>
        <v>4653206.4666666668</v>
      </c>
      <c r="AG71" s="42">
        <v>0</v>
      </c>
      <c r="AH71" s="42"/>
      <c r="AI71" s="42"/>
      <c r="AJ71" s="42">
        <f t="shared" si="10"/>
        <v>10998493.466666667</v>
      </c>
      <c r="AK71" s="42">
        <f t="shared" si="11"/>
        <v>50762292</v>
      </c>
      <c r="AL71" s="38"/>
      <c r="AM71" s="41"/>
      <c r="AN71" s="41"/>
      <c r="AO71" s="38"/>
      <c r="AP71" s="38"/>
      <c r="AQ71" s="39" t="s">
        <v>61</v>
      </c>
      <c r="AR71" s="39" t="s">
        <v>1450</v>
      </c>
      <c r="AS71" s="39" t="s">
        <v>1451</v>
      </c>
      <c r="AT71" s="39" t="s">
        <v>1175</v>
      </c>
    </row>
    <row r="72" spans="1:46" x14ac:dyDescent="0.25">
      <c r="A72" s="38">
        <f t="shared" si="20"/>
        <v>71</v>
      </c>
      <c r="B72" s="39" t="s">
        <v>6</v>
      </c>
      <c r="C72" s="39" t="s">
        <v>1452</v>
      </c>
      <c r="D72" s="39" t="s">
        <v>1453</v>
      </c>
      <c r="E72" s="40">
        <v>52999080</v>
      </c>
      <c r="F72" s="70">
        <v>46045</v>
      </c>
      <c r="G72" s="70"/>
      <c r="H72" s="70">
        <v>46287</v>
      </c>
      <c r="I72" s="42">
        <v>50762292</v>
      </c>
      <c r="J72" s="42"/>
      <c r="K72" s="42">
        <v>0</v>
      </c>
      <c r="L72" s="38" t="s">
        <v>60</v>
      </c>
      <c r="M72" s="42">
        <v>0</v>
      </c>
      <c r="N72" s="42">
        <v>6345287</v>
      </c>
      <c r="O72" s="42">
        <v>211509.56666666668</v>
      </c>
      <c r="P72" s="38">
        <v>248</v>
      </c>
      <c r="Q72" s="62">
        <v>46033</v>
      </c>
      <c r="R72" s="42">
        <v>76143444</v>
      </c>
      <c r="S72" s="38">
        <v>533</v>
      </c>
      <c r="T72" s="54">
        <v>46045</v>
      </c>
      <c r="U72" s="42">
        <v>50762292</v>
      </c>
      <c r="V72" s="42">
        <v>1692076.5333333334</v>
      </c>
      <c r="W72" s="42">
        <v>6345287</v>
      </c>
      <c r="X72" s="42">
        <v>6345287</v>
      </c>
      <c r="Y72" s="42">
        <v>6345287</v>
      </c>
      <c r="Z72" s="42">
        <v>6345287</v>
      </c>
      <c r="AA72" s="42">
        <v>6345287</v>
      </c>
      <c r="AB72" s="42">
        <v>6345287</v>
      </c>
      <c r="AC72" s="42">
        <f t="shared" ref="AC72:AC118" si="23">SUM(V72:AB72)</f>
        <v>39763798.533333331</v>
      </c>
      <c r="AD72" s="42"/>
      <c r="AE72" s="42">
        <f t="shared" ref="AE72:AE118" si="24">--N72</f>
        <v>6345287</v>
      </c>
      <c r="AF72" s="42">
        <f t="shared" si="22"/>
        <v>4653206.4666666668</v>
      </c>
      <c r="AG72" s="42">
        <v>0</v>
      </c>
      <c r="AH72" s="42"/>
      <c r="AI72" s="42"/>
      <c r="AJ72" s="42">
        <f t="shared" ref="AJ72:AJ118" si="25">SUM(AD72:AI72)</f>
        <v>10998493.466666667</v>
      </c>
      <c r="AK72" s="42">
        <f t="shared" ref="AK72:AK118" si="26">--AJ72--AC72</f>
        <v>50762292</v>
      </c>
      <c r="AL72" s="38"/>
      <c r="AM72" s="41"/>
      <c r="AN72" s="41"/>
      <c r="AO72" s="38"/>
      <c r="AP72" s="38"/>
      <c r="AQ72" s="39" t="s">
        <v>61</v>
      </c>
      <c r="AR72" s="39" t="s">
        <v>1454</v>
      </c>
      <c r="AS72" s="39" t="s">
        <v>1455</v>
      </c>
      <c r="AT72" s="39" t="s">
        <v>1175</v>
      </c>
    </row>
    <row r="73" spans="1:46" x14ac:dyDescent="0.25">
      <c r="A73" s="38">
        <f t="shared" si="20"/>
        <v>72</v>
      </c>
      <c r="B73" s="39" t="s">
        <v>6</v>
      </c>
      <c r="C73" s="39" t="s">
        <v>1456</v>
      </c>
      <c r="D73" s="39" t="s">
        <v>1457</v>
      </c>
      <c r="E73" s="40">
        <v>52201253</v>
      </c>
      <c r="F73" s="70">
        <v>46045</v>
      </c>
      <c r="G73" s="70"/>
      <c r="H73" s="70">
        <v>46287</v>
      </c>
      <c r="I73" s="42">
        <v>50762292</v>
      </c>
      <c r="J73" s="42"/>
      <c r="K73" s="42">
        <v>0</v>
      </c>
      <c r="L73" s="38" t="s">
        <v>60</v>
      </c>
      <c r="M73" s="42">
        <v>0</v>
      </c>
      <c r="N73" s="42">
        <v>6345287</v>
      </c>
      <c r="O73" s="42">
        <v>211509.56666666668</v>
      </c>
      <c r="P73" s="38">
        <v>286</v>
      </c>
      <c r="Q73" s="62">
        <v>46033</v>
      </c>
      <c r="R73" s="42">
        <v>50762296</v>
      </c>
      <c r="S73" s="38">
        <v>540</v>
      </c>
      <c r="T73" s="54">
        <v>46045</v>
      </c>
      <c r="U73" s="42">
        <v>50762292</v>
      </c>
      <c r="V73" s="42">
        <v>1692076.5333333334</v>
      </c>
      <c r="W73" s="42">
        <v>6345287</v>
      </c>
      <c r="X73" s="42">
        <v>6345287</v>
      </c>
      <c r="Y73" s="42">
        <v>6345287</v>
      </c>
      <c r="Z73" s="42">
        <v>6345287</v>
      </c>
      <c r="AA73" s="42">
        <v>6345287</v>
      </c>
      <c r="AB73" s="42">
        <v>6345287</v>
      </c>
      <c r="AC73" s="42">
        <f t="shared" si="23"/>
        <v>39763798.533333331</v>
      </c>
      <c r="AD73" s="42"/>
      <c r="AE73" s="42">
        <f t="shared" si="24"/>
        <v>6345287</v>
      </c>
      <c r="AF73" s="42">
        <f t="shared" si="22"/>
        <v>4653206.4666666668</v>
      </c>
      <c r="AG73" s="42">
        <v>0</v>
      </c>
      <c r="AH73" s="42"/>
      <c r="AI73" s="42"/>
      <c r="AJ73" s="42">
        <f t="shared" si="25"/>
        <v>10998493.466666667</v>
      </c>
      <c r="AK73" s="42">
        <f t="shared" si="26"/>
        <v>50762292</v>
      </c>
      <c r="AL73" s="38"/>
      <c r="AM73" s="41"/>
      <c r="AN73" s="41"/>
      <c r="AO73" s="38"/>
      <c r="AP73" s="38"/>
      <c r="AQ73" s="39" t="s">
        <v>61</v>
      </c>
      <c r="AR73" s="39" t="s">
        <v>1458</v>
      </c>
      <c r="AS73" s="39" t="s">
        <v>1459</v>
      </c>
      <c r="AT73" s="39" t="s">
        <v>1175</v>
      </c>
    </row>
    <row r="74" spans="1:46" x14ac:dyDescent="0.25">
      <c r="A74" s="38">
        <f t="shared" si="20"/>
        <v>73</v>
      </c>
      <c r="B74" s="39" t="s">
        <v>6</v>
      </c>
      <c r="C74" s="39" t="s">
        <v>1460</v>
      </c>
      <c r="D74" s="39" t="s">
        <v>1461</v>
      </c>
      <c r="E74" s="40">
        <v>1033761533</v>
      </c>
      <c r="F74" s="70">
        <v>46045</v>
      </c>
      <c r="G74" s="70"/>
      <c r="H74" s="70">
        <v>46287</v>
      </c>
      <c r="I74" s="42">
        <v>50762292</v>
      </c>
      <c r="J74" s="42"/>
      <c r="K74" s="42">
        <v>0</v>
      </c>
      <c r="L74" s="38" t="s">
        <v>60</v>
      </c>
      <c r="M74" s="42">
        <v>0</v>
      </c>
      <c r="N74" s="42">
        <v>6345287</v>
      </c>
      <c r="O74" s="42">
        <v>211509.56666666668</v>
      </c>
      <c r="P74" s="38">
        <v>357</v>
      </c>
      <c r="Q74" s="62">
        <v>46033</v>
      </c>
      <c r="R74" s="42">
        <v>50762296</v>
      </c>
      <c r="S74" s="38">
        <v>528</v>
      </c>
      <c r="T74" s="54">
        <v>46045</v>
      </c>
      <c r="U74" s="42">
        <v>50762292</v>
      </c>
      <c r="V74" s="42">
        <v>1692076.5333333334</v>
      </c>
      <c r="W74" s="42">
        <v>6345287</v>
      </c>
      <c r="X74" s="42">
        <v>6345287</v>
      </c>
      <c r="Y74" s="42">
        <v>6345287</v>
      </c>
      <c r="Z74" s="42">
        <v>6345287</v>
      </c>
      <c r="AA74" s="42">
        <v>6345287</v>
      </c>
      <c r="AB74" s="42">
        <v>6345287</v>
      </c>
      <c r="AC74" s="42">
        <f t="shared" si="23"/>
        <v>39763798.533333331</v>
      </c>
      <c r="AD74" s="42"/>
      <c r="AE74" s="42">
        <f t="shared" si="24"/>
        <v>6345287</v>
      </c>
      <c r="AF74" s="42">
        <f t="shared" si="22"/>
        <v>4653206.4666666668</v>
      </c>
      <c r="AG74" s="42">
        <v>0</v>
      </c>
      <c r="AH74" s="42"/>
      <c r="AI74" s="42"/>
      <c r="AJ74" s="42">
        <f t="shared" si="25"/>
        <v>10998493.466666667</v>
      </c>
      <c r="AK74" s="42">
        <f t="shared" si="26"/>
        <v>50762292</v>
      </c>
      <c r="AL74" s="38"/>
      <c r="AM74" s="41"/>
      <c r="AN74" s="41"/>
      <c r="AO74" s="38"/>
      <c r="AP74" s="38"/>
      <c r="AQ74" s="39" t="s">
        <v>61</v>
      </c>
      <c r="AR74" s="39" t="s">
        <v>1462</v>
      </c>
      <c r="AS74" s="39" t="s">
        <v>1463</v>
      </c>
      <c r="AT74" s="39" t="s">
        <v>1175</v>
      </c>
    </row>
    <row r="75" spans="1:46" x14ac:dyDescent="0.25">
      <c r="A75" s="38">
        <f t="shared" si="20"/>
        <v>74</v>
      </c>
      <c r="B75" s="39" t="s">
        <v>6</v>
      </c>
      <c r="C75" s="39" t="s">
        <v>1464</v>
      </c>
      <c r="D75" s="39" t="s">
        <v>1465</v>
      </c>
      <c r="E75" s="40">
        <v>53893070</v>
      </c>
      <c r="F75" s="70">
        <v>46045</v>
      </c>
      <c r="G75" s="70"/>
      <c r="H75" s="70">
        <v>46287</v>
      </c>
      <c r="I75" s="42">
        <v>50762292</v>
      </c>
      <c r="J75" s="42"/>
      <c r="K75" s="42">
        <v>0</v>
      </c>
      <c r="L75" s="38" t="s">
        <v>60</v>
      </c>
      <c r="M75" s="42">
        <v>0</v>
      </c>
      <c r="N75" s="42">
        <v>6345287</v>
      </c>
      <c r="O75" s="42">
        <v>211509.56666666668</v>
      </c>
      <c r="P75" s="38">
        <v>287</v>
      </c>
      <c r="Q75" s="62">
        <v>46033</v>
      </c>
      <c r="R75" s="42">
        <v>76143444</v>
      </c>
      <c r="S75" s="38">
        <v>539</v>
      </c>
      <c r="T75" s="54">
        <v>46045</v>
      </c>
      <c r="U75" s="42">
        <v>50762292</v>
      </c>
      <c r="V75" s="42">
        <v>1692076.53</v>
      </c>
      <c r="W75" s="42">
        <v>6345287</v>
      </c>
      <c r="X75" s="42">
        <v>6345287</v>
      </c>
      <c r="Y75" s="42">
        <v>6345287</v>
      </c>
      <c r="Z75" s="42">
        <v>6345287</v>
      </c>
      <c r="AA75" s="42">
        <v>6345287</v>
      </c>
      <c r="AB75" s="42">
        <v>6345287</v>
      </c>
      <c r="AC75" s="42">
        <f t="shared" si="23"/>
        <v>39763798.530000001</v>
      </c>
      <c r="AD75" s="42"/>
      <c r="AE75" s="42">
        <f t="shared" si="24"/>
        <v>6345287</v>
      </c>
      <c r="AF75" s="42">
        <f t="shared" si="22"/>
        <v>4653206.4666666668</v>
      </c>
      <c r="AG75" s="42">
        <v>0</v>
      </c>
      <c r="AH75" s="42"/>
      <c r="AI75" s="42"/>
      <c r="AJ75" s="42">
        <f t="shared" si="25"/>
        <v>10998493.466666667</v>
      </c>
      <c r="AK75" s="42">
        <f t="shared" si="26"/>
        <v>50762291.99666667</v>
      </c>
      <c r="AL75" s="38"/>
      <c r="AM75" s="41"/>
      <c r="AN75" s="41"/>
      <c r="AO75" s="38"/>
      <c r="AP75" s="38"/>
      <c r="AQ75" s="39" t="s">
        <v>61</v>
      </c>
      <c r="AR75" s="39" t="s">
        <v>1466</v>
      </c>
      <c r="AS75" s="39" t="s">
        <v>1467</v>
      </c>
      <c r="AT75" s="39" t="s">
        <v>1175</v>
      </c>
    </row>
    <row r="76" spans="1:46" x14ac:dyDescent="0.25">
      <c r="A76" s="38">
        <f t="shared" si="20"/>
        <v>75</v>
      </c>
      <c r="B76" s="39" t="s">
        <v>6</v>
      </c>
      <c r="C76" s="39" t="s">
        <v>1468</v>
      </c>
      <c r="D76" s="39" t="s">
        <v>1469</v>
      </c>
      <c r="E76" s="40">
        <v>1047407737</v>
      </c>
      <c r="F76" s="70">
        <v>46048</v>
      </c>
      <c r="G76" s="70"/>
      <c r="H76" s="70">
        <v>46290</v>
      </c>
      <c r="I76" s="42">
        <v>50762292</v>
      </c>
      <c r="J76" s="42"/>
      <c r="K76" s="42">
        <v>0</v>
      </c>
      <c r="L76" s="38" t="s">
        <v>60</v>
      </c>
      <c r="M76" s="42">
        <v>0</v>
      </c>
      <c r="N76" s="42">
        <v>6345287</v>
      </c>
      <c r="O76" s="42">
        <v>211509.56666666668</v>
      </c>
      <c r="P76" s="38">
        <v>479</v>
      </c>
      <c r="Q76" s="62">
        <v>46033</v>
      </c>
      <c r="R76" s="42">
        <v>50762296</v>
      </c>
      <c r="S76" s="38">
        <v>648</v>
      </c>
      <c r="T76" s="54">
        <v>46048</v>
      </c>
      <c r="U76" s="42">
        <v>50762292</v>
      </c>
      <c r="V76" s="42">
        <v>1057547.8333333335</v>
      </c>
      <c r="W76" s="42">
        <v>6345287</v>
      </c>
      <c r="X76" s="42">
        <v>6345287</v>
      </c>
      <c r="Y76" s="42">
        <v>6345287</v>
      </c>
      <c r="Z76" s="42">
        <v>6345287</v>
      </c>
      <c r="AA76" s="42">
        <v>6345287</v>
      </c>
      <c r="AB76" s="42">
        <v>6345287</v>
      </c>
      <c r="AC76" s="42">
        <f t="shared" si="23"/>
        <v>39129269.833333336</v>
      </c>
      <c r="AD76" s="42"/>
      <c r="AE76" s="42">
        <f t="shared" si="24"/>
        <v>6345287</v>
      </c>
      <c r="AF76" s="42">
        <f>--N76/30*25-4</f>
        <v>5287735.166666667</v>
      </c>
      <c r="AG76" s="42">
        <v>0</v>
      </c>
      <c r="AH76" s="42"/>
      <c r="AI76" s="42"/>
      <c r="AJ76" s="42">
        <f t="shared" si="25"/>
        <v>11633022.166666668</v>
      </c>
      <c r="AK76" s="42">
        <f t="shared" si="26"/>
        <v>50762292</v>
      </c>
      <c r="AL76" s="38"/>
      <c r="AM76" s="41"/>
      <c r="AN76" s="41"/>
      <c r="AO76" s="38"/>
      <c r="AP76" s="38"/>
      <c r="AQ76" s="39" t="s">
        <v>61</v>
      </c>
      <c r="AR76" s="39" t="s">
        <v>1470</v>
      </c>
      <c r="AS76" s="39" t="s">
        <v>1471</v>
      </c>
      <c r="AT76" s="39" t="s">
        <v>1175</v>
      </c>
    </row>
    <row r="77" spans="1:46" x14ac:dyDescent="0.25">
      <c r="A77" s="38">
        <f t="shared" si="20"/>
        <v>76</v>
      </c>
      <c r="B77" s="39" t="s">
        <v>6</v>
      </c>
      <c r="C77" s="39" t="s">
        <v>1472</v>
      </c>
      <c r="D77" s="39" t="s">
        <v>1473</v>
      </c>
      <c r="E77" s="40">
        <v>1130597283</v>
      </c>
      <c r="F77" s="70">
        <v>46048</v>
      </c>
      <c r="G77" s="70"/>
      <c r="H77" s="70">
        <v>46290</v>
      </c>
      <c r="I77" s="42">
        <v>50762292</v>
      </c>
      <c r="J77" s="42"/>
      <c r="K77" s="42">
        <v>0</v>
      </c>
      <c r="L77" s="38" t="s">
        <v>60</v>
      </c>
      <c r="M77" s="42">
        <v>0</v>
      </c>
      <c r="N77" s="42">
        <v>6345287</v>
      </c>
      <c r="O77" s="42">
        <v>211509.56666666668</v>
      </c>
      <c r="P77" s="38">
        <v>249</v>
      </c>
      <c r="Q77" s="62">
        <v>46033</v>
      </c>
      <c r="R77" s="42">
        <v>50762296</v>
      </c>
      <c r="S77" s="38">
        <v>645</v>
      </c>
      <c r="T77" s="54">
        <v>46048</v>
      </c>
      <c r="U77" s="42">
        <v>50762292</v>
      </c>
      <c r="V77" s="42">
        <v>1057547.83</v>
      </c>
      <c r="W77" s="42">
        <v>6345287</v>
      </c>
      <c r="X77" s="42">
        <v>6345287</v>
      </c>
      <c r="Y77" s="42">
        <v>6345287</v>
      </c>
      <c r="Z77" s="42">
        <v>6345287</v>
      </c>
      <c r="AA77" s="42">
        <v>6345287</v>
      </c>
      <c r="AB77" s="42">
        <v>6345287</v>
      </c>
      <c r="AC77" s="42">
        <f t="shared" si="23"/>
        <v>39129269.829999998</v>
      </c>
      <c r="AD77" s="42"/>
      <c r="AE77" s="42">
        <f t="shared" si="24"/>
        <v>6345287</v>
      </c>
      <c r="AF77" s="42">
        <f>--N77/30*25-4</f>
        <v>5287735.166666667</v>
      </c>
      <c r="AG77" s="42">
        <v>0</v>
      </c>
      <c r="AH77" s="42"/>
      <c r="AI77" s="42"/>
      <c r="AJ77" s="42">
        <f t="shared" si="25"/>
        <v>11633022.166666668</v>
      </c>
      <c r="AK77" s="42">
        <f t="shared" si="26"/>
        <v>50762291.99666667</v>
      </c>
      <c r="AL77" s="38"/>
      <c r="AM77" s="41"/>
      <c r="AN77" s="41"/>
      <c r="AO77" s="38"/>
      <c r="AP77" s="38"/>
      <c r="AQ77" s="39" t="s">
        <v>61</v>
      </c>
      <c r="AR77" s="39" t="s">
        <v>1474</v>
      </c>
      <c r="AS77" s="39" t="s">
        <v>1475</v>
      </c>
      <c r="AT77" s="39" t="s">
        <v>1175</v>
      </c>
    </row>
    <row r="78" spans="1:46" x14ac:dyDescent="0.25">
      <c r="A78" s="38">
        <f t="shared" si="20"/>
        <v>77</v>
      </c>
      <c r="B78" s="39" t="s">
        <v>6</v>
      </c>
      <c r="C78" s="39" t="s">
        <v>1476</v>
      </c>
      <c r="D78" s="39" t="s">
        <v>1477</v>
      </c>
      <c r="E78" s="40">
        <v>79648079</v>
      </c>
      <c r="F78" s="70">
        <v>46048</v>
      </c>
      <c r="G78" s="70"/>
      <c r="H78" s="70">
        <v>46290</v>
      </c>
      <c r="I78" s="42">
        <v>50762292</v>
      </c>
      <c r="J78" s="42"/>
      <c r="K78" s="42">
        <v>0</v>
      </c>
      <c r="L78" s="38" t="s">
        <v>60</v>
      </c>
      <c r="M78" s="42">
        <v>0</v>
      </c>
      <c r="N78" s="42">
        <v>6345287</v>
      </c>
      <c r="O78" s="42">
        <v>211509.56666666668</v>
      </c>
      <c r="P78" s="38">
        <v>480</v>
      </c>
      <c r="Q78" s="62">
        <v>46033</v>
      </c>
      <c r="R78" s="42">
        <v>50762296</v>
      </c>
      <c r="S78" s="38">
        <v>649</v>
      </c>
      <c r="T78" s="54">
        <v>46048</v>
      </c>
      <c r="U78" s="42">
        <v>50762292</v>
      </c>
      <c r="V78" s="42">
        <v>1057547.8333333335</v>
      </c>
      <c r="W78" s="42">
        <v>6345287</v>
      </c>
      <c r="X78" s="42">
        <v>6345287</v>
      </c>
      <c r="Y78" s="42">
        <v>6345287</v>
      </c>
      <c r="Z78" s="42">
        <v>6345287</v>
      </c>
      <c r="AA78" s="42">
        <v>6345287</v>
      </c>
      <c r="AB78" s="42">
        <v>6345287</v>
      </c>
      <c r="AC78" s="42">
        <f t="shared" si="23"/>
        <v>39129269.833333336</v>
      </c>
      <c r="AD78" s="42"/>
      <c r="AE78" s="42">
        <f t="shared" si="24"/>
        <v>6345287</v>
      </c>
      <c r="AF78" s="42">
        <f>--N78/30*25-4</f>
        <v>5287735.166666667</v>
      </c>
      <c r="AG78" s="42">
        <v>0</v>
      </c>
      <c r="AH78" s="42"/>
      <c r="AI78" s="42"/>
      <c r="AJ78" s="42">
        <f t="shared" si="25"/>
        <v>11633022.166666668</v>
      </c>
      <c r="AK78" s="42">
        <f t="shared" si="26"/>
        <v>50762292</v>
      </c>
      <c r="AL78" s="38"/>
      <c r="AM78" s="41"/>
      <c r="AN78" s="41"/>
      <c r="AO78" s="38"/>
      <c r="AP78" s="38"/>
      <c r="AQ78" s="39" t="s">
        <v>61</v>
      </c>
      <c r="AR78" s="39" t="s">
        <v>1478</v>
      </c>
      <c r="AS78" s="39" t="s">
        <v>1479</v>
      </c>
      <c r="AT78" s="39" t="s">
        <v>1175</v>
      </c>
    </row>
    <row r="79" spans="1:46" x14ac:dyDescent="0.25">
      <c r="A79" s="38">
        <f t="shared" si="20"/>
        <v>78</v>
      </c>
      <c r="B79" s="39" t="s">
        <v>6</v>
      </c>
      <c r="C79" s="39" t="s">
        <v>1480</v>
      </c>
      <c r="D79" s="39" t="s">
        <v>1481</v>
      </c>
      <c r="E79" s="40">
        <v>52789565</v>
      </c>
      <c r="F79" s="70">
        <v>46048</v>
      </c>
      <c r="G79" s="70"/>
      <c r="H79" s="70">
        <v>46290</v>
      </c>
      <c r="I79" s="42">
        <v>50762292</v>
      </c>
      <c r="J79" s="42"/>
      <c r="K79" s="42">
        <v>0</v>
      </c>
      <c r="L79" s="38" t="s">
        <v>60</v>
      </c>
      <c r="M79" s="42">
        <v>0</v>
      </c>
      <c r="N79" s="42">
        <v>6345287</v>
      </c>
      <c r="O79" s="42">
        <v>211509.56666666668</v>
      </c>
      <c r="P79" s="38">
        <v>481</v>
      </c>
      <c r="Q79" s="62">
        <v>46033</v>
      </c>
      <c r="R79" s="42">
        <v>50762296</v>
      </c>
      <c r="S79" s="38">
        <v>650</v>
      </c>
      <c r="T79" s="54">
        <v>46048</v>
      </c>
      <c r="U79" s="42">
        <v>50762292</v>
      </c>
      <c r="V79" s="42">
        <v>1057547.8333333335</v>
      </c>
      <c r="W79" s="42">
        <v>6345287</v>
      </c>
      <c r="X79" s="42">
        <v>6345287</v>
      </c>
      <c r="Y79" s="42">
        <v>6345287</v>
      </c>
      <c r="Z79" s="42">
        <v>6345287</v>
      </c>
      <c r="AA79" s="42">
        <v>6345287</v>
      </c>
      <c r="AB79" s="42">
        <v>6345287</v>
      </c>
      <c r="AC79" s="42">
        <f t="shared" si="23"/>
        <v>39129269.833333336</v>
      </c>
      <c r="AD79" s="42"/>
      <c r="AE79" s="42">
        <f t="shared" si="24"/>
        <v>6345287</v>
      </c>
      <c r="AF79" s="42">
        <f>--N79/30*25-4</f>
        <v>5287735.166666667</v>
      </c>
      <c r="AG79" s="42">
        <v>0</v>
      </c>
      <c r="AH79" s="42"/>
      <c r="AI79" s="42"/>
      <c r="AJ79" s="42">
        <f t="shared" si="25"/>
        <v>11633022.166666668</v>
      </c>
      <c r="AK79" s="42">
        <f t="shared" si="26"/>
        <v>50762292</v>
      </c>
      <c r="AL79" s="38"/>
      <c r="AM79" s="41"/>
      <c r="AN79" s="41"/>
      <c r="AO79" s="38"/>
      <c r="AP79" s="38"/>
      <c r="AQ79" s="39" t="s">
        <v>61</v>
      </c>
      <c r="AR79" s="39" t="s">
        <v>1482</v>
      </c>
      <c r="AS79" s="39" t="s">
        <v>1483</v>
      </c>
      <c r="AT79" s="39" t="s">
        <v>1175</v>
      </c>
    </row>
    <row r="80" spans="1:46" x14ac:dyDescent="0.25">
      <c r="A80" s="38">
        <f t="shared" si="20"/>
        <v>79</v>
      </c>
      <c r="B80" s="39" t="s">
        <v>6</v>
      </c>
      <c r="C80" s="39" t="s">
        <v>1484</v>
      </c>
      <c r="D80" s="39" t="s">
        <v>1485</v>
      </c>
      <c r="E80" s="40">
        <v>1014203571</v>
      </c>
      <c r="F80" s="70">
        <v>46045</v>
      </c>
      <c r="G80" s="70"/>
      <c r="H80" s="70">
        <v>46287</v>
      </c>
      <c r="I80" s="42">
        <v>50762292</v>
      </c>
      <c r="J80" s="42"/>
      <c r="K80" s="42">
        <v>0</v>
      </c>
      <c r="L80" s="38" t="s">
        <v>60</v>
      </c>
      <c r="M80" s="42">
        <v>0</v>
      </c>
      <c r="N80" s="42">
        <v>6345287</v>
      </c>
      <c r="O80" s="42">
        <v>211509.56666666668</v>
      </c>
      <c r="P80" s="38">
        <v>482</v>
      </c>
      <c r="Q80" s="62">
        <v>46033</v>
      </c>
      <c r="R80" s="42">
        <v>50762296</v>
      </c>
      <c r="S80" s="38">
        <v>538</v>
      </c>
      <c r="T80" s="54">
        <v>46045</v>
      </c>
      <c r="U80" s="42">
        <v>50762292</v>
      </c>
      <c r="V80" s="42">
        <v>1692076.5333333334</v>
      </c>
      <c r="W80" s="42">
        <v>6345287</v>
      </c>
      <c r="X80" s="42">
        <v>6345287</v>
      </c>
      <c r="Y80" s="42">
        <v>6345287</v>
      </c>
      <c r="Z80" s="42">
        <v>6345287</v>
      </c>
      <c r="AA80" s="42">
        <v>6345287</v>
      </c>
      <c r="AB80" s="42">
        <v>6345287</v>
      </c>
      <c r="AC80" s="42">
        <f t="shared" si="23"/>
        <v>39763798.533333331</v>
      </c>
      <c r="AD80" s="42"/>
      <c r="AE80" s="42">
        <f t="shared" si="24"/>
        <v>6345287</v>
      </c>
      <c r="AF80" s="42">
        <f>--N80/30*22-4</f>
        <v>4653206.4666666668</v>
      </c>
      <c r="AG80" s="42">
        <v>0</v>
      </c>
      <c r="AH80" s="42"/>
      <c r="AI80" s="42"/>
      <c r="AJ80" s="42">
        <f t="shared" si="25"/>
        <v>10998493.466666667</v>
      </c>
      <c r="AK80" s="42">
        <f t="shared" si="26"/>
        <v>50762292</v>
      </c>
      <c r="AL80" s="38"/>
      <c r="AM80" s="41"/>
      <c r="AN80" s="41"/>
      <c r="AO80" s="38"/>
      <c r="AP80" s="38"/>
      <c r="AQ80" s="39" t="s">
        <v>61</v>
      </c>
      <c r="AR80" s="39" t="s">
        <v>1486</v>
      </c>
      <c r="AS80" s="39" t="s">
        <v>1487</v>
      </c>
      <c r="AT80" s="39" t="s">
        <v>1175</v>
      </c>
    </row>
    <row r="81" spans="1:46" x14ac:dyDescent="0.25">
      <c r="A81" s="38">
        <f t="shared" si="20"/>
        <v>80</v>
      </c>
      <c r="B81" s="39" t="s">
        <v>6</v>
      </c>
      <c r="C81" s="39" t="s">
        <v>1488</v>
      </c>
      <c r="D81" s="39" t="s">
        <v>1489</v>
      </c>
      <c r="E81" s="40">
        <v>1101177078</v>
      </c>
      <c r="F81" s="70">
        <v>46045</v>
      </c>
      <c r="G81" s="70"/>
      <c r="H81" s="70">
        <v>46287</v>
      </c>
      <c r="I81" s="42">
        <v>50762292</v>
      </c>
      <c r="J81" s="42"/>
      <c r="K81" s="42">
        <v>0</v>
      </c>
      <c r="L81" s="38" t="s">
        <v>60</v>
      </c>
      <c r="M81" s="42">
        <v>0</v>
      </c>
      <c r="N81" s="42">
        <v>6345287</v>
      </c>
      <c r="O81" s="42">
        <v>211509.56666666668</v>
      </c>
      <c r="P81" s="38">
        <v>426</v>
      </c>
      <c r="Q81" s="62">
        <v>46033</v>
      </c>
      <c r="R81" s="42">
        <v>50762296</v>
      </c>
      <c r="S81" s="38">
        <v>534</v>
      </c>
      <c r="T81" s="54">
        <v>46045</v>
      </c>
      <c r="U81" s="42">
        <v>50762292</v>
      </c>
      <c r="V81" s="42">
        <v>1692076.53</v>
      </c>
      <c r="W81" s="42">
        <v>6345287</v>
      </c>
      <c r="X81" s="42">
        <v>6345287</v>
      </c>
      <c r="Y81" s="42">
        <v>6345287</v>
      </c>
      <c r="Z81" s="42">
        <v>6345287</v>
      </c>
      <c r="AA81" s="42">
        <v>6345287</v>
      </c>
      <c r="AB81" s="42">
        <v>6345287</v>
      </c>
      <c r="AC81" s="42">
        <f t="shared" si="23"/>
        <v>39763798.530000001</v>
      </c>
      <c r="AD81" s="42"/>
      <c r="AE81" s="42">
        <f t="shared" si="24"/>
        <v>6345287</v>
      </c>
      <c r="AF81" s="42">
        <f>--N81/30*22-4</f>
        <v>4653206.4666666668</v>
      </c>
      <c r="AG81" s="42">
        <v>0</v>
      </c>
      <c r="AH81" s="42"/>
      <c r="AI81" s="42"/>
      <c r="AJ81" s="42">
        <f t="shared" si="25"/>
        <v>10998493.466666667</v>
      </c>
      <c r="AK81" s="42">
        <f t="shared" si="26"/>
        <v>50762291.99666667</v>
      </c>
      <c r="AL81" s="38"/>
      <c r="AM81" s="41"/>
      <c r="AN81" s="41"/>
      <c r="AO81" s="38"/>
      <c r="AP81" s="38"/>
      <c r="AQ81" s="39" t="s">
        <v>61</v>
      </c>
      <c r="AR81" s="39" t="s">
        <v>1490</v>
      </c>
      <c r="AS81" s="39" t="s">
        <v>1491</v>
      </c>
      <c r="AT81" s="39" t="s">
        <v>1175</v>
      </c>
    </row>
    <row r="82" spans="1:46" x14ac:dyDescent="0.25">
      <c r="A82" s="38">
        <f t="shared" si="20"/>
        <v>81</v>
      </c>
      <c r="B82" s="39" t="s">
        <v>6</v>
      </c>
      <c r="C82" s="39" t="s">
        <v>1492</v>
      </c>
      <c r="D82" s="39" t="s">
        <v>1493</v>
      </c>
      <c r="E82" s="40">
        <v>1018450695</v>
      </c>
      <c r="F82" s="70">
        <v>46046</v>
      </c>
      <c r="G82" s="70"/>
      <c r="H82" s="70">
        <v>46288</v>
      </c>
      <c r="I82" s="42">
        <v>39652267</v>
      </c>
      <c r="J82" s="42"/>
      <c r="K82" s="42">
        <v>0</v>
      </c>
      <c r="L82" s="38" t="s">
        <v>60</v>
      </c>
      <c r="M82" s="42">
        <v>0</v>
      </c>
      <c r="N82" s="42">
        <v>4956533</v>
      </c>
      <c r="O82" s="42">
        <v>165217.76666666666</v>
      </c>
      <c r="P82" s="38">
        <v>358</v>
      </c>
      <c r="Q82" s="62">
        <v>46033</v>
      </c>
      <c r="R82" s="42">
        <v>59478396</v>
      </c>
      <c r="S82" s="38">
        <v>561</v>
      </c>
      <c r="T82" s="54">
        <v>46046</v>
      </c>
      <c r="U82" s="42">
        <v>39652264</v>
      </c>
      <c r="V82" s="42">
        <v>1156524.3666666667</v>
      </c>
      <c r="W82" s="42">
        <v>4956533</v>
      </c>
      <c r="X82" s="42">
        <v>4956533</v>
      </c>
      <c r="Y82" s="42">
        <v>4956533</v>
      </c>
      <c r="Z82" s="42">
        <v>4956533</v>
      </c>
      <c r="AA82" s="42">
        <v>4956533</v>
      </c>
      <c r="AB82" s="42">
        <v>4956533</v>
      </c>
      <c r="AC82" s="42">
        <f t="shared" si="23"/>
        <v>30895722.366666667</v>
      </c>
      <c r="AD82" s="42"/>
      <c r="AE82" s="42">
        <f t="shared" si="24"/>
        <v>4956533</v>
      </c>
      <c r="AF82" s="42">
        <f>--N82/30*23</f>
        <v>3800008.6333333333</v>
      </c>
      <c r="AG82" s="42">
        <v>0</v>
      </c>
      <c r="AH82" s="42"/>
      <c r="AI82" s="42"/>
      <c r="AJ82" s="42">
        <f t="shared" si="25"/>
        <v>8756541.6333333328</v>
      </c>
      <c r="AK82" s="42">
        <f t="shared" si="26"/>
        <v>39652264</v>
      </c>
      <c r="AL82" s="39"/>
      <c r="AM82" s="39"/>
      <c r="AN82" s="39"/>
      <c r="AO82" s="39"/>
      <c r="AP82" s="39"/>
      <c r="AQ82" s="39" t="s">
        <v>61</v>
      </c>
      <c r="AR82" s="39" t="s">
        <v>1494</v>
      </c>
      <c r="AS82" s="39" t="s">
        <v>1495</v>
      </c>
      <c r="AT82" s="39" t="s">
        <v>1175</v>
      </c>
    </row>
    <row r="83" spans="1:46" x14ac:dyDescent="0.25">
      <c r="A83" s="38">
        <f t="shared" si="20"/>
        <v>82</v>
      </c>
      <c r="B83" s="39" t="s">
        <v>6</v>
      </c>
      <c r="C83" s="39" t="s">
        <v>1496</v>
      </c>
      <c r="D83" s="39" t="s">
        <v>1497</v>
      </c>
      <c r="E83" s="40">
        <v>52783096</v>
      </c>
      <c r="F83" s="70">
        <v>46045</v>
      </c>
      <c r="G83" s="70"/>
      <c r="H83" s="70">
        <v>46287</v>
      </c>
      <c r="I83" s="42">
        <v>39652267</v>
      </c>
      <c r="J83" s="42"/>
      <c r="K83" s="42">
        <v>0</v>
      </c>
      <c r="L83" s="38" t="s">
        <v>60</v>
      </c>
      <c r="M83" s="42">
        <v>0</v>
      </c>
      <c r="N83" s="42">
        <v>4956533</v>
      </c>
      <c r="O83" s="42">
        <v>165217.76666666666</v>
      </c>
      <c r="P83" s="38">
        <v>389</v>
      </c>
      <c r="Q83" s="62">
        <v>46033</v>
      </c>
      <c r="R83" s="42">
        <v>59478396</v>
      </c>
      <c r="S83" s="38">
        <v>529</v>
      </c>
      <c r="T83" s="54">
        <v>46045</v>
      </c>
      <c r="U83" s="42">
        <v>39652264</v>
      </c>
      <c r="V83" s="42">
        <v>1321742.1333333333</v>
      </c>
      <c r="W83" s="42">
        <v>4956533</v>
      </c>
      <c r="X83" s="42">
        <v>4956533</v>
      </c>
      <c r="Y83" s="42">
        <v>4956533</v>
      </c>
      <c r="Z83" s="42">
        <v>4956533</v>
      </c>
      <c r="AA83" s="42">
        <v>4956533</v>
      </c>
      <c r="AB83" s="42">
        <v>4956533</v>
      </c>
      <c r="AC83" s="42">
        <f t="shared" si="23"/>
        <v>31060940.133333333</v>
      </c>
      <c r="AD83" s="42"/>
      <c r="AE83" s="42">
        <f t="shared" si="24"/>
        <v>4956533</v>
      </c>
      <c r="AF83" s="42">
        <f>--N83/30*22</f>
        <v>3634790.8666666667</v>
      </c>
      <c r="AG83" s="42">
        <v>0</v>
      </c>
      <c r="AH83" s="42"/>
      <c r="AI83" s="42"/>
      <c r="AJ83" s="42">
        <f t="shared" si="25"/>
        <v>8591323.8666666672</v>
      </c>
      <c r="AK83" s="42">
        <f t="shared" si="26"/>
        <v>39652264</v>
      </c>
      <c r="AL83" s="39"/>
      <c r="AM83" s="39"/>
      <c r="AN83" s="39"/>
      <c r="AO83" s="39"/>
      <c r="AP83" s="39"/>
      <c r="AQ83" s="39" t="s">
        <v>61</v>
      </c>
      <c r="AR83" s="39" t="s">
        <v>1498</v>
      </c>
      <c r="AS83" s="39" t="s">
        <v>1499</v>
      </c>
      <c r="AT83" s="39" t="s">
        <v>1175</v>
      </c>
    </row>
    <row r="84" spans="1:46" x14ac:dyDescent="0.25">
      <c r="A84" s="38">
        <f t="shared" si="20"/>
        <v>83</v>
      </c>
      <c r="B84" s="39" t="s">
        <v>6</v>
      </c>
      <c r="C84" s="39" t="s">
        <v>1500</v>
      </c>
      <c r="D84" s="39" t="s">
        <v>1501</v>
      </c>
      <c r="E84" s="40">
        <v>80845158</v>
      </c>
      <c r="F84" s="70">
        <v>46047</v>
      </c>
      <c r="G84" s="70"/>
      <c r="H84" s="70">
        <v>46289</v>
      </c>
      <c r="I84" s="42">
        <v>39652267</v>
      </c>
      <c r="J84" s="42"/>
      <c r="K84" s="42">
        <v>0</v>
      </c>
      <c r="L84" s="38" t="s">
        <v>60</v>
      </c>
      <c r="M84" s="42">
        <v>0</v>
      </c>
      <c r="N84" s="42">
        <v>4956533</v>
      </c>
      <c r="O84" s="42">
        <v>165217.76666666666</v>
      </c>
      <c r="P84" s="38">
        <v>322</v>
      </c>
      <c r="Q84" s="62">
        <v>46033</v>
      </c>
      <c r="R84" s="42">
        <v>59478396</v>
      </c>
      <c r="S84" s="38">
        <v>581</v>
      </c>
      <c r="T84" s="54">
        <v>46047</v>
      </c>
      <c r="U84" s="42">
        <v>39652264</v>
      </c>
      <c r="V84" s="42">
        <v>991306.6</v>
      </c>
      <c r="W84" s="42">
        <v>4956533</v>
      </c>
      <c r="X84" s="42">
        <v>4956533</v>
      </c>
      <c r="Y84" s="42">
        <v>4956533</v>
      </c>
      <c r="Z84" s="42">
        <v>4956533</v>
      </c>
      <c r="AA84" s="42">
        <v>4956533</v>
      </c>
      <c r="AB84" s="42">
        <v>4956533</v>
      </c>
      <c r="AC84" s="42">
        <f t="shared" si="23"/>
        <v>30730504.600000001</v>
      </c>
      <c r="AD84" s="42"/>
      <c r="AE84" s="42">
        <f t="shared" si="24"/>
        <v>4956533</v>
      </c>
      <c r="AF84" s="42">
        <f>--N84/30*24</f>
        <v>3965226.4</v>
      </c>
      <c r="AG84" s="42">
        <v>0</v>
      </c>
      <c r="AH84" s="42"/>
      <c r="AI84" s="42"/>
      <c r="AJ84" s="42">
        <f t="shared" si="25"/>
        <v>8921759.4000000004</v>
      </c>
      <c r="AK84" s="42">
        <f t="shared" si="26"/>
        <v>39652264</v>
      </c>
      <c r="AL84" s="39"/>
      <c r="AM84" s="39"/>
      <c r="AN84" s="39"/>
      <c r="AO84" s="39"/>
      <c r="AP84" s="39"/>
      <c r="AQ84" s="39" t="s">
        <v>61</v>
      </c>
      <c r="AR84" s="39" t="s">
        <v>1502</v>
      </c>
      <c r="AS84" s="39" t="s">
        <v>1503</v>
      </c>
      <c r="AT84" s="39" t="s">
        <v>1175</v>
      </c>
    </row>
    <row r="85" spans="1:46" x14ac:dyDescent="0.25">
      <c r="A85" s="38">
        <f t="shared" si="20"/>
        <v>84</v>
      </c>
      <c r="B85" s="39" t="s">
        <v>6</v>
      </c>
      <c r="C85" s="39" t="s">
        <v>1504</v>
      </c>
      <c r="D85" s="39" t="s">
        <v>1505</v>
      </c>
      <c r="E85" s="40">
        <v>1110469277</v>
      </c>
      <c r="F85" s="70">
        <v>46045</v>
      </c>
      <c r="G85" s="70"/>
      <c r="H85" s="70">
        <v>46287</v>
      </c>
      <c r="I85" s="42">
        <v>39652267</v>
      </c>
      <c r="J85" s="42"/>
      <c r="K85" s="42">
        <v>0</v>
      </c>
      <c r="L85" s="38" t="s">
        <v>60</v>
      </c>
      <c r="M85" s="42">
        <v>0</v>
      </c>
      <c r="N85" s="42">
        <v>4956533</v>
      </c>
      <c r="O85" s="42">
        <v>165217.76666666666</v>
      </c>
      <c r="P85" s="38">
        <v>415</v>
      </c>
      <c r="Q85" s="62">
        <v>46033</v>
      </c>
      <c r="R85" s="42">
        <v>59478396</v>
      </c>
      <c r="S85" s="38">
        <v>553</v>
      </c>
      <c r="T85" s="54">
        <v>46045</v>
      </c>
      <c r="U85" s="42">
        <v>39652264</v>
      </c>
      <c r="V85" s="42">
        <v>1321742.1333333333</v>
      </c>
      <c r="W85" s="42">
        <v>4956533</v>
      </c>
      <c r="X85" s="42">
        <v>4956533</v>
      </c>
      <c r="Y85" s="42">
        <v>4956533</v>
      </c>
      <c r="Z85" s="42">
        <v>4956533</v>
      </c>
      <c r="AA85" s="42">
        <v>4956533</v>
      </c>
      <c r="AB85" s="42">
        <v>4956533</v>
      </c>
      <c r="AC85" s="42">
        <f t="shared" si="23"/>
        <v>31060940.133333333</v>
      </c>
      <c r="AD85" s="42"/>
      <c r="AE85" s="42">
        <f t="shared" si="24"/>
        <v>4956533</v>
      </c>
      <c r="AF85" s="42">
        <f t="shared" ref="AF85:AF87" si="27">--N85/30*22</f>
        <v>3634790.8666666667</v>
      </c>
      <c r="AG85" s="42">
        <v>0</v>
      </c>
      <c r="AH85" s="42"/>
      <c r="AI85" s="42"/>
      <c r="AJ85" s="42">
        <f t="shared" si="25"/>
        <v>8591323.8666666672</v>
      </c>
      <c r="AK85" s="42">
        <f t="shared" si="26"/>
        <v>39652264</v>
      </c>
      <c r="AL85" s="39"/>
      <c r="AM85" s="39"/>
      <c r="AN85" s="39"/>
      <c r="AO85" s="39"/>
      <c r="AP85" s="39"/>
      <c r="AQ85" s="39" t="s">
        <v>61</v>
      </c>
      <c r="AR85" s="39" t="s">
        <v>1506</v>
      </c>
      <c r="AS85" s="39" t="s">
        <v>1507</v>
      </c>
      <c r="AT85" s="39" t="s">
        <v>1175</v>
      </c>
    </row>
    <row r="86" spans="1:46" x14ac:dyDescent="0.25">
      <c r="A86" s="38">
        <f t="shared" si="20"/>
        <v>85</v>
      </c>
      <c r="B86" s="39" t="s">
        <v>6</v>
      </c>
      <c r="C86" s="39" t="s">
        <v>1508</v>
      </c>
      <c r="D86" s="39" t="s">
        <v>1509</v>
      </c>
      <c r="E86" s="40">
        <v>1019036660</v>
      </c>
      <c r="F86" s="70">
        <v>46045</v>
      </c>
      <c r="G86" s="70"/>
      <c r="H86" s="70">
        <v>46287</v>
      </c>
      <c r="I86" s="42">
        <v>39652267</v>
      </c>
      <c r="J86" s="42"/>
      <c r="K86" s="42">
        <v>0</v>
      </c>
      <c r="L86" s="38" t="s">
        <v>60</v>
      </c>
      <c r="M86" s="42">
        <v>0</v>
      </c>
      <c r="N86" s="42">
        <v>4956533</v>
      </c>
      <c r="O86" s="42">
        <v>165217.76666666666</v>
      </c>
      <c r="P86" s="38">
        <v>359</v>
      </c>
      <c r="Q86" s="62">
        <v>46033</v>
      </c>
      <c r="R86" s="42">
        <v>59478396</v>
      </c>
      <c r="S86" s="38">
        <v>530</v>
      </c>
      <c r="T86" s="54">
        <v>46045</v>
      </c>
      <c r="U86" s="42">
        <v>39652264</v>
      </c>
      <c r="V86" s="42">
        <v>1321742.1333333333</v>
      </c>
      <c r="W86" s="42">
        <v>4956533</v>
      </c>
      <c r="X86" s="42">
        <v>4956533</v>
      </c>
      <c r="Y86" s="42">
        <v>4956533</v>
      </c>
      <c r="Z86" s="42">
        <v>4956533</v>
      </c>
      <c r="AA86" s="42">
        <v>4956533</v>
      </c>
      <c r="AB86" s="42">
        <v>4956533</v>
      </c>
      <c r="AC86" s="42">
        <f t="shared" si="23"/>
        <v>31060940.133333333</v>
      </c>
      <c r="AD86" s="42"/>
      <c r="AE86" s="42">
        <f t="shared" si="24"/>
        <v>4956533</v>
      </c>
      <c r="AF86" s="42">
        <f t="shared" si="27"/>
        <v>3634790.8666666667</v>
      </c>
      <c r="AG86" s="42">
        <v>0</v>
      </c>
      <c r="AH86" s="42"/>
      <c r="AI86" s="42"/>
      <c r="AJ86" s="42">
        <f t="shared" si="25"/>
        <v>8591323.8666666672</v>
      </c>
      <c r="AK86" s="42">
        <f t="shared" si="26"/>
        <v>39652264</v>
      </c>
      <c r="AL86" s="39"/>
      <c r="AM86" s="39"/>
      <c r="AN86" s="39"/>
      <c r="AO86" s="39"/>
      <c r="AP86" s="39"/>
      <c r="AQ86" s="39" t="s">
        <v>61</v>
      </c>
      <c r="AR86" s="39" t="s">
        <v>1510</v>
      </c>
      <c r="AS86" s="39" t="s">
        <v>1511</v>
      </c>
      <c r="AT86" s="39" t="s">
        <v>1175</v>
      </c>
    </row>
    <row r="87" spans="1:46" x14ac:dyDescent="0.25">
      <c r="A87" s="38">
        <f t="shared" si="20"/>
        <v>86</v>
      </c>
      <c r="B87" s="39" t="s">
        <v>6</v>
      </c>
      <c r="C87" s="39" t="s">
        <v>1512</v>
      </c>
      <c r="D87" s="39" t="s">
        <v>1513</v>
      </c>
      <c r="E87" s="40">
        <v>1013602731</v>
      </c>
      <c r="F87" s="70">
        <v>46045</v>
      </c>
      <c r="G87" s="70"/>
      <c r="H87" s="70">
        <v>46287</v>
      </c>
      <c r="I87" s="42">
        <v>39652267</v>
      </c>
      <c r="J87" s="42"/>
      <c r="K87" s="42">
        <v>0</v>
      </c>
      <c r="L87" s="38" t="s">
        <v>60</v>
      </c>
      <c r="M87" s="42">
        <v>0</v>
      </c>
      <c r="N87" s="42">
        <v>4956533</v>
      </c>
      <c r="O87" s="42">
        <v>165217.76666666666</v>
      </c>
      <c r="P87" s="38">
        <v>360</v>
      </c>
      <c r="Q87" s="62">
        <v>46033</v>
      </c>
      <c r="R87" s="42">
        <v>59478396</v>
      </c>
      <c r="S87" s="38">
        <v>554</v>
      </c>
      <c r="T87" s="54">
        <v>46045</v>
      </c>
      <c r="U87" s="42">
        <v>39652264</v>
      </c>
      <c r="V87" s="42">
        <v>1321742.1333333333</v>
      </c>
      <c r="W87" s="42">
        <v>4956533</v>
      </c>
      <c r="X87" s="42">
        <v>4956533</v>
      </c>
      <c r="Y87" s="42">
        <v>4956533</v>
      </c>
      <c r="Z87" s="42">
        <v>4956533</v>
      </c>
      <c r="AA87" s="42">
        <v>4956533</v>
      </c>
      <c r="AB87" s="42">
        <v>4956533</v>
      </c>
      <c r="AC87" s="42">
        <f t="shared" si="23"/>
        <v>31060940.133333333</v>
      </c>
      <c r="AD87" s="42"/>
      <c r="AE87" s="42">
        <f t="shared" si="24"/>
        <v>4956533</v>
      </c>
      <c r="AF87" s="42">
        <f t="shared" si="27"/>
        <v>3634790.8666666667</v>
      </c>
      <c r="AG87" s="42">
        <v>0</v>
      </c>
      <c r="AH87" s="42"/>
      <c r="AI87" s="42"/>
      <c r="AJ87" s="42">
        <f t="shared" si="25"/>
        <v>8591323.8666666672</v>
      </c>
      <c r="AK87" s="42">
        <f t="shared" si="26"/>
        <v>39652264</v>
      </c>
      <c r="AL87" s="39"/>
      <c r="AM87" s="39"/>
      <c r="AN87" s="39"/>
      <c r="AO87" s="39"/>
      <c r="AP87" s="39"/>
      <c r="AQ87" s="39" t="s">
        <v>61</v>
      </c>
      <c r="AR87" s="39" t="s">
        <v>1514</v>
      </c>
      <c r="AS87" s="39" t="s">
        <v>1515</v>
      </c>
      <c r="AT87" s="39" t="s">
        <v>1175</v>
      </c>
    </row>
    <row r="88" spans="1:46" x14ac:dyDescent="0.25">
      <c r="A88" s="38">
        <f t="shared" si="20"/>
        <v>87</v>
      </c>
      <c r="B88" s="39" t="s">
        <v>6</v>
      </c>
      <c r="C88" s="39" t="s">
        <v>1516</v>
      </c>
      <c r="D88" s="39" t="s">
        <v>1517</v>
      </c>
      <c r="E88" s="40">
        <v>80829273</v>
      </c>
      <c r="F88" s="70">
        <v>46048</v>
      </c>
      <c r="G88" s="70"/>
      <c r="H88" s="70">
        <v>46290</v>
      </c>
      <c r="I88" s="42">
        <v>41739247</v>
      </c>
      <c r="J88" s="42"/>
      <c r="K88" s="42">
        <v>0</v>
      </c>
      <c r="L88" s="38" t="s">
        <v>60</v>
      </c>
      <c r="M88" s="42">
        <v>0</v>
      </c>
      <c r="N88" s="42">
        <v>5217406</v>
      </c>
      <c r="O88" s="42">
        <v>173913.53333333333</v>
      </c>
      <c r="P88" s="38">
        <v>344</v>
      </c>
      <c r="Q88" s="62">
        <v>46033</v>
      </c>
      <c r="R88" s="42">
        <v>41739248</v>
      </c>
      <c r="S88" s="38">
        <v>670</v>
      </c>
      <c r="T88" s="54">
        <v>46048</v>
      </c>
      <c r="U88" s="42">
        <v>41739247</v>
      </c>
      <c r="V88" s="42">
        <v>869567.66666666663</v>
      </c>
      <c r="W88" s="42">
        <v>5217406</v>
      </c>
      <c r="X88" s="42">
        <v>5217406</v>
      </c>
      <c r="Y88" s="42">
        <v>5217406</v>
      </c>
      <c r="Z88" s="42">
        <v>5217406</v>
      </c>
      <c r="AA88" s="42">
        <v>5217406</v>
      </c>
      <c r="AB88" s="42">
        <v>5217406</v>
      </c>
      <c r="AC88" s="42">
        <f t="shared" si="23"/>
        <v>32174003.666666668</v>
      </c>
      <c r="AD88" s="42"/>
      <c r="AE88" s="42">
        <f t="shared" si="24"/>
        <v>5217406</v>
      </c>
      <c r="AF88" s="42">
        <f>--N88/30*25-1</f>
        <v>4347837.333333333</v>
      </c>
      <c r="AG88" s="42">
        <v>0</v>
      </c>
      <c r="AH88" s="42"/>
      <c r="AI88" s="42"/>
      <c r="AJ88" s="42">
        <f t="shared" si="25"/>
        <v>9565243.3333333321</v>
      </c>
      <c r="AK88" s="42">
        <f t="shared" si="26"/>
        <v>41739247</v>
      </c>
      <c r="AL88" s="38"/>
      <c r="AM88" s="41"/>
      <c r="AN88" s="41"/>
      <c r="AO88" s="38"/>
      <c r="AP88" s="38"/>
      <c r="AQ88" s="39" t="s">
        <v>61</v>
      </c>
      <c r="AR88" s="39" t="s">
        <v>1518</v>
      </c>
      <c r="AS88" s="39" t="s">
        <v>1519</v>
      </c>
      <c r="AT88" s="39" t="s">
        <v>1175</v>
      </c>
    </row>
    <row r="89" spans="1:46" x14ac:dyDescent="0.25">
      <c r="A89" s="38">
        <f t="shared" si="20"/>
        <v>88</v>
      </c>
      <c r="B89" s="39" t="s">
        <v>6</v>
      </c>
      <c r="C89" s="39" t="s">
        <v>1520</v>
      </c>
      <c r="D89" s="39" t="s">
        <v>1521</v>
      </c>
      <c r="E89" s="40">
        <v>80172244</v>
      </c>
      <c r="F89" s="70">
        <v>46048</v>
      </c>
      <c r="G89" s="70"/>
      <c r="H89" s="70">
        <v>46290</v>
      </c>
      <c r="I89" s="42">
        <v>41739247</v>
      </c>
      <c r="J89" s="42"/>
      <c r="K89" s="42">
        <v>0</v>
      </c>
      <c r="L89" s="38" t="s">
        <v>60</v>
      </c>
      <c r="M89" s="42">
        <v>0</v>
      </c>
      <c r="N89" s="42">
        <v>5217406</v>
      </c>
      <c r="O89" s="42">
        <v>173913.53333333333</v>
      </c>
      <c r="P89" s="38">
        <v>307</v>
      </c>
      <c r="Q89" s="62">
        <v>46033</v>
      </c>
      <c r="R89" s="42">
        <v>41739248</v>
      </c>
      <c r="S89" s="38">
        <v>646</v>
      </c>
      <c r="T89" s="54">
        <v>46048</v>
      </c>
      <c r="U89" s="42">
        <v>41739247</v>
      </c>
      <c r="V89" s="42">
        <v>869567.67</v>
      </c>
      <c r="W89" s="42">
        <v>5217406</v>
      </c>
      <c r="X89" s="42">
        <v>5217406</v>
      </c>
      <c r="Y89" s="42">
        <v>5217406</v>
      </c>
      <c r="Z89" s="42">
        <v>5217406</v>
      </c>
      <c r="AA89" s="42">
        <v>5217406</v>
      </c>
      <c r="AB89" s="42">
        <v>5217406</v>
      </c>
      <c r="AC89" s="42">
        <f t="shared" si="23"/>
        <v>32174003.670000002</v>
      </c>
      <c r="AD89" s="42"/>
      <c r="AE89" s="42">
        <f t="shared" si="24"/>
        <v>5217406</v>
      </c>
      <c r="AF89" s="42">
        <f>--N89/30*25-1</f>
        <v>4347837.333333333</v>
      </c>
      <c r="AG89" s="42">
        <v>0</v>
      </c>
      <c r="AH89" s="42"/>
      <c r="AI89" s="42"/>
      <c r="AJ89" s="42">
        <f t="shared" si="25"/>
        <v>9565243.3333333321</v>
      </c>
      <c r="AK89" s="42">
        <f t="shared" si="26"/>
        <v>41739247.00333333</v>
      </c>
      <c r="AL89" s="38"/>
      <c r="AM89" s="41"/>
      <c r="AN89" s="41"/>
      <c r="AO89" s="38"/>
      <c r="AP89" s="38"/>
      <c r="AQ89" s="39" t="s">
        <v>61</v>
      </c>
      <c r="AR89" s="39" t="s">
        <v>1522</v>
      </c>
      <c r="AS89" s="39" t="s">
        <v>1523</v>
      </c>
      <c r="AT89" s="39" t="s">
        <v>1175</v>
      </c>
    </row>
    <row r="90" spans="1:46" x14ac:dyDescent="0.25">
      <c r="A90" s="38">
        <f t="shared" si="20"/>
        <v>89</v>
      </c>
      <c r="B90" s="39" t="s">
        <v>6</v>
      </c>
      <c r="C90" s="39" t="s">
        <v>1524</v>
      </c>
      <c r="D90" s="39" t="s">
        <v>1525</v>
      </c>
      <c r="E90" s="40">
        <v>1022341985</v>
      </c>
      <c r="F90" s="70">
        <v>46048</v>
      </c>
      <c r="G90" s="70"/>
      <c r="H90" s="70">
        <v>46290</v>
      </c>
      <c r="I90" s="42">
        <v>50762292</v>
      </c>
      <c r="J90" s="42"/>
      <c r="K90" s="42">
        <v>0</v>
      </c>
      <c r="L90" s="38" t="s">
        <v>60</v>
      </c>
      <c r="M90" s="42">
        <v>0</v>
      </c>
      <c r="N90" s="42">
        <v>6345287</v>
      </c>
      <c r="O90" s="42">
        <v>211509.56666666668</v>
      </c>
      <c r="P90" s="38">
        <v>343</v>
      </c>
      <c r="Q90" s="62">
        <v>46033</v>
      </c>
      <c r="R90" s="42">
        <v>50762296</v>
      </c>
      <c r="S90" s="38">
        <v>986</v>
      </c>
      <c r="T90" s="54">
        <v>46048</v>
      </c>
      <c r="U90" s="42">
        <v>50762292</v>
      </c>
      <c r="V90" s="42">
        <v>1057547.8333333335</v>
      </c>
      <c r="W90" s="42">
        <v>6345287</v>
      </c>
      <c r="X90" s="42">
        <v>6345287</v>
      </c>
      <c r="Y90" s="42">
        <v>6345287</v>
      </c>
      <c r="Z90" s="42">
        <v>6345287</v>
      </c>
      <c r="AA90" s="42">
        <v>6345287</v>
      </c>
      <c r="AB90" s="42">
        <v>6345287</v>
      </c>
      <c r="AC90" s="42">
        <f t="shared" si="23"/>
        <v>39129269.833333336</v>
      </c>
      <c r="AD90" s="42"/>
      <c r="AE90" s="42">
        <f t="shared" si="24"/>
        <v>6345287</v>
      </c>
      <c r="AF90" s="42">
        <f>--N90/30*25-4</f>
        <v>5287735.166666667</v>
      </c>
      <c r="AG90" s="42">
        <v>0</v>
      </c>
      <c r="AH90" s="42"/>
      <c r="AI90" s="42"/>
      <c r="AJ90" s="42">
        <f t="shared" si="25"/>
        <v>11633022.166666668</v>
      </c>
      <c r="AK90" s="42">
        <f t="shared" si="26"/>
        <v>50762292</v>
      </c>
      <c r="AL90" s="38"/>
      <c r="AM90" s="41"/>
      <c r="AN90" s="41"/>
      <c r="AO90" s="38"/>
      <c r="AP90" s="38"/>
      <c r="AQ90" s="39" t="s">
        <v>61</v>
      </c>
      <c r="AR90" s="39" t="s">
        <v>1526</v>
      </c>
      <c r="AS90" s="39" t="s">
        <v>1527</v>
      </c>
      <c r="AT90" s="39" t="s">
        <v>1175</v>
      </c>
    </row>
    <row r="91" spans="1:46" x14ac:dyDescent="0.25">
      <c r="A91" s="38">
        <f t="shared" si="20"/>
        <v>90</v>
      </c>
      <c r="B91" s="39" t="s">
        <v>6</v>
      </c>
      <c r="C91" s="39" t="s">
        <v>1528</v>
      </c>
      <c r="D91" s="39" t="s">
        <v>1529</v>
      </c>
      <c r="E91" s="40">
        <v>1022328167</v>
      </c>
      <c r="F91" s="70">
        <v>46041</v>
      </c>
      <c r="G91" s="70"/>
      <c r="H91" s="70">
        <v>46283</v>
      </c>
      <c r="I91" s="42">
        <v>50762296</v>
      </c>
      <c r="J91" s="42"/>
      <c r="K91" s="42">
        <v>0</v>
      </c>
      <c r="L91" s="38" t="s">
        <v>60</v>
      </c>
      <c r="M91" s="42">
        <v>0</v>
      </c>
      <c r="N91" s="42">
        <v>6345287</v>
      </c>
      <c r="O91" s="42">
        <v>211509.56666666668</v>
      </c>
      <c r="P91" s="38">
        <v>256</v>
      </c>
      <c r="Q91" s="62">
        <v>46033</v>
      </c>
      <c r="R91" s="42">
        <v>50762296</v>
      </c>
      <c r="S91" s="38">
        <v>277</v>
      </c>
      <c r="T91" s="54">
        <v>46041</v>
      </c>
      <c r="U91" s="42">
        <v>50762296</v>
      </c>
      <c r="V91" s="42">
        <v>2538114.8000000003</v>
      </c>
      <c r="W91" s="42">
        <v>6345287</v>
      </c>
      <c r="X91" s="42">
        <v>6345287</v>
      </c>
      <c r="Y91" s="42">
        <v>6345287</v>
      </c>
      <c r="Z91" s="42">
        <v>6345287</v>
      </c>
      <c r="AA91" s="42">
        <v>6345287</v>
      </c>
      <c r="AB91" s="42">
        <v>6345287</v>
      </c>
      <c r="AC91" s="42">
        <f t="shared" si="23"/>
        <v>40609836.799999997</v>
      </c>
      <c r="AD91" s="42"/>
      <c r="AE91" s="42">
        <f t="shared" si="24"/>
        <v>6345287</v>
      </c>
      <c r="AF91" s="42">
        <f>--N91/30*18</f>
        <v>3807172.2</v>
      </c>
      <c r="AG91" s="42">
        <v>0</v>
      </c>
      <c r="AH91" s="42"/>
      <c r="AI91" s="42"/>
      <c r="AJ91" s="42">
        <f t="shared" si="25"/>
        <v>10152459.199999999</v>
      </c>
      <c r="AK91" s="42">
        <f t="shared" si="26"/>
        <v>50762296</v>
      </c>
      <c r="AL91" s="39"/>
      <c r="AM91" s="39"/>
      <c r="AN91" s="39"/>
      <c r="AO91" s="39"/>
      <c r="AP91" s="39"/>
      <c r="AQ91" s="39" t="s">
        <v>61</v>
      </c>
      <c r="AR91" s="39" t="s">
        <v>1530</v>
      </c>
      <c r="AS91" s="39" t="s">
        <v>1531</v>
      </c>
      <c r="AT91" s="39" t="s">
        <v>1175</v>
      </c>
    </row>
    <row r="92" spans="1:46" x14ac:dyDescent="0.25">
      <c r="A92" s="38">
        <f t="shared" si="20"/>
        <v>91</v>
      </c>
      <c r="B92" s="39" t="s">
        <v>6</v>
      </c>
      <c r="C92" s="39" t="s">
        <v>1532</v>
      </c>
      <c r="D92" s="39" t="s">
        <v>1533</v>
      </c>
      <c r="E92" s="40">
        <v>52709194</v>
      </c>
      <c r="F92" s="70">
        <v>46051</v>
      </c>
      <c r="G92" s="70"/>
      <c r="H92" s="70">
        <v>46293</v>
      </c>
      <c r="I92" s="42">
        <v>90053720</v>
      </c>
      <c r="J92" s="42"/>
      <c r="K92" s="42">
        <v>0</v>
      </c>
      <c r="L92" s="38" t="s">
        <v>60</v>
      </c>
      <c r="M92" s="42">
        <v>0</v>
      </c>
      <c r="N92" s="42">
        <v>11256715</v>
      </c>
      <c r="O92" s="42">
        <v>375223.83333333331</v>
      </c>
      <c r="P92" s="38">
        <v>255</v>
      </c>
      <c r="Q92" s="62">
        <v>46033</v>
      </c>
      <c r="R92" s="42">
        <v>90053720</v>
      </c>
      <c r="S92" s="38">
        <v>1133</v>
      </c>
      <c r="T92" s="54">
        <v>46051</v>
      </c>
      <c r="U92" s="42">
        <v>90053720</v>
      </c>
      <c r="V92" s="42">
        <v>750447.66666666663</v>
      </c>
      <c r="W92" s="42">
        <v>11256715</v>
      </c>
      <c r="X92" s="42">
        <v>11256715</v>
      </c>
      <c r="Y92" s="42">
        <v>11256715</v>
      </c>
      <c r="Z92" s="42">
        <v>11256715</v>
      </c>
      <c r="AA92" s="42">
        <v>11256715</v>
      </c>
      <c r="AB92" s="42">
        <v>11256715</v>
      </c>
      <c r="AC92" s="42">
        <f t="shared" si="23"/>
        <v>68290737.666666657</v>
      </c>
      <c r="AD92" s="42"/>
      <c r="AE92" s="42">
        <f t="shared" si="24"/>
        <v>11256715</v>
      </c>
      <c r="AF92" s="42">
        <f>--N92/30*28</f>
        <v>10506267.333333332</v>
      </c>
      <c r="AG92" s="42">
        <v>0</v>
      </c>
      <c r="AH92" s="42"/>
      <c r="AI92" s="42"/>
      <c r="AJ92" s="42">
        <f t="shared" si="25"/>
        <v>21762982.333333332</v>
      </c>
      <c r="AK92" s="42">
        <f t="shared" si="26"/>
        <v>90053719.999999985</v>
      </c>
      <c r="AL92" s="39"/>
      <c r="AM92" s="39"/>
      <c r="AN92" s="39"/>
      <c r="AO92" s="39"/>
      <c r="AP92" s="39"/>
      <c r="AQ92" s="39" t="s">
        <v>61</v>
      </c>
      <c r="AR92" s="39" t="s">
        <v>1534</v>
      </c>
      <c r="AS92" s="39" t="s">
        <v>1535</v>
      </c>
      <c r="AT92" s="39" t="s">
        <v>1175</v>
      </c>
    </row>
    <row r="93" spans="1:46" x14ac:dyDescent="0.25">
      <c r="A93" s="38">
        <f t="shared" si="20"/>
        <v>92</v>
      </c>
      <c r="B93" s="39" t="s">
        <v>6</v>
      </c>
      <c r="C93" s="39" t="s">
        <v>1536</v>
      </c>
      <c r="D93" s="39" t="s">
        <v>1537</v>
      </c>
      <c r="E93" s="40">
        <v>1022381144</v>
      </c>
      <c r="F93" s="70">
        <v>46041</v>
      </c>
      <c r="G93" s="70"/>
      <c r="H93" s="70">
        <v>46283</v>
      </c>
      <c r="I93" s="42">
        <v>46518488</v>
      </c>
      <c r="J93" s="42"/>
      <c r="K93" s="42">
        <v>0</v>
      </c>
      <c r="L93" s="38" t="s">
        <v>60</v>
      </c>
      <c r="M93" s="42">
        <v>0</v>
      </c>
      <c r="N93" s="42">
        <v>5814811</v>
      </c>
      <c r="O93" s="42">
        <v>193827.03333333333</v>
      </c>
      <c r="P93" s="38">
        <v>293</v>
      </c>
      <c r="Q93" s="62">
        <v>46033</v>
      </c>
      <c r="R93" s="42">
        <v>69777732</v>
      </c>
      <c r="S93" s="38">
        <v>284</v>
      </c>
      <c r="T93" s="54">
        <v>46041</v>
      </c>
      <c r="U93" s="42">
        <v>46518488</v>
      </c>
      <c r="V93" s="42">
        <v>2325924.4</v>
      </c>
      <c r="W93" s="42">
        <v>5814811</v>
      </c>
      <c r="X93" s="42">
        <v>5814811</v>
      </c>
      <c r="Y93" s="42">
        <v>5814811</v>
      </c>
      <c r="Z93" s="42">
        <v>5814811</v>
      </c>
      <c r="AA93" s="42">
        <v>5814811</v>
      </c>
      <c r="AB93" s="42">
        <v>5814811</v>
      </c>
      <c r="AC93" s="42">
        <f t="shared" si="23"/>
        <v>37214790.399999999</v>
      </c>
      <c r="AD93" s="42"/>
      <c r="AE93" s="42">
        <f t="shared" si="24"/>
        <v>5814811</v>
      </c>
      <c r="AF93" s="42">
        <f t="shared" ref="AF93:AF97" si="28">--N93/30*18</f>
        <v>3488886.5999999996</v>
      </c>
      <c r="AG93" s="42">
        <v>0</v>
      </c>
      <c r="AH93" s="42"/>
      <c r="AI93" s="42"/>
      <c r="AJ93" s="42">
        <f t="shared" si="25"/>
        <v>9303697.5999999996</v>
      </c>
      <c r="AK93" s="42">
        <f t="shared" si="26"/>
        <v>46518488</v>
      </c>
      <c r="AL93" s="39"/>
      <c r="AM93" s="39"/>
      <c r="AN93" s="39"/>
      <c r="AO93" s="39"/>
      <c r="AP93" s="39"/>
      <c r="AQ93" s="39" t="s">
        <v>61</v>
      </c>
      <c r="AR93" s="39" t="s">
        <v>1538</v>
      </c>
      <c r="AS93" s="39" t="s">
        <v>1539</v>
      </c>
      <c r="AT93" s="39" t="s">
        <v>1175</v>
      </c>
    </row>
    <row r="94" spans="1:46" x14ac:dyDescent="0.25">
      <c r="A94" s="38">
        <f t="shared" si="20"/>
        <v>93</v>
      </c>
      <c r="B94" s="39" t="s">
        <v>6</v>
      </c>
      <c r="C94" s="39" t="s">
        <v>1540</v>
      </c>
      <c r="D94" s="39" t="s">
        <v>1541</v>
      </c>
      <c r="E94" s="40">
        <v>1013620972</v>
      </c>
      <c r="F94" s="70">
        <v>46041</v>
      </c>
      <c r="G94" s="70"/>
      <c r="H94" s="70">
        <v>46283</v>
      </c>
      <c r="I94" s="42">
        <v>46518488</v>
      </c>
      <c r="J94" s="42"/>
      <c r="K94" s="42">
        <v>0</v>
      </c>
      <c r="L94" s="38" t="s">
        <v>60</v>
      </c>
      <c r="M94" s="42">
        <v>0</v>
      </c>
      <c r="N94" s="42">
        <v>5814811</v>
      </c>
      <c r="O94" s="42">
        <v>193827.03333333333</v>
      </c>
      <c r="P94" s="38">
        <v>446</v>
      </c>
      <c r="Q94" s="62">
        <v>46033</v>
      </c>
      <c r="R94" s="42">
        <v>46518488</v>
      </c>
      <c r="S94" s="38">
        <v>280</v>
      </c>
      <c r="T94" s="54">
        <v>46041</v>
      </c>
      <c r="U94" s="42">
        <v>46518488</v>
      </c>
      <c r="V94" s="42">
        <v>2325924.4</v>
      </c>
      <c r="W94" s="42">
        <v>5814811</v>
      </c>
      <c r="X94" s="42">
        <v>5814811</v>
      </c>
      <c r="Y94" s="42">
        <v>5814811</v>
      </c>
      <c r="Z94" s="42">
        <v>5814811</v>
      </c>
      <c r="AA94" s="42">
        <v>5814811</v>
      </c>
      <c r="AB94" s="42">
        <v>5814811</v>
      </c>
      <c r="AC94" s="42">
        <f t="shared" si="23"/>
        <v>37214790.399999999</v>
      </c>
      <c r="AD94" s="42"/>
      <c r="AE94" s="42">
        <f t="shared" si="24"/>
        <v>5814811</v>
      </c>
      <c r="AF94" s="42">
        <f t="shared" si="28"/>
        <v>3488886.5999999996</v>
      </c>
      <c r="AG94" s="42">
        <v>0</v>
      </c>
      <c r="AH94" s="42"/>
      <c r="AI94" s="42"/>
      <c r="AJ94" s="42">
        <f t="shared" si="25"/>
        <v>9303697.5999999996</v>
      </c>
      <c r="AK94" s="42">
        <f t="shared" si="26"/>
        <v>46518488</v>
      </c>
      <c r="AL94" s="39"/>
      <c r="AM94" s="39"/>
      <c r="AN94" s="39"/>
      <c r="AO94" s="39"/>
      <c r="AP94" s="39"/>
      <c r="AQ94" s="39" t="s">
        <v>61</v>
      </c>
      <c r="AR94" s="39" t="s">
        <v>1542</v>
      </c>
      <c r="AS94" s="39" t="s">
        <v>1543</v>
      </c>
      <c r="AT94" s="39" t="s">
        <v>1175</v>
      </c>
    </row>
    <row r="95" spans="1:46" x14ac:dyDescent="0.25">
      <c r="A95" s="38">
        <f t="shared" si="20"/>
        <v>94</v>
      </c>
      <c r="B95" s="39" t="s">
        <v>6</v>
      </c>
      <c r="C95" s="39" t="s">
        <v>1544</v>
      </c>
      <c r="D95" s="39" t="s">
        <v>1545</v>
      </c>
      <c r="E95" s="40">
        <v>52960060</v>
      </c>
      <c r="F95" s="70">
        <v>46041</v>
      </c>
      <c r="G95" s="70"/>
      <c r="H95" s="70">
        <v>46283</v>
      </c>
      <c r="I95" s="42">
        <v>46518488</v>
      </c>
      <c r="J95" s="42"/>
      <c r="K95" s="42">
        <v>0</v>
      </c>
      <c r="L95" s="38" t="s">
        <v>60</v>
      </c>
      <c r="M95" s="42">
        <v>0</v>
      </c>
      <c r="N95" s="42">
        <v>5814811</v>
      </c>
      <c r="O95" s="42">
        <v>193827.03333333333</v>
      </c>
      <c r="P95" s="38">
        <v>447</v>
      </c>
      <c r="Q95" s="62">
        <v>46033</v>
      </c>
      <c r="R95" s="42">
        <v>69777732</v>
      </c>
      <c r="S95" s="38">
        <v>285</v>
      </c>
      <c r="T95" s="54">
        <v>46041</v>
      </c>
      <c r="U95" s="42">
        <v>46518488</v>
      </c>
      <c r="V95" s="42">
        <v>2325924.4</v>
      </c>
      <c r="W95" s="42">
        <v>5814811</v>
      </c>
      <c r="X95" s="42">
        <v>5814811</v>
      </c>
      <c r="Y95" s="42">
        <v>5814811</v>
      </c>
      <c r="Z95" s="42">
        <v>5814811</v>
      </c>
      <c r="AA95" s="42">
        <v>5814811</v>
      </c>
      <c r="AB95" s="42">
        <v>5814811</v>
      </c>
      <c r="AC95" s="42">
        <f t="shared" si="23"/>
        <v>37214790.399999999</v>
      </c>
      <c r="AD95" s="42"/>
      <c r="AE95" s="42">
        <f t="shared" si="24"/>
        <v>5814811</v>
      </c>
      <c r="AF95" s="42">
        <f t="shared" si="28"/>
        <v>3488886.5999999996</v>
      </c>
      <c r="AG95" s="42">
        <v>0</v>
      </c>
      <c r="AH95" s="42"/>
      <c r="AI95" s="42"/>
      <c r="AJ95" s="42">
        <f t="shared" si="25"/>
        <v>9303697.5999999996</v>
      </c>
      <c r="AK95" s="42">
        <f t="shared" si="26"/>
        <v>46518488</v>
      </c>
      <c r="AL95" s="39"/>
      <c r="AM95" s="39"/>
      <c r="AN95" s="39"/>
      <c r="AO95" s="39"/>
      <c r="AP95" s="39"/>
      <c r="AQ95" s="39" t="s">
        <v>61</v>
      </c>
      <c r="AR95" s="39" t="s">
        <v>1546</v>
      </c>
      <c r="AS95" s="39" t="s">
        <v>1547</v>
      </c>
      <c r="AT95" s="39" t="s">
        <v>1175</v>
      </c>
    </row>
    <row r="96" spans="1:46" x14ac:dyDescent="0.25">
      <c r="A96" s="38">
        <f t="shared" si="20"/>
        <v>95</v>
      </c>
      <c r="B96" s="39" t="s">
        <v>6</v>
      </c>
      <c r="C96" s="39" t="s">
        <v>1548</v>
      </c>
      <c r="D96" s="39" t="s">
        <v>1549</v>
      </c>
      <c r="E96" s="40">
        <v>1101179254</v>
      </c>
      <c r="F96" s="70">
        <v>46041</v>
      </c>
      <c r="G96" s="70"/>
      <c r="H96" s="70">
        <v>46283</v>
      </c>
      <c r="I96" s="42">
        <v>41739248</v>
      </c>
      <c r="J96" s="42"/>
      <c r="K96" s="42">
        <v>0</v>
      </c>
      <c r="L96" s="38" t="s">
        <v>60</v>
      </c>
      <c r="M96" s="42">
        <v>0</v>
      </c>
      <c r="N96" s="42">
        <v>5217406</v>
      </c>
      <c r="O96" s="42">
        <v>173913.53333333333</v>
      </c>
      <c r="P96" s="38">
        <v>219</v>
      </c>
      <c r="Q96" s="62">
        <v>46033</v>
      </c>
      <c r="R96" s="42">
        <v>41739248</v>
      </c>
      <c r="S96" s="38">
        <v>286</v>
      </c>
      <c r="T96" s="54">
        <v>46041</v>
      </c>
      <c r="U96" s="42">
        <v>41739248</v>
      </c>
      <c r="V96" s="42">
        <v>2086962.4</v>
      </c>
      <c r="W96" s="42">
        <v>5217406</v>
      </c>
      <c r="X96" s="42">
        <v>5217406</v>
      </c>
      <c r="Y96" s="42">
        <v>5217406</v>
      </c>
      <c r="Z96" s="42">
        <v>5217406</v>
      </c>
      <c r="AA96" s="42">
        <v>5217406</v>
      </c>
      <c r="AB96" s="42">
        <v>5217406</v>
      </c>
      <c r="AC96" s="42">
        <f t="shared" si="23"/>
        <v>33391398.399999999</v>
      </c>
      <c r="AD96" s="42"/>
      <c r="AE96" s="42">
        <f t="shared" si="24"/>
        <v>5217406</v>
      </c>
      <c r="AF96" s="42">
        <f t="shared" si="28"/>
        <v>3130443.5999999996</v>
      </c>
      <c r="AG96" s="42">
        <v>0</v>
      </c>
      <c r="AH96" s="42"/>
      <c r="AI96" s="42"/>
      <c r="AJ96" s="42">
        <f t="shared" si="25"/>
        <v>8347849.5999999996</v>
      </c>
      <c r="AK96" s="42">
        <f t="shared" si="26"/>
        <v>41739248</v>
      </c>
      <c r="AL96" s="39"/>
      <c r="AM96" s="39"/>
      <c r="AN96" s="39"/>
      <c r="AO96" s="39"/>
      <c r="AP96" s="39"/>
      <c r="AQ96" s="39" t="s">
        <v>61</v>
      </c>
      <c r="AR96" s="39" t="s">
        <v>1550</v>
      </c>
      <c r="AS96" s="39" t="s">
        <v>1551</v>
      </c>
      <c r="AT96" s="39" t="s">
        <v>1175</v>
      </c>
    </row>
    <row r="97" spans="1:46" x14ac:dyDescent="0.25">
      <c r="A97" s="38">
        <f t="shared" si="20"/>
        <v>96</v>
      </c>
      <c r="B97" s="39" t="s">
        <v>6</v>
      </c>
      <c r="C97" s="39" t="s">
        <v>1552</v>
      </c>
      <c r="D97" s="39" t="s">
        <v>1553</v>
      </c>
      <c r="E97" s="40">
        <v>1013629573</v>
      </c>
      <c r="F97" s="70">
        <v>46041</v>
      </c>
      <c r="G97" s="70"/>
      <c r="H97" s="70">
        <v>46283</v>
      </c>
      <c r="I97" s="42">
        <v>115752000</v>
      </c>
      <c r="J97" s="42"/>
      <c r="K97" s="42">
        <v>0</v>
      </c>
      <c r="L97" s="38" t="s">
        <v>60</v>
      </c>
      <c r="M97" s="42">
        <v>0</v>
      </c>
      <c r="N97" s="42">
        <v>14469000</v>
      </c>
      <c r="O97" s="42">
        <v>482300</v>
      </c>
      <c r="P97" s="38">
        <v>331</v>
      </c>
      <c r="Q97" s="62">
        <v>46033</v>
      </c>
      <c r="R97" s="42">
        <v>173628000</v>
      </c>
      <c r="S97" s="38">
        <v>287</v>
      </c>
      <c r="T97" s="54">
        <v>46041</v>
      </c>
      <c r="U97" s="42">
        <v>115752000</v>
      </c>
      <c r="V97" s="42">
        <v>5787600</v>
      </c>
      <c r="W97" s="42">
        <v>14469000</v>
      </c>
      <c r="X97" s="42">
        <v>14469000</v>
      </c>
      <c r="Y97" s="42">
        <v>14469000</v>
      </c>
      <c r="Z97" s="42">
        <v>14469000</v>
      </c>
      <c r="AA97" s="42">
        <v>14469000</v>
      </c>
      <c r="AB97" s="42">
        <v>14469000</v>
      </c>
      <c r="AC97" s="42">
        <f t="shared" si="23"/>
        <v>92601600</v>
      </c>
      <c r="AD97" s="42"/>
      <c r="AE97" s="42">
        <f t="shared" si="24"/>
        <v>14469000</v>
      </c>
      <c r="AF97" s="42">
        <f t="shared" si="28"/>
        <v>8681400</v>
      </c>
      <c r="AG97" s="42">
        <v>0</v>
      </c>
      <c r="AH97" s="42"/>
      <c r="AI97" s="42"/>
      <c r="AJ97" s="42">
        <f t="shared" si="25"/>
        <v>23150400</v>
      </c>
      <c r="AK97" s="42">
        <f t="shared" si="26"/>
        <v>115752000</v>
      </c>
      <c r="AL97" s="39"/>
      <c r="AM97" s="39"/>
      <c r="AN97" s="39"/>
      <c r="AO97" s="39"/>
      <c r="AP97" s="39"/>
      <c r="AQ97" s="39" t="s">
        <v>61</v>
      </c>
      <c r="AR97" s="39" t="s">
        <v>1554</v>
      </c>
      <c r="AS97" s="39" t="s">
        <v>1555</v>
      </c>
      <c r="AT97" s="39" t="s">
        <v>1175</v>
      </c>
    </row>
    <row r="98" spans="1:46" x14ac:dyDescent="0.25">
      <c r="A98" s="38">
        <f t="shared" si="20"/>
        <v>97</v>
      </c>
      <c r="B98" s="39" t="s">
        <v>6</v>
      </c>
      <c r="C98" s="39" t="s">
        <v>1556</v>
      </c>
      <c r="D98" s="39" t="s">
        <v>1557</v>
      </c>
      <c r="E98" s="40">
        <v>53048440</v>
      </c>
      <c r="F98" s="70">
        <v>46044</v>
      </c>
      <c r="G98" s="70"/>
      <c r="H98" s="70">
        <v>46286</v>
      </c>
      <c r="I98" s="42">
        <v>31920000</v>
      </c>
      <c r="J98" s="42"/>
      <c r="K98" s="42">
        <v>0</v>
      </c>
      <c r="L98" s="38" t="s">
        <v>60</v>
      </c>
      <c r="M98" s="42">
        <v>0</v>
      </c>
      <c r="N98" s="42">
        <v>3990000</v>
      </c>
      <c r="O98" s="42">
        <v>133000</v>
      </c>
      <c r="P98" s="38">
        <v>476</v>
      </c>
      <c r="Q98" s="62">
        <v>46033</v>
      </c>
      <c r="R98" s="42">
        <v>47880000</v>
      </c>
      <c r="S98" s="38">
        <v>354</v>
      </c>
      <c r="T98" s="54">
        <v>46042</v>
      </c>
      <c r="U98" s="42">
        <v>31920000</v>
      </c>
      <c r="V98" s="42">
        <v>1197000</v>
      </c>
      <c r="W98" s="42">
        <v>3990000</v>
      </c>
      <c r="X98" s="42">
        <v>3990000</v>
      </c>
      <c r="Y98" s="42">
        <v>3990000</v>
      </c>
      <c r="Z98" s="42">
        <v>3990000</v>
      </c>
      <c r="AA98" s="42">
        <v>3990000</v>
      </c>
      <c r="AB98" s="42">
        <v>3990000</v>
      </c>
      <c r="AC98" s="42">
        <f t="shared" si="23"/>
        <v>25137000</v>
      </c>
      <c r="AD98" s="42"/>
      <c r="AE98" s="42">
        <f t="shared" si="24"/>
        <v>3990000</v>
      </c>
      <c r="AF98" s="42">
        <f>--N98/30*21</f>
        <v>2793000</v>
      </c>
      <c r="AG98" s="42">
        <v>0</v>
      </c>
      <c r="AH98" s="42"/>
      <c r="AI98" s="42"/>
      <c r="AJ98" s="42">
        <f t="shared" si="25"/>
        <v>6783000</v>
      </c>
      <c r="AK98" s="42">
        <f t="shared" si="26"/>
        <v>31920000</v>
      </c>
      <c r="AL98" s="39"/>
      <c r="AM98" s="39"/>
      <c r="AN98" s="39"/>
      <c r="AO98" s="39"/>
      <c r="AP98" s="39"/>
      <c r="AQ98" s="39" t="s">
        <v>61</v>
      </c>
      <c r="AR98" s="39" t="s">
        <v>1558</v>
      </c>
      <c r="AS98" s="39" t="s">
        <v>1559</v>
      </c>
      <c r="AT98" s="39" t="s">
        <v>1175</v>
      </c>
    </row>
    <row r="99" spans="1:46" x14ac:dyDescent="0.25">
      <c r="A99" s="38">
        <f t="shared" si="20"/>
        <v>98</v>
      </c>
      <c r="B99" s="39" t="s">
        <v>6</v>
      </c>
      <c r="C99" s="39" t="s">
        <v>1560</v>
      </c>
      <c r="D99" s="39" t="s">
        <v>1561</v>
      </c>
      <c r="E99" s="40">
        <v>41664170</v>
      </c>
      <c r="F99" s="70">
        <v>46047</v>
      </c>
      <c r="G99" s="70"/>
      <c r="H99" s="70">
        <v>46289</v>
      </c>
      <c r="I99" s="42">
        <v>100311024</v>
      </c>
      <c r="J99" s="42"/>
      <c r="K99" s="42">
        <v>0</v>
      </c>
      <c r="L99" s="38" t="s">
        <v>60</v>
      </c>
      <c r="M99" s="42">
        <v>0</v>
      </c>
      <c r="N99" s="42">
        <v>12538878</v>
      </c>
      <c r="O99" s="42">
        <v>417962.6</v>
      </c>
      <c r="P99" s="38">
        <v>441</v>
      </c>
      <c r="Q99" s="62">
        <v>46033</v>
      </c>
      <c r="R99" s="42">
        <v>150466536</v>
      </c>
      <c r="S99" s="38">
        <v>621</v>
      </c>
      <c r="T99" s="54">
        <v>46047</v>
      </c>
      <c r="U99" s="42">
        <v>100311024</v>
      </c>
      <c r="V99" s="42">
        <v>2507775.5999999996</v>
      </c>
      <c r="W99" s="42">
        <v>12538878</v>
      </c>
      <c r="X99" s="42">
        <v>12538878</v>
      </c>
      <c r="Y99" s="42">
        <v>12538878</v>
      </c>
      <c r="Z99" s="42">
        <v>12538878</v>
      </c>
      <c r="AA99" s="42">
        <v>12538878</v>
      </c>
      <c r="AB99" s="42">
        <v>12538878</v>
      </c>
      <c r="AC99" s="42">
        <f t="shared" si="23"/>
        <v>77741043.599999994</v>
      </c>
      <c r="AD99" s="42"/>
      <c r="AE99" s="42">
        <f t="shared" si="24"/>
        <v>12538878</v>
      </c>
      <c r="AF99" s="42">
        <f t="shared" ref="AF99:AF101" si="29">--N99/30*24</f>
        <v>10031102.399999999</v>
      </c>
      <c r="AG99" s="42">
        <v>0</v>
      </c>
      <c r="AH99" s="42"/>
      <c r="AI99" s="42"/>
      <c r="AJ99" s="42">
        <f t="shared" si="25"/>
        <v>22569980.399999999</v>
      </c>
      <c r="AK99" s="42">
        <f t="shared" si="26"/>
        <v>100311024</v>
      </c>
      <c r="AL99" s="39"/>
      <c r="AM99" s="39"/>
      <c r="AN99" s="39"/>
      <c r="AO99" s="39"/>
      <c r="AP99" s="39"/>
      <c r="AQ99" s="39" t="s">
        <v>61</v>
      </c>
      <c r="AR99" s="39" t="s">
        <v>1562</v>
      </c>
      <c r="AS99" s="39" t="s">
        <v>1563</v>
      </c>
      <c r="AT99" s="39" t="s">
        <v>1175</v>
      </c>
    </row>
    <row r="100" spans="1:46" x14ac:dyDescent="0.25">
      <c r="A100" s="38">
        <f t="shared" si="20"/>
        <v>99</v>
      </c>
      <c r="B100" s="39" t="s">
        <v>6</v>
      </c>
      <c r="C100" s="39" t="s">
        <v>1564</v>
      </c>
      <c r="D100" s="39" t="s">
        <v>1565</v>
      </c>
      <c r="E100" s="40">
        <v>65761741</v>
      </c>
      <c r="F100" s="70">
        <v>46047</v>
      </c>
      <c r="G100" s="70"/>
      <c r="H100" s="70">
        <v>46289</v>
      </c>
      <c r="I100" s="42">
        <v>121264000</v>
      </c>
      <c r="J100" s="42"/>
      <c r="K100" s="42">
        <v>0</v>
      </c>
      <c r="L100" s="38" t="s">
        <v>60</v>
      </c>
      <c r="M100" s="42">
        <v>0</v>
      </c>
      <c r="N100" s="42">
        <v>15158000</v>
      </c>
      <c r="O100" s="42">
        <v>505266.66666666669</v>
      </c>
      <c r="P100" s="38">
        <v>380</v>
      </c>
      <c r="Q100" s="62">
        <v>46033</v>
      </c>
      <c r="R100" s="42">
        <v>121264000</v>
      </c>
      <c r="S100" s="38">
        <v>602</v>
      </c>
      <c r="T100" s="54">
        <v>46047</v>
      </c>
      <c r="U100" s="42">
        <v>121264000</v>
      </c>
      <c r="V100" s="42">
        <v>3031600</v>
      </c>
      <c r="W100" s="42">
        <v>15158000</v>
      </c>
      <c r="X100" s="42">
        <v>15158000</v>
      </c>
      <c r="Y100" s="42">
        <v>15158000</v>
      </c>
      <c r="Z100" s="42">
        <v>15158000</v>
      </c>
      <c r="AA100" s="42">
        <v>15158000</v>
      </c>
      <c r="AB100" s="42">
        <v>15158000</v>
      </c>
      <c r="AC100" s="42">
        <f t="shared" si="23"/>
        <v>93979600</v>
      </c>
      <c r="AD100" s="42"/>
      <c r="AE100" s="42">
        <f t="shared" si="24"/>
        <v>15158000</v>
      </c>
      <c r="AF100" s="42">
        <f t="shared" si="29"/>
        <v>12126400</v>
      </c>
      <c r="AG100" s="42">
        <v>0</v>
      </c>
      <c r="AH100" s="42"/>
      <c r="AI100" s="42"/>
      <c r="AJ100" s="42">
        <f t="shared" si="25"/>
        <v>27284400</v>
      </c>
      <c r="AK100" s="42">
        <f t="shared" si="26"/>
        <v>121264000</v>
      </c>
      <c r="AL100" s="39"/>
      <c r="AM100" s="39"/>
      <c r="AN100" s="39"/>
      <c r="AO100" s="39"/>
      <c r="AP100" s="39"/>
      <c r="AQ100" s="39" t="s">
        <v>61</v>
      </c>
      <c r="AR100" s="39" t="s">
        <v>1566</v>
      </c>
      <c r="AS100" s="39" t="s">
        <v>1567</v>
      </c>
      <c r="AT100" s="39" t="s">
        <v>1175</v>
      </c>
    </row>
    <row r="101" spans="1:46" x14ac:dyDescent="0.25">
      <c r="A101" s="38">
        <f t="shared" si="20"/>
        <v>100</v>
      </c>
      <c r="B101" s="39" t="s">
        <v>6</v>
      </c>
      <c r="C101" s="39" t="s">
        <v>1568</v>
      </c>
      <c r="D101" s="39" t="s">
        <v>1569</v>
      </c>
      <c r="E101" s="40">
        <v>1110535710</v>
      </c>
      <c r="F101" s="70">
        <v>46047</v>
      </c>
      <c r="G101" s="70"/>
      <c r="H101" s="70">
        <v>46289</v>
      </c>
      <c r="I101" s="42">
        <v>90153000</v>
      </c>
      <c r="J101" s="42"/>
      <c r="K101" s="42">
        <v>0</v>
      </c>
      <c r="L101" s="38" t="s">
        <v>60</v>
      </c>
      <c r="M101" s="42">
        <v>0</v>
      </c>
      <c r="N101" s="42">
        <v>11269125</v>
      </c>
      <c r="O101" s="42">
        <v>375637.5</v>
      </c>
      <c r="P101" s="38">
        <v>224</v>
      </c>
      <c r="Q101" s="62">
        <v>46033</v>
      </c>
      <c r="R101" s="42">
        <v>90153000</v>
      </c>
      <c r="S101" s="38">
        <v>622</v>
      </c>
      <c r="T101" s="54">
        <v>46047</v>
      </c>
      <c r="U101" s="42">
        <v>90153000</v>
      </c>
      <c r="V101" s="42">
        <v>2253825</v>
      </c>
      <c r="W101" s="42">
        <v>11269125</v>
      </c>
      <c r="X101" s="42">
        <v>11269125</v>
      </c>
      <c r="Y101" s="42">
        <v>11269125</v>
      </c>
      <c r="Z101" s="42">
        <v>11269125</v>
      </c>
      <c r="AA101" s="42">
        <v>11269125</v>
      </c>
      <c r="AB101" s="42">
        <v>11269125</v>
      </c>
      <c r="AC101" s="42">
        <f t="shared" si="23"/>
        <v>69868575</v>
      </c>
      <c r="AD101" s="42"/>
      <c r="AE101" s="42">
        <f t="shared" si="24"/>
        <v>11269125</v>
      </c>
      <c r="AF101" s="42">
        <f t="shared" si="29"/>
        <v>9015300</v>
      </c>
      <c r="AG101" s="42">
        <v>0</v>
      </c>
      <c r="AH101" s="42"/>
      <c r="AI101" s="42"/>
      <c r="AJ101" s="42">
        <f t="shared" si="25"/>
        <v>20284425</v>
      </c>
      <c r="AK101" s="42">
        <f t="shared" si="26"/>
        <v>90153000</v>
      </c>
      <c r="AL101" s="39"/>
      <c r="AM101" s="39"/>
      <c r="AN101" s="39"/>
      <c r="AO101" s="39"/>
      <c r="AP101" s="39"/>
      <c r="AQ101" s="39" t="s">
        <v>93</v>
      </c>
      <c r="AR101" s="39" t="s">
        <v>1570</v>
      </c>
      <c r="AS101" s="39" t="s">
        <v>1571</v>
      </c>
      <c r="AT101" s="39" t="s">
        <v>1175</v>
      </c>
    </row>
    <row r="102" spans="1:46" x14ac:dyDescent="0.25">
      <c r="A102" s="38">
        <f t="shared" si="20"/>
        <v>101</v>
      </c>
      <c r="B102" s="39" t="s">
        <v>6</v>
      </c>
      <c r="C102" s="39" t="s">
        <v>1572</v>
      </c>
      <c r="D102" s="39" t="s">
        <v>1573</v>
      </c>
      <c r="E102" s="40">
        <v>1003823996</v>
      </c>
      <c r="F102" s="70">
        <v>46048</v>
      </c>
      <c r="G102" s="70"/>
      <c r="H102" s="70">
        <v>46290</v>
      </c>
      <c r="I102" s="42">
        <v>30002760</v>
      </c>
      <c r="J102" s="42"/>
      <c r="K102" s="42">
        <v>0</v>
      </c>
      <c r="L102" s="38" t="s">
        <v>60</v>
      </c>
      <c r="M102" s="42">
        <v>0</v>
      </c>
      <c r="N102" s="42">
        <v>3750345</v>
      </c>
      <c r="O102" s="42">
        <v>125011.5</v>
      </c>
      <c r="P102" s="38">
        <v>310</v>
      </c>
      <c r="Q102" s="62">
        <v>46033</v>
      </c>
      <c r="R102" s="42">
        <v>30002760</v>
      </c>
      <c r="S102" s="38">
        <v>630</v>
      </c>
      <c r="T102" s="54">
        <v>46048</v>
      </c>
      <c r="U102" s="42">
        <v>30002760</v>
      </c>
      <c r="V102" s="42">
        <v>625057.5</v>
      </c>
      <c r="W102" s="42">
        <v>3750345</v>
      </c>
      <c r="X102" s="42">
        <v>3750345</v>
      </c>
      <c r="Y102" s="42">
        <v>3750345</v>
      </c>
      <c r="Z102" s="42">
        <v>3750345</v>
      </c>
      <c r="AA102" s="42">
        <v>3750345</v>
      </c>
      <c r="AB102" s="42">
        <v>3750345</v>
      </c>
      <c r="AC102" s="42">
        <f t="shared" si="23"/>
        <v>23127127.5</v>
      </c>
      <c r="AD102" s="42"/>
      <c r="AE102" s="42">
        <f t="shared" si="24"/>
        <v>3750345</v>
      </c>
      <c r="AF102" s="42">
        <f>--N102/30*25</f>
        <v>3125287.5</v>
      </c>
      <c r="AG102" s="42">
        <v>0</v>
      </c>
      <c r="AH102" s="42"/>
      <c r="AI102" s="42"/>
      <c r="AJ102" s="42">
        <f t="shared" si="25"/>
        <v>6875632.5</v>
      </c>
      <c r="AK102" s="42">
        <f t="shared" si="26"/>
        <v>30002760</v>
      </c>
      <c r="AL102" s="39"/>
      <c r="AM102" s="39"/>
      <c r="AN102" s="39"/>
      <c r="AO102" s="39"/>
      <c r="AP102" s="39"/>
      <c r="AQ102" s="39" t="s">
        <v>61</v>
      </c>
      <c r="AR102" s="39" t="s">
        <v>1574</v>
      </c>
      <c r="AS102" s="39" t="s">
        <v>1575</v>
      </c>
      <c r="AT102" s="39" t="s">
        <v>1175</v>
      </c>
    </row>
    <row r="103" spans="1:46" x14ac:dyDescent="0.25">
      <c r="A103" s="38">
        <f t="shared" si="20"/>
        <v>102</v>
      </c>
      <c r="B103" s="39" t="s">
        <v>6</v>
      </c>
      <c r="C103" s="39" t="s">
        <v>1576</v>
      </c>
      <c r="D103" s="39" t="s">
        <v>1577</v>
      </c>
      <c r="E103" s="40">
        <v>11200136</v>
      </c>
      <c r="F103" s="70">
        <v>46050</v>
      </c>
      <c r="G103" s="70"/>
      <c r="H103" s="70">
        <v>46292</v>
      </c>
      <c r="I103" s="42">
        <v>101326304</v>
      </c>
      <c r="J103" s="42"/>
      <c r="K103" s="42">
        <v>0</v>
      </c>
      <c r="L103" s="38" t="s">
        <v>60</v>
      </c>
      <c r="M103" s="42">
        <v>0</v>
      </c>
      <c r="N103" s="42">
        <v>12665788</v>
      </c>
      <c r="O103" s="42">
        <v>422192.93333333335</v>
      </c>
      <c r="P103" s="38">
        <v>235</v>
      </c>
      <c r="Q103" s="62">
        <v>46033</v>
      </c>
      <c r="R103" s="42">
        <v>101326304</v>
      </c>
      <c r="S103" s="38">
        <v>1098</v>
      </c>
      <c r="T103" s="54">
        <v>46050</v>
      </c>
      <c r="U103" s="42">
        <v>101326304</v>
      </c>
      <c r="V103" s="42">
        <v>1266578.8</v>
      </c>
      <c r="W103" s="42">
        <v>12665788</v>
      </c>
      <c r="X103" s="42">
        <v>12665788</v>
      </c>
      <c r="Y103" s="42">
        <v>12665788</v>
      </c>
      <c r="Z103" s="42">
        <v>12665788</v>
      </c>
      <c r="AA103" s="42">
        <v>12665788</v>
      </c>
      <c r="AB103" s="42">
        <v>12665788</v>
      </c>
      <c r="AC103" s="42">
        <f t="shared" si="23"/>
        <v>77261306.799999997</v>
      </c>
      <c r="AD103" s="42"/>
      <c r="AE103" s="42">
        <f t="shared" si="24"/>
        <v>12665788</v>
      </c>
      <c r="AF103" s="42">
        <f>--N103/30*27</f>
        <v>11399209.200000001</v>
      </c>
      <c r="AG103" s="42">
        <v>0</v>
      </c>
      <c r="AH103" s="42"/>
      <c r="AI103" s="42"/>
      <c r="AJ103" s="42">
        <f t="shared" si="25"/>
        <v>24064997.200000003</v>
      </c>
      <c r="AK103" s="42">
        <f t="shared" si="26"/>
        <v>101326304</v>
      </c>
      <c r="AL103" s="39"/>
      <c r="AM103" s="39"/>
      <c r="AN103" s="39"/>
      <c r="AO103" s="39"/>
      <c r="AP103" s="39"/>
      <c r="AQ103" s="39" t="s">
        <v>93</v>
      </c>
      <c r="AR103" s="39" t="s">
        <v>1578</v>
      </c>
      <c r="AS103" s="39" t="s">
        <v>1579</v>
      </c>
      <c r="AT103" s="39" t="s">
        <v>1175</v>
      </c>
    </row>
    <row r="104" spans="1:46" x14ac:dyDescent="0.25">
      <c r="A104" s="38">
        <f t="shared" si="20"/>
        <v>103</v>
      </c>
      <c r="B104" s="39" t="s">
        <v>6</v>
      </c>
      <c r="C104" s="39" t="s">
        <v>1580</v>
      </c>
      <c r="D104" s="39" t="s">
        <v>1581</v>
      </c>
      <c r="E104" s="40">
        <v>1010209613</v>
      </c>
      <c r="F104" s="70">
        <v>46049</v>
      </c>
      <c r="G104" s="70"/>
      <c r="H104" s="70">
        <v>46291</v>
      </c>
      <c r="I104" s="42">
        <v>73458000</v>
      </c>
      <c r="J104" s="42"/>
      <c r="K104" s="42">
        <v>0</v>
      </c>
      <c r="L104" s="38" t="s">
        <v>60</v>
      </c>
      <c r="M104" s="42">
        <v>0</v>
      </c>
      <c r="N104" s="42">
        <v>9182250</v>
      </c>
      <c r="O104" s="42">
        <v>306075</v>
      </c>
      <c r="P104" s="38">
        <v>451</v>
      </c>
      <c r="Q104" s="62">
        <v>46033</v>
      </c>
      <c r="R104" s="42">
        <v>73458000</v>
      </c>
      <c r="S104" s="38">
        <v>1010</v>
      </c>
      <c r="T104" s="54">
        <v>46049</v>
      </c>
      <c r="U104" s="42">
        <v>73458000</v>
      </c>
      <c r="V104" s="42">
        <v>1224300</v>
      </c>
      <c r="W104" s="42">
        <v>9182250</v>
      </c>
      <c r="X104" s="42">
        <v>9182250</v>
      </c>
      <c r="Y104" s="42">
        <v>9182250</v>
      </c>
      <c r="Z104" s="42">
        <v>9182250</v>
      </c>
      <c r="AA104" s="42">
        <v>9182250</v>
      </c>
      <c r="AB104" s="42">
        <v>9182250</v>
      </c>
      <c r="AC104" s="42">
        <f t="shared" si="23"/>
        <v>56317800</v>
      </c>
      <c r="AD104" s="42"/>
      <c r="AE104" s="42">
        <f t="shared" si="24"/>
        <v>9182250</v>
      </c>
      <c r="AF104" s="42">
        <f>--N104/30*26</f>
        <v>7957950</v>
      </c>
      <c r="AG104" s="42">
        <v>0</v>
      </c>
      <c r="AH104" s="42"/>
      <c r="AI104" s="42"/>
      <c r="AJ104" s="42">
        <f t="shared" si="25"/>
        <v>17140200</v>
      </c>
      <c r="AK104" s="42">
        <f t="shared" si="26"/>
        <v>73458000</v>
      </c>
      <c r="AL104" s="39"/>
      <c r="AM104" s="39"/>
      <c r="AN104" s="39"/>
      <c r="AO104" s="39"/>
      <c r="AP104" s="39"/>
      <c r="AQ104" s="39" t="s">
        <v>93</v>
      </c>
      <c r="AR104" s="39" t="s">
        <v>1582</v>
      </c>
      <c r="AS104" s="39" t="s">
        <v>1583</v>
      </c>
      <c r="AT104" s="39" t="s">
        <v>1175</v>
      </c>
    </row>
    <row r="105" spans="1:46" x14ac:dyDescent="0.25">
      <c r="A105" s="38">
        <f t="shared" si="20"/>
        <v>104</v>
      </c>
      <c r="B105" s="39" t="s">
        <v>6</v>
      </c>
      <c r="C105" s="39" t="s">
        <v>1584</v>
      </c>
      <c r="D105" s="39" t="s">
        <v>1585</v>
      </c>
      <c r="E105" s="40">
        <v>51944630</v>
      </c>
      <c r="F105" s="70">
        <v>46051</v>
      </c>
      <c r="G105" s="70"/>
      <c r="H105" s="70">
        <v>46293</v>
      </c>
      <c r="I105" s="42">
        <v>40066576</v>
      </c>
      <c r="J105" s="42"/>
      <c r="K105" s="42">
        <v>0</v>
      </c>
      <c r="L105" s="38" t="s">
        <v>60</v>
      </c>
      <c r="M105" s="42">
        <v>0</v>
      </c>
      <c r="N105" s="42">
        <v>5008322</v>
      </c>
      <c r="O105" s="42">
        <v>166944.06666666668</v>
      </c>
      <c r="P105" s="38">
        <v>397</v>
      </c>
      <c r="Q105" s="62">
        <v>46033</v>
      </c>
      <c r="R105" s="42">
        <v>60099864</v>
      </c>
      <c r="S105" s="38">
        <v>1142</v>
      </c>
      <c r="T105" s="54">
        <v>46051</v>
      </c>
      <c r="U105" s="42">
        <v>40066576</v>
      </c>
      <c r="V105" s="42">
        <v>333888.13</v>
      </c>
      <c r="W105" s="42">
        <v>5008322</v>
      </c>
      <c r="X105" s="42">
        <v>5008322</v>
      </c>
      <c r="Y105" s="42">
        <v>5008322</v>
      </c>
      <c r="Z105" s="42">
        <v>5008322</v>
      </c>
      <c r="AA105" s="42">
        <v>5008322</v>
      </c>
      <c r="AB105" s="42">
        <v>5008322</v>
      </c>
      <c r="AC105" s="42">
        <f t="shared" si="23"/>
        <v>30383820.129999999</v>
      </c>
      <c r="AD105" s="42"/>
      <c r="AE105" s="42">
        <f t="shared" si="24"/>
        <v>5008322</v>
      </c>
      <c r="AF105" s="42">
        <f>--N105/30*28</f>
        <v>4674433.8666666672</v>
      </c>
      <c r="AG105" s="42">
        <v>0</v>
      </c>
      <c r="AH105" s="42"/>
      <c r="AI105" s="42"/>
      <c r="AJ105" s="42">
        <f t="shared" si="25"/>
        <v>9682755.8666666672</v>
      </c>
      <c r="AK105" s="42">
        <f t="shared" si="26"/>
        <v>40066575.99666667</v>
      </c>
      <c r="AL105" s="39"/>
      <c r="AM105" s="39"/>
      <c r="AN105" s="39"/>
      <c r="AO105" s="39"/>
      <c r="AP105" s="39"/>
      <c r="AQ105" s="39" t="s">
        <v>61</v>
      </c>
      <c r="AR105" s="39" t="s">
        <v>1586</v>
      </c>
      <c r="AS105" s="39" t="s">
        <v>1587</v>
      </c>
      <c r="AT105" s="39" t="s">
        <v>1175</v>
      </c>
    </row>
    <row r="106" spans="1:46" x14ac:dyDescent="0.25">
      <c r="A106" s="38">
        <f t="shared" si="20"/>
        <v>105</v>
      </c>
      <c r="B106" s="39" t="s">
        <v>6</v>
      </c>
      <c r="C106" s="39" t="s">
        <v>1588</v>
      </c>
      <c r="D106" s="39" t="s">
        <v>1589</v>
      </c>
      <c r="E106" s="40">
        <v>41748221</v>
      </c>
      <c r="F106" s="70">
        <v>46050</v>
      </c>
      <c r="G106" s="70"/>
      <c r="H106" s="70">
        <v>46292</v>
      </c>
      <c r="I106" s="42">
        <v>150675192</v>
      </c>
      <c r="J106" s="42"/>
      <c r="K106" s="42">
        <v>15827226.050000001</v>
      </c>
      <c r="L106" s="38" t="s">
        <v>92</v>
      </c>
      <c r="M106" s="42">
        <v>3007172.9495000001</v>
      </c>
      <c r="N106" s="42">
        <v>18834399</v>
      </c>
      <c r="O106" s="42">
        <v>627813.30000000005</v>
      </c>
      <c r="P106" s="38">
        <v>370</v>
      </c>
      <c r="Q106" s="62">
        <v>46033</v>
      </c>
      <c r="R106" s="42">
        <v>226012788</v>
      </c>
      <c r="S106" s="38">
        <v>1097</v>
      </c>
      <c r="T106" s="54">
        <v>46050</v>
      </c>
      <c r="U106" s="42">
        <v>150675192</v>
      </c>
      <c r="V106" s="42">
        <v>1883439.9000000001</v>
      </c>
      <c r="W106" s="42">
        <v>18834399</v>
      </c>
      <c r="X106" s="42">
        <v>18834399</v>
      </c>
      <c r="Y106" s="42">
        <v>18834399</v>
      </c>
      <c r="Z106" s="42">
        <v>18834399</v>
      </c>
      <c r="AA106" s="42">
        <v>18834399</v>
      </c>
      <c r="AB106" s="42">
        <v>18834399</v>
      </c>
      <c r="AC106" s="42">
        <f t="shared" si="23"/>
        <v>114889833.90000001</v>
      </c>
      <c r="AD106" s="42"/>
      <c r="AE106" s="42">
        <f t="shared" si="24"/>
        <v>18834399</v>
      </c>
      <c r="AF106" s="42">
        <f>--N106/30*27</f>
        <v>16950959.100000001</v>
      </c>
      <c r="AG106" s="42">
        <v>0</v>
      </c>
      <c r="AH106" s="42"/>
      <c r="AI106" s="42"/>
      <c r="AJ106" s="42">
        <f t="shared" si="25"/>
        <v>35785358.100000001</v>
      </c>
      <c r="AK106" s="42">
        <f t="shared" si="26"/>
        <v>150675192</v>
      </c>
      <c r="AL106" s="39"/>
      <c r="AM106" s="39"/>
      <c r="AN106" s="39"/>
      <c r="AO106" s="39"/>
      <c r="AP106" s="39"/>
      <c r="AQ106" s="39" t="s">
        <v>93</v>
      </c>
      <c r="AR106" s="39" t="s">
        <v>1590</v>
      </c>
      <c r="AS106" s="39" t="s">
        <v>1591</v>
      </c>
      <c r="AT106" s="39" t="s">
        <v>1175</v>
      </c>
    </row>
    <row r="107" spans="1:46" x14ac:dyDescent="0.25">
      <c r="A107" s="38">
        <f t="shared" si="20"/>
        <v>106</v>
      </c>
      <c r="B107" s="39" t="s">
        <v>6</v>
      </c>
      <c r="C107" s="39" t="s">
        <v>1592</v>
      </c>
      <c r="D107" s="39" t="s">
        <v>1593</v>
      </c>
      <c r="E107" s="40">
        <v>52560761</v>
      </c>
      <c r="F107" s="70">
        <v>46048</v>
      </c>
      <c r="G107" s="70"/>
      <c r="H107" s="70">
        <v>46290</v>
      </c>
      <c r="I107" s="42">
        <v>88149600</v>
      </c>
      <c r="J107" s="42"/>
      <c r="K107" s="42">
        <v>0</v>
      </c>
      <c r="L107" s="38" t="s">
        <v>60</v>
      </c>
      <c r="M107" s="42">
        <v>0</v>
      </c>
      <c r="N107" s="42">
        <v>11018700</v>
      </c>
      <c r="O107" s="42">
        <v>367290</v>
      </c>
      <c r="P107" s="38">
        <v>341</v>
      </c>
      <c r="Q107" s="62">
        <v>46033</v>
      </c>
      <c r="R107" s="42">
        <v>88149600</v>
      </c>
      <c r="S107" s="38">
        <v>637</v>
      </c>
      <c r="T107" s="54">
        <v>46048</v>
      </c>
      <c r="U107" s="42">
        <v>88149600</v>
      </c>
      <c r="V107" s="42">
        <v>1836450</v>
      </c>
      <c r="W107" s="42">
        <v>11018700</v>
      </c>
      <c r="X107" s="42">
        <v>11018700</v>
      </c>
      <c r="Y107" s="42">
        <v>11018700</v>
      </c>
      <c r="Z107" s="42">
        <v>11018700</v>
      </c>
      <c r="AA107" s="42">
        <v>11018700</v>
      </c>
      <c r="AB107" s="42">
        <v>11018700</v>
      </c>
      <c r="AC107" s="42">
        <f t="shared" si="23"/>
        <v>67948650</v>
      </c>
      <c r="AD107" s="42"/>
      <c r="AE107" s="42">
        <f t="shared" si="24"/>
        <v>11018700</v>
      </c>
      <c r="AF107" s="42">
        <f>--N107/30*25</f>
        <v>9182250</v>
      </c>
      <c r="AG107" s="42">
        <v>0</v>
      </c>
      <c r="AH107" s="42"/>
      <c r="AI107" s="42"/>
      <c r="AJ107" s="42">
        <f t="shared" si="25"/>
        <v>20200950</v>
      </c>
      <c r="AK107" s="42">
        <f t="shared" si="26"/>
        <v>88149600</v>
      </c>
      <c r="AL107" s="39"/>
      <c r="AM107" s="39"/>
      <c r="AN107" s="39"/>
      <c r="AO107" s="39"/>
      <c r="AP107" s="39"/>
      <c r="AQ107" s="39" t="s">
        <v>61</v>
      </c>
      <c r="AR107" s="39" t="s">
        <v>1594</v>
      </c>
      <c r="AS107" s="39" t="s">
        <v>1595</v>
      </c>
      <c r="AT107" s="39" t="s">
        <v>1175</v>
      </c>
    </row>
    <row r="108" spans="1:46" x14ac:dyDescent="0.25">
      <c r="A108" s="38">
        <f t="shared" si="20"/>
        <v>107</v>
      </c>
      <c r="B108" s="39" t="s">
        <v>6</v>
      </c>
      <c r="C108" s="39" t="s">
        <v>1596</v>
      </c>
      <c r="D108" s="39" t="s">
        <v>1597</v>
      </c>
      <c r="E108" s="40">
        <v>52285697</v>
      </c>
      <c r="F108" s="70">
        <v>46041</v>
      </c>
      <c r="G108" s="70"/>
      <c r="H108" s="70">
        <v>46283</v>
      </c>
      <c r="I108" s="42">
        <v>77711728</v>
      </c>
      <c r="J108" s="42"/>
      <c r="K108" s="42">
        <v>0</v>
      </c>
      <c r="L108" s="38" t="s">
        <v>60</v>
      </c>
      <c r="M108" s="42">
        <v>0</v>
      </c>
      <c r="N108" s="42">
        <v>9713966</v>
      </c>
      <c r="O108" s="42">
        <v>323798.86666666664</v>
      </c>
      <c r="P108" s="38">
        <v>241</v>
      </c>
      <c r="Q108" s="62">
        <v>46033</v>
      </c>
      <c r="R108" s="42">
        <v>77711728</v>
      </c>
      <c r="S108" s="38">
        <v>351</v>
      </c>
      <c r="T108" s="54">
        <v>46041</v>
      </c>
      <c r="U108" s="42">
        <v>77711728</v>
      </c>
      <c r="V108" s="42">
        <v>3885586.3999999994</v>
      </c>
      <c r="W108" s="42">
        <v>9713966</v>
      </c>
      <c r="X108" s="42">
        <v>9713966</v>
      </c>
      <c r="Y108" s="42">
        <v>9713966</v>
      </c>
      <c r="Z108" s="42">
        <v>9713966</v>
      </c>
      <c r="AA108" s="42">
        <v>9713966</v>
      </c>
      <c r="AB108" s="42">
        <v>9713966</v>
      </c>
      <c r="AC108" s="42">
        <f t="shared" si="23"/>
        <v>62169382.399999999</v>
      </c>
      <c r="AD108" s="42"/>
      <c r="AE108" s="42">
        <f t="shared" si="24"/>
        <v>9713966</v>
      </c>
      <c r="AF108" s="42">
        <f t="shared" ref="AF108:AF109" si="30">--N108/30*18</f>
        <v>5828379.5999999996</v>
      </c>
      <c r="AG108" s="42">
        <v>0</v>
      </c>
      <c r="AH108" s="42"/>
      <c r="AI108" s="42"/>
      <c r="AJ108" s="42">
        <f t="shared" si="25"/>
        <v>15542345.6</v>
      </c>
      <c r="AK108" s="42">
        <f t="shared" si="26"/>
        <v>77711728</v>
      </c>
      <c r="AL108" s="39"/>
      <c r="AM108" s="39"/>
      <c r="AN108" s="39"/>
      <c r="AO108" s="39"/>
      <c r="AP108" s="39"/>
      <c r="AQ108" s="39" t="s">
        <v>61</v>
      </c>
      <c r="AR108" s="39" t="s">
        <v>1598</v>
      </c>
      <c r="AS108" s="39" t="s">
        <v>1599</v>
      </c>
      <c r="AT108" s="39" t="s">
        <v>1175</v>
      </c>
    </row>
    <row r="109" spans="1:46" x14ac:dyDescent="0.25">
      <c r="A109" s="38">
        <f t="shared" si="20"/>
        <v>108</v>
      </c>
      <c r="B109" s="39" t="s">
        <v>6</v>
      </c>
      <c r="C109" s="39" t="s">
        <v>1600</v>
      </c>
      <c r="D109" s="39" t="s">
        <v>1601</v>
      </c>
      <c r="E109" s="40">
        <v>98700723</v>
      </c>
      <c r="F109" s="70">
        <v>46041</v>
      </c>
      <c r="G109" s="70"/>
      <c r="H109" s="70">
        <v>46283</v>
      </c>
      <c r="I109" s="42">
        <v>109200000</v>
      </c>
      <c r="J109" s="42"/>
      <c r="K109" s="42">
        <v>0</v>
      </c>
      <c r="L109" s="38" t="s">
        <v>60</v>
      </c>
      <c r="M109" s="42">
        <v>0</v>
      </c>
      <c r="N109" s="42">
        <v>13650000</v>
      </c>
      <c r="O109" s="42">
        <v>455000</v>
      </c>
      <c r="P109" s="38">
        <v>379</v>
      </c>
      <c r="Q109" s="62">
        <v>46033</v>
      </c>
      <c r="R109" s="42">
        <v>163800000</v>
      </c>
      <c r="S109" s="38">
        <v>327</v>
      </c>
      <c r="T109" s="54">
        <v>46041</v>
      </c>
      <c r="U109" s="42">
        <v>109200000</v>
      </c>
      <c r="V109" s="42">
        <v>5460000</v>
      </c>
      <c r="W109" s="42">
        <v>13650000</v>
      </c>
      <c r="X109" s="42">
        <v>13650000</v>
      </c>
      <c r="Y109" s="42">
        <v>13650000</v>
      </c>
      <c r="Z109" s="42">
        <v>13650000</v>
      </c>
      <c r="AA109" s="42">
        <v>13650000</v>
      </c>
      <c r="AB109" s="42">
        <v>13650000</v>
      </c>
      <c r="AC109" s="42">
        <f t="shared" si="23"/>
        <v>87360000</v>
      </c>
      <c r="AD109" s="42"/>
      <c r="AE109" s="42">
        <f t="shared" si="24"/>
        <v>13650000</v>
      </c>
      <c r="AF109" s="42">
        <f t="shared" si="30"/>
        <v>8190000</v>
      </c>
      <c r="AG109" s="42">
        <v>0</v>
      </c>
      <c r="AH109" s="42"/>
      <c r="AI109" s="42"/>
      <c r="AJ109" s="42">
        <f t="shared" si="25"/>
        <v>21840000</v>
      </c>
      <c r="AK109" s="42">
        <f t="shared" si="26"/>
        <v>109200000</v>
      </c>
      <c r="AL109" s="39"/>
      <c r="AM109" s="39"/>
      <c r="AN109" s="39"/>
      <c r="AO109" s="39"/>
      <c r="AP109" s="39"/>
      <c r="AQ109" s="39" t="s">
        <v>61</v>
      </c>
      <c r="AR109" s="39" t="s">
        <v>1602</v>
      </c>
      <c r="AS109" s="39" t="s">
        <v>1603</v>
      </c>
      <c r="AT109" s="39" t="s">
        <v>1175</v>
      </c>
    </row>
    <row r="110" spans="1:46" x14ac:dyDescent="0.25">
      <c r="A110" s="38">
        <f t="shared" si="20"/>
        <v>109</v>
      </c>
      <c r="B110" s="39" t="s">
        <v>6</v>
      </c>
      <c r="C110" s="39" t="s">
        <v>1604</v>
      </c>
      <c r="D110" s="39" t="s">
        <v>1605</v>
      </c>
      <c r="E110" s="40">
        <v>35528261</v>
      </c>
      <c r="F110" s="70">
        <v>46044</v>
      </c>
      <c r="G110" s="70"/>
      <c r="H110" s="70">
        <v>46286</v>
      </c>
      <c r="I110" s="42">
        <v>50762296</v>
      </c>
      <c r="J110" s="42"/>
      <c r="K110" s="42">
        <v>0</v>
      </c>
      <c r="L110" s="38" t="s">
        <v>60</v>
      </c>
      <c r="M110" s="42">
        <v>0</v>
      </c>
      <c r="N110" s="42">
        <v>6345287</v>
      </c>
      <c r="O110" s="42">
        <v>211509.56666666668</v>
      </c>
      <c r="P110" s="38">
        <v>316</v>
      </c>
      <c r="Q110" s="62">
        <v>46033</v>
      </c>
      <c r="R110" s="42">
        <v>50762296</v>
      </c>
      <c r="S110" s="38">
        <v>342</v>
      </c>
      <c r="T110" s="54">
        <v>46041</v>
      </c>
      <c r="U110" s="42">
        <v>50762296</v>
      </c>
      <c r="V110" s="42">
        <v>1903586.1</v>
      </c>
      <c r="W110" s="42">
        <v>6345287</v>
      </c>
      <c r="X110" s="42">
        <v>6345287</v>
      </c>
      <c r="Y110" s="42">
        <v>6345287</v>
      </c>
      <c r="Z110" s="42">
        <v>6345287</v>
      </c>
      <c r="AA110" s="42">
        <v>6345287</v>
      </c>
      <c r="AB110" s="42">
        <v>6345287</v>
      </c>
      <c r="AC110" s="42">
        <f t="shared" si="23"/>
        <v>39975308.100000001</v>
      </c>
      <c r="AD110" s="42"/>
      <c r="AE110" s="42">
        <f t="shared" si="24"/>
        <v>6345287</v>
      </c>
      <c r="AF110" s="42">
        <f t="shared" ref="AF110:AF113" si="31">--N110/30*21</f>
        <v>4441700.9000000004</v>
      </c>
      <c r="AG110" s="42">
        <v>0</v>
      </c>
      <c r="AH110" s="42"/>
      <c r="AI110" s="42"/>
      <c r="AJ110" s="42">
        <f t="shared" si="25"/>
        <v>10786987.9</v>
      </c>
      <c r="AK110" s="42">
        <f t="shared" si="26"/>
        <v>50762296</v>
      </c>
      <c r="AL110" s="39"/>
      <c r="AM110" s="39"/>
      <c r="AN110" s="39"/>
      <c r="AO110" s="39"/>
      <c r="AP110" s="39"/>
      <c r="AQ110" s="39" t="s">
        <v>61</v>
      </c>
      <c r="AR110" s="39" t="s">
        <v>1606</v>
      </c>
      <c r="AS110" s="39" t="s">
        <v>1607</v>
      </c>
      <c r="AT110" s="39" t="s">
        <v>1175</v>
      </c>
    </row>
    <row r="111" spans="1:46" x14ac:dyDescent="0.25">
      <c r="A111" s="38">
        <f t="shared" si="20"/>
        <v>110</v>
      </c>
      <c r="B111" s="39" t="s">
        <v>6</v>
      </c>
      <c r="C111" s="39" t="s">
        <v>1608</v>
      </c>
      <c r="D111" s="39" t="s">
        <v>1609</v>
      </c>
      <c r="E111" s="40">
        <v>80250774</v>
      </c>
      <c r="F111" s="70">
        <v>46044</v>
      </c>
      <c r="G111" s="70"/>
      <c r="H111" s="70">
        <v>46286</v>
      </c>
      <c r="I111" s="42">
        <v>50762292</v>
      </c>
      <c r="J111" s="42"/>
      <c r="K111" s="42">
        <v>0</v>
      </c>
      <c r="L111" s="38" t="s">
        <v>60</v>
      </c>
      <c r="M111" s="42">
        <v>0</v>
      </c>
      <c r="N111" s="42">
        <v>6345287</v>
      </c>
      <c r="O111" s="42">
        <v>211509.56666666668</v>
      </c>
      <c r="P111" s="38">
        <v>385</v>
      </c>
      <c r="Q111" s="62">
        <v>46033</v>
      </c>
      <c r="R111" s="42">
        <v>76143444</v>
      </c>
      <c r="S111" s="38">
        <v>512</v>
      </c>
      <c r="T111" s="54">
        <v>46044</v>
      </c>
      <c r="U111" s="42">
        <v>50762292</v>
      </c>
      <c r="V111" s="42">
        <v>1903586.1</v>
      </c>
      <c r="W111" s="42">
        <v>6345287</v>
      </c>
      <c r="X111" s="42">
        <v>6345287</v>
      </c>
      <c r="Y111" s="42">
        <v>6345287</v>
      </c>
      <c r="Z111" s="42">
        <v>6345287</v>
      </c>
      <c r="AA111" s="42">
        <v>6345287</v>
      </c>
      <c r="AB111" s="42">
        <v>6345287</v>
      </c>
      <c r="AC111" s="42">
        <f t="shared" si="23"/>
        <v>39975308.100000001</v>
      </c>
      <c r="AD111" s="42"/>
      <c r="AE111" s="42">
        <f t="shared" si="24"/>
        <v>6345287</v>
      </c>
      <c r="AF111" s="42">
        <f>--N111/30*21-4</f>
        <v>4441696.9000000004</v>
      </c>
      <c r="AG111" s="42">
        <v>0</v>
      </c>
      <c r="AH111" s="42"/>
      <c r="AI111" s="42"/>
      <c r="AJ111" s="42">
        <f t="shared" si="25"/>
        <v>10786983.9</v>
      </c>
      <c r="AK111" s="42">
        <f t="shared" si="26"/>
        <v>50762292</v>
      </c>
      <c r="AL111" s="38"/>
      <c r="AM111" s="41"/>
      <c r="AN111" s="41"/>
      <c r="AO111" s="38"/>
      <c r="AP111" s="38"/>
      <c r="AQ111" s="39" t="s">
        <v>61</v>
      </c>
      <c r="AR111" s="39" t="s">
        <v>1610</v>
      </c>
      <c r="AS111" s="39" t="s">
        <v>1611</v>
      </c>
      <c r="AT111" s="39" t="s">
        <v>1175</v>
      </c>
    </row>
    <row r="112" spans="1:46" x14ac:dyDescent="0.25">
      <c r="A112" s="38">
        <f t="shared" si="20"/>
        <v>111</v>
      </c>
      <c r="B112" s="39" t="s">
        <v>6</v>
      </c>
      <c r="C112" s="39" t="s">
        <v>1612</v>
      </c>
      <c r="D112" s="39" t="s">
        <v>1613</v>
      </c>
      <c r="E112" s="40">
        <v>1062677573</v>
      </c>
      <c r="F112" s="70">
        <v>46044</v>
      </c>
      <c r="G112" s="70"/>
      <c r="H112" s="70">
        <v>46286</v>
      </c>
      <c r="I112" s="42">
        <v>46048200</v>
      </c>
      <c r="J112" s="42"/>
      <c r="K112" s="42">
        <v>0</v>
      </c>
      <c r="L112" s="38" t="s">
        <v>60</v>
      </c>
      <c r="M112" s="42">
        <v>0</v>
      </c>
      <c r="N112" s="42">
        <v>5756025</v>
      </c>
      <c r="O112" s="42">
        <v>191867.5</v>
      </c>
      <c r="P112" s="38">
        <v>384</v>
      </c>
      <c r="Q112" s="62">
        <v>46033</v>
      </c>
      <c r="R112" s="42">
        <v>46048200</v>
      </c>
      <c r="S112" s="38">
        <v>462</v>
      </c>
      <c r="T112" s="54">
        <v>46043</v>
      </c>
      <c r="U112" s="42">
        <v>46048200</v>
      </c>
      <c r="V112" s="42">
        <v>1726807.5</v>
      </c>
      <c r="W112" s="42">
        <v>5756025</v>
      </c>
      <c r="X112" s="42">
        <v>5756025</v>
      </c>
      <c r="Y112" s="42">
        <v>5756025</v>
      </c>
      <c r="Z112" s="42">
        <v>5756025</v>
      </c>
      <c r="AA112" s="42">
        <v>5756025</v>
      </c>
      <c r="AB112" s="42">
        <v>5756025</v>
      </c>
      <c r="AC112" s="42">
        <f t="shared" si="23"/>
        <v>36262957.5</v>
      </c>
      <c r="AD112" s="42"/>
      <c r="AE112" s="42">
        <f t="shared" si="24"/>
        <v>5756025</v>
      </c>
      <c r="AF112" s="42">
        <f t="shared" si="31"/>
        <v>4029217.5</v>
      </c>
      <c r="AG112" s="42">
        <v>0</v>
      </c>
      <c r="AH112" s="42"/>
      <c r="AI112" s="42"/>
      <c r="AJ112" s="42">
        <f t="shared" si="25"/>
        <v>9785242.5</v>
      </c>
      <c r="AK112" s="42">
        <f t="shared" si="26"/>
        <v>46048200</v>
      </c>
      <c r="AL112" s="39"/>
      <c r="AM112" s="39"/>
      <c r="AN112" s="39"/>
      <c r="AO112" s="39"/>
      <c r="AP112" s="39"/>
      <c r="AQ112" s="39" t="s">
        <v>61</v>
      </c>
      <c r="AR112" s="39" t="s">
        <v>1614</v>
      </c>
      <c r="AS112" s="39" t="s">
        <v>1615</v>
      </c>
      <c r="AT112" s="39" t="s">
        <v>1175</v>
      </c>
    </row>
    <row r="113" spans="1:46" x14ac:dyDescent="0.25">
      <c r="A113" s="38">
        <f t="shared" si="20"/>
        <v>112</v>
      </c>
      <c r="B113" s="39" t="s">
        <v>6</v>
      </c>
      <c r="C113" s="39" t="s">
        <v>1616</v>
      </c>
      <c r="D113" s="39" t="s">
        <v>1617</v>
      </c>
      <c r="E113" s="40">
        <v>52533435</v>
      </c>
      <c r="F113" s="70">
        <v>46044</v>
      </c>
      <c r="G113" s="70"/>
      <c r="H113" s="70">
        <v>46286</v>
      </c>
      <c r="I113" s="42">
        <v>46048200</v>
      </c>
      <c r="J113" s="42"/>
      <c r="K113" s="42">
        <v>0</v>
      </c>
      <c r="L113" s="38" t="s">
        <v>60</v>
      </c>
      <c r="M113" s="42">
        <v>0</v>
      </c>
      <c r="N113" s="42">
        <v>5756025</v>
      </c>
      <c r="O113" s="42">
        <v>191867.5</v>
      </c>
      <c r="P113" s="38">
        <v>409</v>
      </c>
      <c r="Q113" s="62">
        <v>46033</v>
      </c>
      <c r="R113" s="42">
        <v>46048200</v>
      </c>
      <c r="S113" s="38">
        <v>449</v>
      </c>
      <c r="T113" s="54">
        <v>46043</v>
      </c>
      <c r="U113" s="42">
        <v>46048200</v>
      </c>
      <c r="V113" s="42">
        <v>1726807.5</v>
      </c>
      <c r="W113" s="42">
        <v>5756025</v>
      </c>
      <c r="X113" s="42">
        <v>5756025</v>
      </c>
      <c r="Y113" s="42">
        <v>5756025</v>
      </c>
      <c r="Z113" s="42">
        <v>5756025</v>
      </c>
      <c r="AA113" s="42">
        <v>5756025</v>
      </c>
      <c r="AB113" s="42">
        <v>5756025</v>
      </c>
      <c r="AC113" s="42">
        <f t="shared" si="23"/>
        <v>36262957.5</v>
      </c>
      <c r="AD113" s="42"/>
      <c r="AE113" s="42">
        <f t="shared" si="24"/>
        <v>5756025</v>
      </c>
      <c r="AF113" s="42">
        <f t="shared" si="31"/>
        <v>4029217.5</v>
      </c>
      <c r="AG113" s="42">
        <v>0</v>
      </c>
      <c r="AH113" s="42"/>
      <c r="AI113" s="42"/>
      <c r="AJ113" s="42">
        <f t="shared" si="25"/>
        <v>9785242.5</v>
      </c>
      <c r="AK113" s="42">
        <f t="shared" si="26"/>
        <v>46048200</v>
      </c>
      <c r="AL113" s="39"/>
      <c r="AM113" s="39"/>
      <c r="AN113" s="39"/>
      <c r="AO113" s="39"/>
      <c r="AP113" s="39"/>
      <c r="AQ113" s="39" t="s">
        <v>61</v>
      </c>
      <c r="AR113" s="39" t="s">
        <v>1618</v>
      </c>
      <c r="AS113" s="39" t="s">
        <v>1619</v>
      </c>
      <c r="AT113" s="39" t="s">
        <v>1175</v>
      </c>
    </row>
    <row r="114" spans="1:46" x14ac:dyDescent="0.25">
      <c r="A114" s="38">
        <f t="shared" si="20"/>
        <v>113</v>
      </c>
      <c r="B114" s="39" t="s">
        <v>6</v>
      </c>
      <c r="C114" s="39" t="s">
        <v>1620</v>
      </c>
      <c r="D114" s="39" t="s">
        <v>1621</v>
      </c>
      <c r="E114" s="40">
        <v>1073600667</v>
      </c>
      <c r="F114" s="70">
        <v>46042</v>
      </c>
      <c r="G114" s="70"/>
      <c r="H114" s="70">
        <v>46284</v>
      </c>
      <c r="I114" s="42">
        <v>46048200</v>
      </c>
      <c r="J114" s="42"/>
      <c r="K114" s="42">
        <v>0</v>
      </c>
      <c r="L114" s="38" t="s">
        <v>60</v>
      </c>
      <c r="M114" s="42">
        <v>0</v>
      </c>
      <c r="N114" s="42">
        <v>5756025</v>
      </c>
      <c r="O114" s="42">
        <v>191867.5</v>
      </c>
      <c r="P114" s="38">
        <v>363</v>
      </c>
      <c r="Q114" s="62">
        <v>46033</v>
      </c>
      <c r="R114" s="42">
        <v>46048200</v>
      </c>
      <c r="S114" s="38">
        <v>361</v>
      </c>
      <c r="T114" s="54">
        <v>46042</v>
      </c>
      <c r="U114" s="42">
        <v>46048200</v>
      </c>
      <c r="V114" s="42">
        <v>2110542.5</v>
      </c>
      <c r="W114" s="42">
        <v>5756025</v>
      </c>
      <c r="X114" s="42">
        <v>5756025</v>
      </c>
      <c r="Y114" s="42">
        <v>5756025</v>
      </c>
      <c r="Z114" s="42">
        <v>5756025</v>
      </c>
      <c r="AA114" s="42">
        <v>5756025</v>
      </c>
      <c r="AB114" s="42">
        <v>5756025</v>
      </c>
      <c r="AC114" s="42">
        <f t="shared" si="23"/>
        <v>36646692.5</v>
      </c>
      <c r="AD114" s="42"/>
      <c r="AE114" s="42">
        <f t="shared" si="24"/>
        <v>5756025</v>
      </c>
      <c r="AF114" s="42">
        <f>--N114/30*19</f>
        <v>3645482.5</v>
      </c>
      <c r="AG114" s="42">
        <v>0</v>
      </c>
      <c r="AH114" s="42"/>
      <c r="AI114" s="42"/>
      <c r="AJ114" s="42">
        <f t="shared" si="25"/>
        <v>9401507.5</v>
      </c>
      <c r="AK114" s="42">
        <f t="shared" si="26"/>
        <v>46048200</v>
      </c>
      <c r="AL114" s="39"/>
      <c r="AM114" s="39"/>
      <c r="AN114" s="39"/>
      <c r="AO114" s="39"/>
      <c r="AP114" s="39"/>
      <c r="AQ114" s="39" t="s">
        <v>61</v>
      </c>
      <c r="AR114" s="39" t="s">
        <v>1622</v>
      </c>
      <c r="AS114" s="39" t="s">
        <v>1623</v>
      </c>
      <c r="AT114" s="39" t="s">
        <v>1175</v>
      </c>
    </row>
    <row r="115" spans="1:46" x14ac:dyDescent="0.25">
      <c r="A115" s="38">
        <f t="shared" si="20"/>
        <v>114</v>
      </c>
      <c r="B115" s="39" t="s">
        <v>6</v>
      </c>
      <c r="C115" s="39" t="s">
        <v>1624</v>
      </c>
      <c r="D115" s="39" t="s">
        <v>1625</v>
      </c>
      <c r="E115" s="40">
        <v>52337977</v>
      </c>
      <c r="F115" s="70">
        <v>46051</v>
      </c>
      <c r="G115" s="70"/>
      <c r="H115" s="70">
        <v>46293</v>
      </c>
      <c r="I115" s="42">
        <v>110240000</v>
      </c>
      <c r="J115" s="42"/>
      <c r="K115" s="42">
        <v>0</v>
      </c>
      <c r="L115" s="38" t="s">
        <v>60</v>
      </c>
      <c r="M115" s="42">
        <v>0</v>
      </c>
      <c r="N115" s="42">
        <v>13780000</v>
      </c>
      <c r="O115" s="42">
        <v>459333.33333333331</v>
      </c>
      <c r="P115" s="38">
        <v>952</v>
      </c>
      <c r="Q115" s="62">
        <v>46044</v>
      </c>
      <c r="R115" s="42">
        <v>110240000</v>
      </c>
      <c r="S115" s="38">
        <v>1136</v>
      </c>
      <c r="T115" s="54">
        <v>46051</v>
      </c>
      <c r="U115" s="42">
        <v>110240000</v>
      </c>
      <c r="V115" s="42">
        <v>918666.66666666663</v>
      </c>
      <c r="W115" s="42">
        <v>13780000</v>
      </c>
      <c r="X115" s="42">
        <v>13780000</v>
      </c>
      <c r="Y115" s="42">
        <v>13780000</v>
      </c>
      <c r="Z115" s="42">
        <v>13780000</v>
      </c>
      <c r="AA115" s="42">
        <v>13780000</v>
      </c>
      <c r="AB115" s="42">
        <v>13780000</v>
      </c>
      <c r="AC115" s="42">
        <f t="shared" si="23"/>
        <v>83598666.666666657</v>
      </c>
      <c r="AD115" s="42"/>
      <c r="AE115" s="42">
        <f t="shared" si="24"/>
        <v>13780000</v>
      </c>
      <c r="AF115" s="42">
        <f>--N115/30*28</f>
        <v>12861333.333333332</v>
      </c>
      <c r="AG115" s="42">
        <v>0</v>
      </c>
      <c r="AH115" s="42"/>
      <c r="AI115" s="42"/>
      <c r="AJ115" s="42">
        <f t="shared" si="25"/>
        <v>26641333.333333332</v>
      </c>
      <c r="AK115" s="42">
        <f t="shared" si="26"/>
        <v>110239999.99999999</v>
      </c>
      <c r="AL115" s="39"/>
      <c r="AM115" s="39"/>
      <c r="AN115" s="39"/>
      <c r="AO115" s="39"/>
      <c r="AP115" s="39"/>
      <c r="AQ115" s="39" t="s">
        <v>61</v>
      </c>
      <c r="AR115" s="39" t="s">
        <v>1626</v>
      </c>
      <c r="AS115" s="39" t="s">
        <v>1627</v>
      </c>
      <c r="AT115" s="39" t="s">
        <v>1175</v>
      </c>
    </row>
    <row r="116" spans="1:46" x14ac:dyDescent="0.25">
      <c r="A116" s="38">
        <f t="shared" si="20"/>
        <v>115</v>
      </c>
      <c r="B116" s="39" t="s">
        <v>6</v>
      </c>
      <c r="C116" s="39" t="s">
        <v>1628</v>
      </c>
      <c r="D116" s="39" t="s">
        <v>1629</v>
      </c>
      <c r="E116" s="40">
        <v>52305477</v>
      </c>
      <c r="F116" s="70">
        <v>46042</v>
      </c>
      <c r="G116" s="70"/>
      <c r="H116" s="70">
        <v>46284</v>
      </c>
      <c r="I116" s="42">
        <v>77711728</v>
      </c>
      <c r="J116" s="42"/>
      <c r="K116" s="42">
        <v>0</v>
      </c>
      <c r="L116" s="38" t="s">
        <v>60</v>
      </c>
      <c r="M116" s="42">
        <v>0</v>
      </c>
      <c r="N116" s="42">
        <v>9713966</v>
      </c>
      <c r="O116" s="42">
        <v>323798.86666666664</v>
      </c>
      <c r="P116" s="38">
        <v>468</v>
      </c>
      <c r="Q116" s="62">
        <v>46033</v>
      </c>
      <c r="R116" s="42">
        <v>77711728</v>
      </c>
      <c r="S116" s="38">
        <v>344</v>
      </c>
      <c r="T116" s="54">
        <v>46041</v>
      </c>
      <c r="U116" s="42">
        <v>77711728</v>
      </c>
      <c r="V116" s="42">
        <v>3561787.53</v>
      </c>
      <c r="W116" s="42">
        <v>9713966</v>
      </c>
      <c r="X116" s="42">
        <v>9713966</v>
      </c>
      <c r="Y116" s="42">
        <v>9713966</v>
      </c>
      <c r="Z116" s="42">
        <v>9713966</v>
      </c>
      <c r="AA116" s="42">
        <v>9713966</v>
      </c>
      <c r="AB116" s="42">
        <v>9713966</v>
      </c>
      <c r="AC116" s="42">
        <f t="shared" si="23"/>
        <v>61845583.530000001</v>
      </c>
      <c r="AD116" s="42"/>
      <c r="AE116" s="42">
        <f t="shared" si="24"/>
        <v>9713966</v>
      </c>
      <c r="AF116" s="42">
        <f t="shared" ref="AF116:AF117" si="32">--N116/30*19</f>
        <v>6152178.4666666659</v>
      </c>
      <c r="AG116" s="42">
        <v>0</v>
      </c>
      <c r="AH116" s="42"/>
      <c r="AI116" s="42"/>
      <c r="AJ116" s="42">
        <f t="shared" si="25"/>
        <v>15866144.466666665</v>
      </c>
      <c r="AK116" s="42">
        <f t="shared" si="26"/>
        <v>77711727.99666667</v>
      </c>
      <c r="AL116" s="39"/>
      <c r="AM116" s="39"/>
      <c r="AN116" s="39"/>
      <c r="AO116" s="39"/>
      <c r="AP116" s="39"/>
      <c r="AQ116" s="39" t="s">
        <v>61</v>
      </c>
      <c r="AR116" s="39" t="s">
        <v>1630</v>
      </c>
      <c r="AS116" s="39" t="s">
        <v>1631</v>
      </c>
      <c r="AT116" s="39" t="s">
        <v>1175</v>
      </c>
    </row>
    <row r="117" spans="1:46" x14ac:dyDescent="0.25">
      <c r="A117" s="38">
        <f t="shared" si="20"/>
        <v>116</v>
      </c>
      <c r="B117" s="39" t="s">
        <v>6</v>
      </c>
      <c r="C117" s="39" t="s">
        <v>1632</v>
      </c>
      <c r="D117" s="39" t="s">
        <v>1633</v>
      </c>
      <c r="E117" s="40">
        <v>53165673</v>
      </c>
      <c r="F117" s="70">
        <v>46042</v>
      </c>
      <c r="G117" s="70"/>
      <c r="H117" s="70">
        <v>46284</v>
      </c>
      <c r="I117" s="42">
        <v>95896800</v>
      </c>
      <c r="J117" s="42"/>
      <c r="K117" s="42">
        <v>0</v>
      </c>
      <c r="L117" s="38" t="s">
        <v>60</v>
      </c>
      <c r="M117" s="42">
        <v>0</v>
      </c>
      <c r="N117" s="42">
        <v>11987100</v>
      </c>
      <c r="O117" s="42">
        <v>399570</v>
      </c>
      <c r="P117" s="38">
        <v>240</v>
      </c>
      <c r="Q117" s="62">
        <v>46033</v>
      </c>
      <c r="R117" s="42">
        <v>95896800</v>
      </c>
      <c r="S117" s="38">
        <v>363</v>
      </c>
      <c r="T117" s="54">
        <v>46042</v>
      </c>
      <c r="U117" s="42">
        <v>95896800</v>
      </c>
      <c r="V117" s="42">
        <v>4395270</v>
      </c>
      <c r="W117" s="42">
        <v>11987100</v>
      </c>
      <c r="X117" s="42">
        <v>11987100</v>
      </c>
      <c r="Y117" s="42">
        <v>11987100</v>
      </c>
      <c r="Z117" s="42">
        <v>11987100</v>
      </c>
      <c r="AA117" s="42">
        <v>11987100</v>
      </c>
      <c r="AB117" s="42">
        <v>11987100</v>
      </c>
      <c r="AC117" s="42">
        <f t="shared" si="23"/>
        <v>76317870</v>
      </c>
      <c r="AD117" s="42"/>
      <c r="AE117" s="42">
        <f t="shared" si="24"/>
        <v>11987100</v>
      </c>
      <c r="AF117" s="42">
        <f t="shared" si="32"/>
        <v>7591830</v>
      </c>
      <c r="AG117" s="42">
        <v>0</v>
      </c>
      <c r="AH117" s="42"/>
      <c r="AI117" s="42"/>
      <c r="AJ117" s="42">
        <f t="shared" si="25"/>
        <v>19578930</v>
      </c>
      <c r="AK117" s="42">
        <f t="shared" si="26"/>
        <v>95896800</v>
      </c>
      <c r="AL117" s="39"/>
      <c r="AM117" s="39"/>
      <c r="AN117" s="39"/>
      <c r="AO117" s="39"/>
      <c r="AP117" s="39"/>
      <c r="AQ117" s="39" t="s">
        <v>61</v>
      </c>
      <c r="AR117" s="39" t="s">
        <v>1634</v>
      </c>
      <c r="AS117" s="39" t="s">
        <v>1635</v>
      </c>
      <c r="AT117" s="39" t="s">
        <v>1175</v>
      </c>
    </row>
    <row r="118" spans="1:46" x14ac:dyDescent="0.25">
      <c r="A118" s="38">
        <f t="shared" si="20"/>
        <v>117</v>
      </c>
      <c r="B118" s="39" t="s">
        <v>6</v>
      </c>
      <c r="C118" s="39" t="s">
        <v>1636</v>
      </c>
      <c r="D118" s="39" t="s">
        <v>1637</v>
      </c>
      <c r="E118" s="40">
        <v>52711997</v>
      </c>
      <c r="F118" s="70">
        <v>46042</v>
      </c>
      <c r="G118" s="70"/>
      <c r="H118" s="70">
        <v>46284</v>
      </c>
      <c r="I118" s="42">
        <v>121264000</v>
      </c>
      <c r="J118" s="42"/>
      <c r="K118" s="42">
        <v>0</v>
      </c>
      <c r="L118" s="38" t="s">
        <v>60</v>
      </c>
      <c r="M118" s="42">
        <v>0</v>
      </c>
      <c r="N118" s="42">
        <v>15158000</v>
      </c>
      <c r="O118" s="42">
        <v>505266.66666666669</v>
      </c>
      <c r="P118" s="38">
        <v>378</v>
      </c>
      <c r="Q118" s="62">
        <v>46033</v>
      </c>
      <c r="R118" s="42">
        <v>121264000</v>
      </c>
      <c r="S118" s="38">
        <v>258</v>
      </c>
      <c r="T118" s="54">
        <v>46039</v>
      </c>
      <c r="U118" s="42">
        <v>121264000</v>
      </c>
      <c r="V118" s="42">
        <v>5557933.333333334</v>
      </c>
      <c r="W118" s="42">
        <v>15158000</v>
      </c>
      <c r="X118" s="42">
        <v>15158000</v>
      </c>
      <c r="Y118" s="42">
        <v>15158000</v>
      </c>
      <c r="Z118" s="42">
        <v>15158000</v>
      </c>
      <c r="AA118" s="42">
        <v>15158000</v>
      </c>
      <c r="AB118" s="42">
        <v>15158000</v>
      </c>
      <c r="AC118" s="42">
        <f t="shared" si="23"/>
        <v>96505933.333333343</v>
      </c>
      <c r="AD118" s="42"/>
      <c r="AE118" s="42">
        <f t="shared" si="24"/>
        <v>15158000</v>
      </c>
      <c r="AF118" s="42">
        <f t="shared" ref="AF118" si="33">--N118/30*19</f>
        <v>9600066.6666666679</v>
      </c>
      <c r="AG118" s="42">
        <v>0</v>
      </c>
      <c r="AH118" s="42"/>
      <c r="AI118" s="42"/>
      <c r="AJ118" s="42">
        <f t="shared" si="25"/>
        <v>24758066.666666668</v>
      </c>
      <c r="AK118" s="42">
        <f t="shared" si="26"/>
        <v>121264000.00000001</v>
      </c>
      <c r="AL118" s="39"/>
      <c r="AM118" s="39"/>
      <c r="AN118" s="39"/>
      <c r="AO118" s="39"/>
      <c r="AP118" s="39"/>
      <c r="AQ118" s="39" t="s">
        <v>61</v>
      </c>
      <c r="AR118" s="39" t="s">
        <v>1638</v>
      </c>
      <c r="AS118" s="39" t="s">
        <v>1639</v>
      </c>
      <c r="AT118" s="39" t="s">
        <v>1175</v>
      </c>
    </row>
    <row r="119" spans="1:46" x14ac:dyDescent="0.25">
      <c r="A119" s="38">
        <f t="shared" si="20"/>
        <v>118</v>
      </c>
      <c r="B119" s="39" t="s">
        <v>6</v>
      </c>
      <c r="C119" s="39" t="s">
        <v>1640</v>
      </c>
      <c r="D119" s="39" t="s">
        <v>1641</v>
      </c>
      <c r="E119" s="40">
        <v>1020808886</v>
      </c>
      <c r="F119" s="70">
        <v>46052</v>
      </c>
      <c r="G119" s="70"/>
      <c r="H119" s="70">
        <v>46294</v>
      </c>
      <c r="I119" s="42">
        <v>40066576</v>
      </c>
      <c r="J119" s="42"/>
      <c r="K119" s="42">
        <v>0</v>
      </c>
      <c r="L119" s="38" t="s">
        <v>60</v>
      </c>
      <c r="M119" s="42">
        <v>0</v>
      </c>
      <c r="N119" s="42">
        <v>5008322</v>
      </c>
      <c r="O119" s="42">
        <v>166944.06666666668</v>
      </c>
      <c r="P119" s="38">
        <v>398</v>
      </c>
      <c r="Q119" s="62">
        <v>46033</v>
      </c>
      <c r="R119" s="42">
        <v>60099864</v>
      </c>
      <c r="S119" s="38">
        <v>1255</v>
      </c>
      <c r="T119" s="54">
        <v>46052</v>
      </c>
      <c r="U119" s="42">
        <v>40066576</v>
      </c>
      <c r="V119" s="42">
        <v>166944.06666666668</v>
      </c>
      <c r="W119" s="42">
        <v>5008322</v>
      </c>
      <c r="X119" s="42">
        <v>5008322</v>
      </c>
      <c r="Y119" s="42">
        <v>5008322</v>
      </c>
      <c r="Z119" s="42">
        <v>5008322</v>
      </c>
      <c r="AA119" s="42">
        <v>5008322</v>
      </c>
      <c r="AB119" s="42">
        <v>5008322</v>
      </c>
      <c r="AC119" s="42">
        <f t="shared" ref="AC119:AC125" si="34">SUM(V119:AB119)</f>
        <v>30216876.066666666</v>
      </c>
      <c r="AD119" s="42"/>
      <c r="AE119" s="42">
        <f t="shared" ref="AE119:AE125" si="35">--N119</f>
        <v>5008322</v>
      </c>
      <c r="AF119" s="42">
        <f>--N119/30*29</f>
        <v>4841377.9333333336</v>
      </c>
      <c r="AG119" s="42">
        <v>0</v>
      </c>
      <c r="AH119" s="42"/>
      <c r="AI119" s="42"/>
      <c r="AJ119" s="42">
        <f t="shared" ref="AJ119:AJ125" si="36">SUM(AD119:AI119)</f>
        <v>9849699.9333333336</v>
      </c>
      <c r="AK119" s="42">
        <f t="shared" ref="AK119:AK125" si="37">--AJ119--AC119</f>
        <v>40066576</v>
      </c>
      <c r="AL119" s="39"/>
      <c r="AM119" s="39"/>
      <c r="AN119" s="39"/>
      <c r="AO119" s="39"/>
      <c r="AP119" s="39"/>
      <c r="AQ119" s="39" t="s">
        <v>61</v>
      </c>
      <c r="AR119" s="39" t="s">
        <v>1642</v>
      </c>
      <c r="AS119" s="39" t="s">
        <v>1643</v>
      </c>
      <c r="AT119" s="39" t="s">
        <v>1175</v>
      </c>
    </row>
    <row r="120" spans="1:46" x14ac:dyDescent="0.25">
      <c r="A120" s="38">
        <f t="shared" si="20"/>
        <v>119</v>
      </c>
      <c r="B120" s="39" t="s">
        <v>6</v>
      </c>
      <c r="C120" s="39" t="s">
        <v>1644</v>
      </c>
      <c r="D120" s="39" t="s">
        <v>1645</v>
      </c>
      <c r="E120" s="40">
        <v>52937050</v>
      </c>
      <c r="F120" s="70">
        <v>46042</v>
      </c>
      <c r="G120" s="70"/>
      <c r="H120" s="70">
        <v>46284</v>
      </c>
      <c r="I120" s="42">
        <v>50762296</v>
      </c>
      <c r="J120" s="42"/>
      <c r="K120" s="42">
        <v>0</v>
      </c>
      <c r="L120" s="38" t="s">
        <v>60</v>
      </c>
      <c r="M120" s="42">
        <v>0</v>
      </c>
      <c r="N120" s="42">
        <v>6345287</v>
      </c>
      <c r="O120" s="42">
        <v>211509.56666666668</v>
      </c>
      <c r="P120" s="38">
        <v>418</v>
      </c>
      <c r="Q120" s="62">
        <v>46033</v>
      </c>
      <c r="R120" s="42">
        <v>50762296</v>
      </c>
      <c r="S120" s="38">
        <v>364</v>
      </c>
      <c r="T120" s="54">
        <v>46042</v>
      </c>
      <c r="U120" s="42">
        <v>50762296</v>
      </c>
      <c r="V120" s="42">
        <v>2326605.2333333334</v>
      </c>
      <c r="W120" s="42">
        <v>6345287</v>
      </c>
      <c r="X120" s="42">
        <v>6345287</v>
      </c>
      <c r="Y120" s="42">
        <v>6345287</v>
      </c>
      <c r="Z120" s="42">
        <v>6345287</v>
      </c>
      <c r="AA120" s="42">
        <v>6345287</v>
      </c>
      <c r="AB120" s="42">
        <v>6345287</v>
      </c>
      <c r="AC120" s="42">
        <f t="shared" si="34"/>
        <v>40398327.233333334</v>
      </c>
      <c r="AD120" s="42"/>
      <c r="AE120" s="42">
        <f t="shared" si="35"/>
        <v>6345287</v>
      </c>
      <c r="AF120" s="42">
        <f t="shared" ref="AF120:AF125" si="38">--N120/30*19</f>
        <v>4018681.7666666671</v>
      </c>
      <c r="AG120" s="42">
        <v>0</v>
      </c>
      <c r="AH120" s="42"/>
      <c r="AI120" s="42"/>
      <c r="AJ120" s="42">
        <f t="shared" si="36"/>
        <v>10363968.766666668</v>
      </c>
      <c r="AK120" s="42">
        <f t="shared" si="37"/>
        <v>50762296</v>
      </c>
      <c r="AL120" s="39"/>
      <c r="AM120" s="39"/>
      <c r="AN120" s="39"/>
      <c r="AO120" s="39"/>
      <c r="AP120" s="39"/>
      <c r="AQ120" s="39" t="s">
        <v>61</v>
      </c>
      <c r="AR120" s="39" t="s">
        <v>1646</v>
      </c>
      <c r="AS120" s="39" t="s">
        <v>1647</v>
      </c>
      <c r="AT120" s="39" t="s">
        <v>1175</v>
      </c>
    </row>
    <row r="121" spans="1:46" x14ac:dyDescent="0.25">
      <c r="A121" s="38">
        <f t="shared" si="20"/>
        <v>120</v>
      </c>
      <c r="B121" s="39" t="s">
        <v>6</v>
      </c>
      <c r="C121" s="39" t="s">
        <v>1648</v>
      </c>
      <c r="D121" s="39" t="s">
        <v>1649</v>
      </c>
      <c r="E121" s="40">
        <v>52930946</v>
      </c>
      <c r="F121" s="70">
        <v>46042</v>
      </c>
      <c r="G121" s="70"/>
      <c r="H121" s="70">
        <v>46284</v>
      </c>
      <c r="I121" s="42">
        <v>50762296</v>
      </c>
      <c r="J121" s="42"/>
      <c r="K121" s="42">
        <v>0</v>
      </c>
      <c r="L121" s="38" t="s">
        <v>60</v>
      </c>
      <c r="M121" s="42">
        <v>0</v>
      </c>
      <c r="N121" s="42">
        <v>6345287</v>
      </c>
      <c r="O121" s="42">
        <v>211509.56666666668</v>
      </c>
      <c r="P121" s="38">
        <v>295</v>
      </c>
      <c r="Q121" s="62">
        <v>46033</v>
      </c>
      <c r="R121" s="42">
        <v>50762296</v>
      </c>
      <c r="S121" s="38">
        <v>346</v>
      </c>
      <c r="T121" s="54">
        <v>46041</v>
      </c>
      <c r="U121" s="42">
        <v>50762296</v>
      </c>
      <c r="V121" s="42">
        <v>2326605.23</v>
      </c>
      <c r="W121" s="42">
        <v>6345287</v>
      </c>
      <c r="X121" s="42">
        <v>6345287</v>
      </c>
      <c r="Y121" s="42">
        <v>6345287</v>
      </c>
      <c r="Z121" s="42">
        <v>6345287</v>
      </c>
      <c r="AA121" s="42">
        <v>6345287</v>
      </c>
      <c r="AB121" s="42">
        <v>6345287</v>
      </c>
      <c r="AC121" s="42">
        <f t="shared" si="34"/>
        <v>40398327.230000004</v>
      </c>
      <c r="AD121" s="42"/>
      <c r="AE121" s="42">
        <f t="shared" si="35"/>
        <v>6345287</v>
      </c>
      <c r="AF121" s="42">
        <f t="shared" si="38"/>
        <v>4018681.7666666671</v>
      </c>
      <c r="AG121" s="42">
        <v>0</v>
      </c>
      <c r="AH121" s="42"/>
      <c r="AI121" s="42"/>
      <c r="AJ121" s="42">
        <f t="shared" si="36"/>
        <v>10363968.766666668</v>
      </c>
      <c r="AK121" s="42">
        <f t="shared" si="37"/>
        <v>50762295.99666667</v>
      </c>
      <c r="AL121" s="39"/>
      <c r="AM121" s="39"/>
      <c r="AN121" s="39"/>
      <c r="AO121" s="39"/>
      <c r="AP121" s="39"/>
      <c r="AQ121" s="39" t="s">
        <v>61</v>
      </c>
      <c r="AR121" s="39" t="s">
        <v>1650</v>
      </c>
      <c r="AS121" s="39" t="s">
        <v>1651</v>
      </c>
      <c r="AT121" s="39" t="s">
        <v>1175</v>
      </c>
    </row>
    <row r="122" spans="1:46" x14ac:dyDescent="0.25">
      <c r="A122" s="38">
        <f t="shared" si="20"/>
        <v>121</v>
      </c>
      <c r="B122" s="39" t="s">
        <v>6</v>
      </c>
      <c r="C122" s="39" t="s">
        <v>1652</v>
      </c>
      <c r="D122" s="39" t="s">
        <v>1653</v>
      </c>
      <c r="E122" s="40">
        <v>28799471</v>
      </c>
      <c r="F122" s="70">
        <v>46042</v>
      </c>
      <c r="G122" s="70"/>
      <c r="H122" s="70">
        <v>46284</v>
      </c>
      <c r="I122" s="42">
        <v>50762296</v>
      </c>
      <c r="J122" s="42"/>
      <c r="K122" s="42">
        <v>0</v>
      </c>
      <c r="L122" s="38" t="s">
        <v>60</v>
      </c>
      <c r="M122" s="42">
        <v>0</v>
      </c>
      <c r="N122" s="42">
        <v>6345287</v>
      </c>
      <c r="O122" s="42">
        <v>211509.56666666668</v>
      </c>
      <c r="P122" s="38">
        <v>471</v>
      </c>
      <c r="Q122" s="62">
        <v>46033</v>
      </c>
      <c r="R122" s="42">
        <v>50762296</v>
      </c>
      <c r="S122" s="38">
        <v>347</v>
      </c>
      <c r="T122" s="54">
        <v>46041</v>
      </c>
      <c r="U122" s="42">
        <v>50762296</v>
      </c>
      <c r="V122" s="42">
        <v>2326605.2333333334</v>
      </c>
      <c r="W122" s="42">
        <v>6345287</v>
      </c>
      <c r="X122" s="42">
        <v>6345287</v>
      </c>
      <c r="Y122" s="42">
        <v>6345287</v>
      </c>
      <c r="Z122" s="42">
        <v>6345287</v>
      </c>
      <c r="AA122" s="42">
        <v>6345287</v>
      </c>
      <c r="AB122" s="42">
        <v>6345287</v>
      </c>
      <c r="AC122" s="42">
        <f t="shared" si="34"/>
        <v>40398327.233333334</v>
      </c>
      <c r="AD122" s="42"/>
      <c r="AE122" s="42">
        <f t="shared" si="35"/>
        <v>6345287</v>
      </c>
      <c r="AF122" s="42">
        <f t="shared" si="38"/>
        <v>4018681.7666666671</v>
      </c>
      <c r="AG122" s="42">
        <v>0</v>
      </c>
      <c r="AH122" s="42"/>
      <c r="AI122" s="42"/>
      <c r="AJ122" s="42">
        <f t="shared" si="36"/>
        <v>10363968.766666668</v>
      </c>
      <c r="AK122" s="42">
        <f t="shared" si="37"/>
        <v>50762296</v>
      </c>
      <c r="AL122" s="39"/>
      <c r="AM122" s="39"/>
      <c r="AN122" s="39"/>
      <c r="AO122" s="39"/>
      <c r="AP122" s="39"/>
      <c r="AQ122" s="39" t="s">
        <v>61</v>
      </c>
      <c r="AR122" s="39" t="s">
        <v>1654</v>
      </c>
      <c r="AS122" s="39" t="s">
        <v>1655</v>
      </c>
      <c r="AT122" s="39" t="s">
        <v>1175</v>
      </c>
    </row>
    <row r="123" spans="1:46" x14ac:dyDescent="0.25">
      <c r="A123" s="38">
        <f t="shared" si="20"/>
        <v>122</v>
      </c>
      <c r="B123" s="39" t="s">
        <v>6</v>
      </c>
      <c r="C123" s="39" t="s">
        <v>1656</v>
      </c>
      <c r="D123" s="39" t="s">
        <v>1657</v>
      </c>
      <c r="E123" s="40">
        <v>1072701332</v>
      </c>
      <c r="F123" s="70">
        <v>46042</v>
      </c>
      <c r="G123" s="70"/>
      <c r="H123" s="70">
        <v>46284</v>
      </c>
      <c r="I123" s="42">
        <v>50762296</v>
      </c>
      <c r="J123" s="42"/>
      <c r="K123" s="42">
        <v>0</v>
      </c>
      <c r="L123" s="38" t="s">
        <v>60</v>
      </c>
      <c r="M123" s="42">
        <v>0</v>
      </c>
      <c r="N123" s="42">
        <v>6345287</v>
      </c>
      <c r="O123" s="42">
        <v>211509.56666666668</v>
      </c>
      <c r="P123" s="38">
        <v>350</v>
      </c>
      <c r="Q123" s="62">
        <v>46033</v>
      </c>
      <c r="R123" s="42">
        <v>50762296</v>
      </c>
      <c r="S123" s="38">
        <v>365</v>
      </c>
      <c r="T123" s="54">
        <v>46042</v>
      </c>
      <c r="U123" s="42">
        <v>50762296</v>
      </c>
      <c r="V123" s="42">
        <v>2326605.23</v>
      </c>
      <c r="W123" s="42">
        <v>6345287</v>
      </c>
      <c r="X123" s="42">
        <v>6345287</v>
      </c>
      <c r="Y123" s="42">
        <v>6345287</v>
      </c>
      <c r="Z123" s="42">
        <v>6345287</v>
      </c>
      <c r="AA123" s="42">
        <v>6345287</v>
      </c>
      <c r="AB123" s="42">
        <v>6345287</v>
      </c>
      <c r="AC123" s="42">
        <f t="shared" si="34"/>
        <v>40398327.230000004</v>
      </c>
      <c r="AD123" s="42"/>
      <c r="AE123" s="42">
        <f t="shared" si="35"/>
        <v>6345287</v>
      </c>
      <c r="AF123" s="42">
        <f t="shared" si="38"/>
        <v>4018681.7666666671</v>
      </c>
      <c r="AG123" s="42">
        <v>0</v>
      </c>
      <c r="AH123" s="42"/>
      <c r="AI123" s="42"/>
      <c r="AJ123" s="42">
        <f t="shared" si="36"/>
        <v>10363968.766666668</v>
      </c>
      <c r="AK123" s="42">
        <f t="shared" si="37"/>
        <v>50762295.99666667</v>
      </c>
      <c r="AL123" s="39"/>
      <c r="AM123" s="39"/>
      <c r="AN123" s="39"/>
      <c r="AO123" s="39"/>
      <c r="AP123" s="39"/>
      <c r="AQ123" s="39" t="s">
        <v>61</v>
      </c>
      <c r="AR123" s="39" t="s">
        <v>1658</v>
      </c>
      <c r="AS123" s="39" t="s">
        <v>1659</v>
      </c>
      <c r="AT123" s="39" t="s">
        <v>1175</v>
      </c>
    </row>
    <row r="124" spans="1:46" x14ac:dyDescent="0.25">
      <c r="A124" s="38">
        <f t="shared" si="20"/>
        <v>123</v>
      </c>
      <c r="B124" s="39" t="s">
        <v>6</v>
      </c>
      <c r="C124" s="39" t="s">
        <v>1660</v>
      </c>
      <c r="D124" s="39" t="s">
        <v>1661</v>
      </c>
      <c r="E124" s="40">
        <v>51945615</v>
      </c>
      <c r="F124" s="70">
        <v>46042</v>
      </c>
      <c r="G124" s="70"/>
      <c r="H124" s="70">
        <v>46284</v>
      </c>
      <c r="I124" s="42">
        <v>50762296</v>
      </c>
      <c r="J124" s="42"/>
      <c r="K124" s="42">
        <v>0</v>
      </c>
      <c r="L124" s="38" t="s">
        <v>60</v>
      </c>
      <c r="M124" s="42">
        <v>0</v>
      </c>
      <c r="N124" s="42">
        <v>6345287</v>
      </c>
      <c r="O124" s="42">
        <v>211509.56666666668</v>
      </c>
      <c r="P124" s="38">
        <v>386</v>
      </c>
      <c r="Q124" s="62">
        <v>46033</v>
      </c>
      <c r="R124" s="42">
        <v>50762296</v>
      </c>
      <c r="S124" s="38">
        <v>366</v>
      </c>
      <c r="T124" s="54">
        <v>46042</v>
      </c>
      <c r="U124" s="42">
        <v>50762296</v>
      </c>
      <c r="V124" s="42">
        <v>2326605.2333333334</v>
      </c>
      <c r="W124" s="42">
        <v>6345287</v>
      </c>
      <c r="X124" s="42">
        <v>6345287</v>
      </c>
      <c r="Y124" s="42">
        <v>6345287</v>
      </c>
      <c r="Z124" s="42">
        <v>6345287</v>
      </c>
      <c r="AA124" s="42">
        <v>6345287</v>
      </c>
      <c r="AB124" s="42">
        <v>6345287</v>
      </c>
      <c r="AC124" s="42">
        <f t="shared" si="34"/>
        <v>40398327.233333334</v>
      </c>
      <c r="AD124" s="42"/>
      <c r="AE124" s="42">
        <f t="shared" si="35"/>
        <v>6345287</v>
      </c>
      <c r="AF124" s="42">
        <f t="shared" si="38"/>
        <v>4018681.7666666671</v>
      </c>
      <c r="AG124" s="42">
        <v>0</v>
      </c>
      <c r="AH124" s="42"/>
      <c r="AI124" s="42"/>
      <c r="AJ124" s="42">
        <f t="shared" si="36"/>
        <v>10363968.766666668</v>
      </c>
      <c r="AK124" s="42">
        <f t="shared" si="37"/>
        <v>50762296</v>
      </c>
      <c r="AL124" s="39"/>
      <c r="AM124" s="39"/>
      <c r="AN124" s="39"/>
      <c r="AO124" s="39"/>
      <c r="AP124" s="39"/>
      <c r="AQ124" s="39" t="s">
        <v>61</v>
      </c>
      <c r="AR124" s="39" t="s">
        <v>1662</v>
      </c>
      <c r="AS124" s="39" t="s">
        <v>1663</v>
      </c>
      <c r="AT124" s="39" t="s">
        <v>1175</v>
      </c>
    </row>
    <row r="125" spans="1:46" x14ac:dyDescent="0.25">
      <c r="A125" s="38">
        <f t="shared" si="20"/>
        <v>124</v>
      </c>
      <c r="B125" s="39" t="s">
        <v>6</v>
      </c>
      <c r="C125" s="39" t="s">
        <v>1664</v>
      </c>
      <c r="D125" s="39" t="s">
        <v>1665</v>
      </c>
      <c r="E125" s="40">
        <v>93406824</v>
      </c>
      <c r="F125" s="70">
        <v>46042</v>
      </c>
      <c r="G125" s="70"/>
      <c r="H125" s="70">
        <v>46284</v>
      </c>
      <c r="I125" s="42">
        <v>50762296</v>
      </c>
      <c r="J125" s="42"/>
      <c r="K125" s="42">
        <v>0</v>
      </c>
      <c r="L125" s="38" t="s">
        <v>60</v>
      </c>
      <c r="M125" s="42">
        <v>0</v>
      </c>
      <c r="N125" s="42">
        <v>6345287</v>
      </c>
      <c r="O125" s="42">
        <v>211509.56666666668</v>
      </c>
      <c r="P125" s="38">
        <v>315</v>
      </c>
      <c r="Q125" s="62">
        <v>46033</v>
      </c>
      <c r="R125" s="42">
        <v>50762296</v>
      </c>
      <c r="S125" s="38">
        <v>390</v>
      </c>
      <c r="T125" s="54">
        <v>46042</v>
      </c>
      <c r="U125" s="42">
        <v>50762296</v>
      </c>
      <c r="V125" s="42">
        <v>2326605.2333333334</v>
      </c>
      <c r="W125" s="42">
        <v>6345287</v>
      </c>
      <c r="X125" s="42">
        <v>6345287</v>
      </c>
      <c r="Y125" s="42">
        <v>6345287</v>
      </c>
      <c r="Z125" s="42">
        <v>6345287</v>
      </c>
      <c r="AA125" s="42">
        <v>6345287</v>
      </c>
      <c r="AB125" s="42">
        <v>6345287</v>
      </c>
      <c r="AC125" s="42">
        <f t="shared" si="34"/>
        <v>40398327.233333334</v>
      </c>
      <c r="AD125" s="42"/>
      <c r="AE125" s="42">
        <f t="shared" si="35"/>
        <v>6345287</v>
      </c>
      <c r="AF125" s="42">
        <f t="shared" si="38"/>
        <v>4018681.7666666671</v>
      </c>
      <c r="AG125" s="42">
        <v>0</v>
      </c>
      <c r="AH125" s="42"/>
      <c r="AI125" s="42"/>
      <c r="AJ125" s="42">
        <f t="shared" si="36"/>
        <v>10363968.766666668</v>
      </c>
      <c r="AK125" s="42">
        <f t="shared" si="37"/>
        <v>50762296</v>
      </c>
      <c r="AL125" s="39"/>
      <c r="AM125" s="39"/>
      <c r="AN125" s="39"/>
      <c r="AO125" s="39"/>
      <c r="AP125" s="39"/>
      <c r="AQ125" s="39" t="s">
        <v>61</v>
      </c>
      <c r="AR125" s="39" t="s">
        <v>1666</v>
      </c>
      <c r="AS125" s="39" t="s">
        <v>1667</v>
      </c>
      <c r="AT125" s="39" t="s">
        <v>1175</v>
      </c>
    </row>
    <row r="126" spans="1:46" x14ac:dyDescent="0.25">
      <c r="A126" s="38">
        <f t="shared" si="20"/>
        <v>125</v>
      </c>
      <c r="B126" s="39" t="s">
        <v>6</v>
      </c>
      <c r="C126" s="39" t="s">
        <v>1668</v>
      </c>
      <c r="D126" s="39" t="s">
        <v>1669</v>
      </c>
      <c r="E126" s="40">
        <v>1069732053</v>
      </c>
      <c r="F126" s="70">
        <v>46042</v>
      </c>
      <c r="G126" s="70"/>
      <c r="H126" s="70">
        <v>46284</v>
      </c>
      <c r="I126" s="42">
        <v>64000000</v>
      </c>
      <c r="J126" s="42"/>
      <c r="K126" s="42">
        <v>0</v>
      </c>
      <c r="L126" s="38" t="s">
        <v>60</v>
      </c>
      <c r="M126" s="42">
        <v>0</v>
      </c>
      <c r="N126" s="42">
        <v>8000000</v>
      </c>
      <c r="O126" s="42">
        <v>266666.66666666669</v>
      </c>
      <c r="P126" s="38">
        <v>352</v>
      </c>
      <c r="Q126" s="62">
        <v>46033</v>
      </c>
      <c r="R126" s="42">
        <v>64000000</v>
      </c>
      <c r="S126" s="38">
        <v>370</v>
      </c>
      <c r="T126" s="54">
        <v>46042</v>
      </c>
      <c r="U126" s="42">
        <v>64000000</v>
      </c>
      <c r="V126" s="42">
        <v>2933333.33</v>
      </c>
      <c r="W126" s="42">
        <v>8000000</v>
      </c>
      <c r="X126" s="42">
        <v>8000000</v>
      </c>
      <c r="Y126" s="42">
        <v>8000000</v>
      </c>
      <c r="Z126" s="42">
        <v>8000000</v>
      </c>
      <c r="AA126" s="42">
        <v>8000000</v>
      </c>
      <c r="AB126" s="42">
        <v>8000000</v>
      </c>
      <c r="AC126" s="42">
        <f t="shared" ref="AC126:AC174" si="39">SUM(V126:AB126)</f>
        <v>50933333.329999998</v>
      </c>
      <c r="AD126" s="42"/>
      <c r="AE126" s="42">
        <f t="shared" ref="AE126:AE174" si="40">--N126</f>
        <v>8000000</v>
      </c>
      <c r="AF126" s="42">
        <f>--N126/30*19</f>
        <v>5066666.666666667</v>
      </c>
      <c r="AG126" s="42">
        <v>0</v>
      </c>
      <c r="AH126" s="42"/>
      <c r="AI126" s="42"/>
      <c r="AJ126" s="42">
        <f t="shared" ref="AJ126:AJ174" si="41">SUM(AD126:AI126)</f>
        <v>13066666.666666668</v>
      </c>
      <c r="AK126" s="42">
        <f t="shared" ref="AK126:AK174" si="42">--AJ126--AC126</f>
        <v>63999999.99666667</v>
      </c>
      <c r="AL126" s="39"/>
      <c r="AM126" s="39"/>
      <c r="AN126" s="39"/>
      <c r="AO126" s="39"/>
      <c r="AP126" s="39"/>
      <c r="AQ126" s="39" t="s">
        <v>61</v>
      </c>
      <c r="AR126" s="39" t="s">
        <v>1670</v>
      </c>
      <c r="AS126" s="39" t="s">
        <v>1671</v>
      </c>
      <c r="AT126" s="39" t="s">
        <v>1175</v>
      </c>
    </row>
    <row r="127" spans="1:46" x14ac:dyDescent="0.25">
      <c r="A127" s="38">
        <f t="shared" si="20"/>
        <v>126</v>
      </c>
      <c r="B127" s="39" t="s">
        <v>6</v>
      </c>
      <c r="C127" s="39" t="s">
        <v>1672</v>
      </c>
      <c r="D127" s="39" t="s">
        <v>1673</v>
      </c>
      <c r="E127" s="40">
        <v>1032430198</v>
      </c>
      <c r="F127" s="70">
        <v>46045</v>
      </c>
      <c r="G127" s="70"/>
      <c r="H127" s="70">
        <v>46287</v>
      </c>
      <c r="I127" s="42">
        <v>73792312</v>
      </c>
      <c r="J127" s="42"/>
      <c r="K127" s="42">
        <v>0</v>
      </c>
      <c r="L127" s="38" t="s">
        <v>60</v>
      </c>
      <c r="M127" s="42">
        <v>0</v>
      </c>
      <c r="N127" s="42">
        <v>9224039</v>
      </c>
      <c r="O127" s="42">
        <v>307467.96666666667</v>
      </c>
      <c r="P127" s="38">
        <v>351</v>
      </c>
      <c r="Q127" s="62">
        <v>46033</v>
      </c>
      <c r="R127" s="42">
        <v>73792312</v>
      </c>
      <c r="S127" s="38">
        <v>493</v>
      </c>
      <c r="T127" s="54">
        <v>46044</v>
      </c>
      <c r="U127" s="42">
        <v>73792312</v>
      </c>
      <c r="V127" s="42">
        <v>2459743.7333333334</v>
      </c>
      <c r="W127" s="42">
        <v>9224039</v>
      </c>
      <c r="X127" s="42">
        <v>9224039</v>
      </c>
      <c r="Y127" s="42">
        <v>9224039</v>
      </c>
      <c r="Z127" s="42">
        <v>9224039</v>
      </c>
      <c r="AA127" s="42">
        <v>9224039</v>
      </c>
      <c r="AB127" s="42">
        <v>9224039</v>
      </c>
      <c r="AC127" s="42">
        <f t="shared" si="39"/>
        <v>57803977.733333334</v>
      </c>
      <c r="AD127" s="42"/>
      <c r="AE127" s="42">
        <f t="shared" si="40"/>
        <v>9224039</v>
      </c>
      <c r="AF127" s="42">
        <f t="shared" ref="AF127:AF128" si="43">--N127/30*22</f>
        <v>6764295.2666666666</v>
      </c>
      <c r="AG127" s="42">
        <v>0</v>
      </c>
      <c r="AH127" s="42"/>
      <c r="AI127" s="42"/>
      <c r="AJ127" s="42">
        <f t="shared" si="41"/>
        <v>15988334.266666666</v>
      </c>
      <c r="AK127" s="42">
        <f t="shared" si="42"/>
        <v>73792312</v>
      </c>
      <c r="AL127" s="39"/>
      <c r="AM127" s="39"/>
      <c r="AN127" s="39"/>
      <c r="AO127" s="39"/>
      <c r="AP127" s="39"/>
      <c r="AQ127" s="39" t="s">
        <v>61</v>
      </c>
      <c r="AR127" s="39" t="s">
        <v>1674</v>
      </c>
      <c r="AS127" s="39" t="s">
        <v>1675</v>
      </c>
      <c r="AT127" s="39" t="s">
        <v>1175</v>
      </c>
    </row>
    <row r="128" spans="1:46" x14ac:dyDescent="0.25">
      <c r="A128" s="38">
        <f t="shared" si="20"/>
        <v>127</v>
      </c>
      <c r="B128" s="39" t="s">
        <v>6</v>
      </c>
      <c r="C128" s="39" t="s">
        <v>1676</v>
      </c>
      <c r="D128" s="39" t="s">
        <v>1677</v>
      </c>
      <c r="E128" s="40">
        <v>1024472991</v>
      </c>
      <c r="F128" s="70">
        <v>46045</v>
      </c>
      <c r="G128" s="70"/>
      <c r="H128" s="70">
        <v>46287</v>
      </c>
      <c r="I128" s="42">
        <v>73792312</v>
      </c>
      <c r="J128" s="42"/>
      <c r="K128" s="42">
        <v>0</v>
      </c>
      <c r="L128" s="38" t="s">
        <v>60</v>
      </c>
      <c r="M128" s="42">
        <v>0</v>
      </c>
      <c r="N128" s="42">
        <v>9224039</v>
      </c>
      <c r="O128" s="42">
        <v>307467.96666666667</v>
      </c>
      <c r="P128" s="38">
        <v>473</v>
      </c>
      <c r="Q128" s="62">
        <v>46033</v>
      </c>
      <c r="R128" s="42">
        <v>73792312</v>
      </c>
      <c r="S128" s="38">
        <v>496</v>
      </c>
      <c r="T128" s="54">
        <v>46044</v>
      </c>
      <c r="U128" s="42">
        <v>73792312</v>
      </c>
      <c r="V128" s="42">
        <v>2459743.73</v>
      </c>
      <c r="W128" s="42">
        <v>9224039</v>
      </c>
      <c r="X128" s="42">
        <v>9224039</v>
      </c>
      <c r="Y128" s="42">
        <v>9224039</v>
      </c>
      <c r="Z128" s="42">
        <v>9224039</v>
      </c>
      <c r="AA128" s="42">
        <v>9224039</v>
      </c>
      <c r="AB128" s="42">
        <v>9224039</v>
      </c>
      <c r="AC128" s="42">
        <f t="shared" si="39"/>
        <v>57803977.730000004</v>
      </c>
      <c r="AD128" s="42"/>
      <c r="AE128" s="42">
        <f t="shared" si="40"/>
        <v>9224039</v>
      </c>
      <c r="AF128" s="42">
        <f t="shared" si="43"/>
        <v>6764295.2666666666</v>
      </c>
      <c r="AG128" s="42">
        <v>0</v>
      </c>
      <c r="AH128" s="42"/>
      <c r="AI128" s="42"/>
      <c r="AJ128" s="42">
        <f t="shared" si="41"/>
        <v>15988334.266666666</v>
      </c>
      <c r="AK128" s="42">
        <f t="shared" si="42"/>
        <v>73792311.99666667</v>
      </c>
      <c r="AL128" s="39"/>
      <c r="AM128" s="39"/>
      <c r="AN128" s="39"/>
      <c r="AO128" s="39"/>
      <c r="AP128" s="39"/>
      <c r="AQ128" s="39" t="s">
        <v>61</v>
      </c>
      <c r="AR128" s="39" t="s">
        <v>1678</v>
      </c>
      <c r="AS128" s="39" t="s">
        <v>1679</v>
      </c>
      <c r="AT128" s="39" t="s">
        <v>1175</v>
      </c>
    </row>
    <row r="129" spans="1:46" x14ac:dyDescent="0.25">
      <c r="A129" s="38">
        <f t="shared" si="20"/>
        <v>128</v>
      </c>
      <c r="B129" s="39" t="s">
        <v>6</v>
      </c>
      <c r="C129" s="39" t="s">
        <v>1680</v>
      </c>
      <c r="D129" s="39" t="s">
        <v>1681</v>
      </c>
      <c r="E129" s="40">
        <v>80845284</v>
      </c>
      <c r="F129" s="70">
        <v>46042</v>
      </c>
      <c r="G129" s="70"/>
      <c r="H129" s="70">
        <v>46284</v>
      </c>
      <c r="I129" s="42">
        <v>73792312</v>
      </c>
      <c r="J129" s="42"/>
      <c r="K129" s="42">
        <v>0</v>
      </c>
      <c r="L129" s="38" t="s">
        <v>60</v>
      </c>
      <c r="M129" s="42">
        <v>0</v>
      </c>
      <c r="N129" s="42">
        <v>9224039</v>
      </c>
      <c r="O129" s="42">
        <v>307467.96666666667</v>
      </c>
      <c r="P129" s="38">
        <v>281</v>
      </c>
      <c r="Q129" s="62">
        <v>46033</v>
      </c>
      <c r="R129" s="42">
        <v>73792312</v>
      </c>
      <c r="S129" s="38">
        <v>391</v>
      </c>
      <c r="T129" s="54">
        <v>46042</v>
      </c>
      <c r="U129" s="42">
        <v>73792312</v>
      </c>
      <c r="V129" s="42">
        <v>3382147.6333333333</v>
      </c>
      <c r="W129" s="42">
        <v>9224039</v>
      </c>
      <c r="X129" s="42">
        <v>9224039</v>
      </c>
      <c r="Y129" s="42">
        <v>9224039</v>
      </c>
      <c r="Z129" s="42">
        <v>9224039</v>
      </c>
      <c r="AA129" s="42">
        <v>9224039</v>
      </c>
      <c r="AB129" s="42">
        <v>9224039</v>
      </c>
      <c r="AC129" s="42">
        <f t="shared" si="39"/>
        <v>58726381.633333333</v>
      </c>
      <c r="AD129" s="42"/>
      <c r="AE129" s="42">
        <f t="shared" si="40"/>
        <v>9224039</v>
      </c>
      <c r="AF129" s="42">
        <f>--N129/30*19</f>
        <v>5841891.3666666672</v>
      </c>
      <c r="AG129" s="42">
        <v>0</v>
      </c>
      <c r="AH129" s="42"/>
      <c r="AI129" s="42"/>
      <c r="AJ129" s="42">
        <f t="shared" si="41"/>
        <v>15065930.366666667</v>
      </c>
      <c r="AK129" s="42">
        <f t="shared" si="42"/>
        <v>73792312</v>
      </c>
      <c r="AL129" s="39"/>
      <c r="AM129" s="39"/>
      <c r="AN129" s="39"/>
      <c r="AO129" s="39"/>
      <c r="AP129" s="39"/>
      <c r="AQ129" s="39" t="s">
        <v>61</v>
      </c>
      <c r="AR129" s="39" t="s">
        <v>1682</v>
      </c>
      <c r="AS129" s="39" t="s">
        <v>1683</v>
      </c>
      <c r="AT129" s="39" t="s">
        <v>1175</v>
      </c>
    </row>
    <row r="130" spans="1:46" x14ac:dyDescent="0.25">
      <c r="A130" s="38">
        <f t="shared" si="20"/>
        <v>129</v>
      </c>
      <c r="B130" s="39" t="s">
        <v>6</v>
      </c>
      <c r="C130" s="39" t="s">
        <v>1684</v>
      </c>
      <c r="D130" s="39" t="s">
        <v>1685</v>
      </c>
      <c r="E130" s="40">
        <v>80250264</v>
      </c>
      <c r="F130" s="70">
        <v>46045</v>
      </c>
      <c r="G130" s="70"/>
      <c r="H130" s="70">
        <v>46287</v>
      </c>
      <c r="I130" s="42">
        <v>73792312</v>
      </c>
      <c r="J130" s="42"/>
      <c r="K130" s="42">
        <v>0</v>
      </c>
      <c r="L130" s="38" t="s">
        <v>60</v>
      </c>
      <c r="M130" s="42">
        <v>0</v>
      </c>
      <c r="N130" s="42">
        <v>9224039</v>
      </c>
      <c r="O130" s="42">
        <v>307467.96666666667</v>
      </c>
      <c r="P130" s="38">
        <v>317</v>
      </c>
      <c r="Q130" s="62">
        <v>46033</v>
      </c>
      <c r="R130" s="42">
        <v>73792312</v>
      </c>
      <c r="S130" s="38">
        <v>498</v>
      </c>
      <c r="T130" s="54">
        <v>46044</v>
      </c>
      <c r="U130" s="42">
        <v>73792312</v>
      </c>
      <c r="V130" s="42">
        <v>2459743.7333333334</v>
      </c>
      <c r="W130" s="42">
        <v>9224039</v>
      </c>
      <c r="X130" s="42">
        <v>9224039</v>
      </c>
      <c r="Y130" s="42">
        <v>9224039</v>
      </c>
      <c r="Z130" s="42">
        <v>9224039</v>
      </c>
      <c r="AA130" s="42">
        <v>9224039</v>
      </c>
      <c r="AB130" s="42">
        <v>9224039</v>
      </c>
      <c r="AC130" s="42">
        <f t="shared" si="39"/>
        <v>57803977.733333334</v>
      </c>
      <c r="AD130" s="42"/>
      <c r="AE130" s="42">
        <f t="shared" si="40"/>
        <v>9224039</v>
      </c>
      <c r="AF130" s="42">
        <f>--N130/30*22</f>
        <v>6764295.2666666666</v>
      </c>
      <c r="AG130" s="42">
        <v>0</v>
      </c>
      <c r="AH130" s="42"/>
      <c r="AI130" s="42"/>
      <c r="AJ130" s="42">
        <f t="shared" si="41"/>
        <v>15988334.266666666</v>
      </c>
      <c r="AK130" s="42">
        <f t="shared" si="42"/>
        <v>73792312</v>
      </c>
      <c r="AL130" s="39"/>
      <c r="AM130" s="39"/>
      <c r="AN130" s="39"/>
      <c r="AO130" s="39"/>
      <c r="AP130" s="39"/>
      <c r="AQ130" s="39" t="s">
        <v>61</v>
      </c>
      <c r="AR130" s="39" t="s">
        <v>1686</v>
      </c>
      <c r="AS130" s="39" t="s">
        <v>1687</v>
      </c>
      <c r="AT130" s="39" t="s">
        <v>1175</v>
      </c>
    </row>
    <row r="131" spans="1:46" x14ac:dyDescent="0.25">
      <c r="A131" s="38">
        <f t="shared" si="20"/>
        <v>130</v>
      </c>
      <c r="B131" s="39" t="s">
        <v>6</v>
      </c>
      <c r="C131" s="39" t="s">
        <v>1688</v>
      </c>
      <c r="D131" s="39" t="s">
        <v>1689</v>
      </c>
      <c r="E131" s="40">
        <v>1020771512</v>
      </c>
      <c r="F131" s="70">
        <v>46049</v>
      </c>
      <c r="G131" s="70"/>
      <c r="H131" s="70">
        <v>46291</v>
      </c>
      <c r="I131" s="42">
        <v>58856392</v>
      </c>
      <c r="J131" s="42"/>
      <c r="K131" s="42">
        <v>0</v>
      </c>
      <c r="L131" s="38" t="s">
        <v>60</v>
      </c>
      <c r="M131" s="42">
        <v>0</v>
      </c>
      <c r="N131" s="42">
        <v>7357049</v>
      </c>
      <c r="O131" s="42">
        <v>245234.96666666667</v>
      </c>
      <c r="P131" s="38">
        <v>427</v>
      </c>
      <c r="Q131" s="62">
        <v>46033</v>
      </c>
      <c r="R131" s="42">
        <v>58856392</v>
      </c>
      <c r="S131" s="38">
        <v>1049</v>
      </c>
      <c r="T131" s="54">
        <v>46049</v>
      </c>
      <c r="U131" s="42">
        <v>58856392</v>
      </c>
      <c r="V131" s="42">
        <v>980939.8666666667</v>
      </c>
      <c r="W131" s="42">
        <v>7357049</v>
      </c>
      <c r="X131" s="42">
        <v>7357049</v>
      </c>
      <c r="Y131" s="42">
        <v>7357049</v>
      </c>
      <c r="Z131" s="42">
        <v>7357049</v>
      </c>
      <c r="AA131" s="42">
        <v>7357049</v>
      </c>
      <c r="AB131" s="42">
        <v>7357049</v>
      </c>
      <c r="AC131" s="42">
        <f t="shared" si="39"/>
        <v>45123233.866666667</v>
      </c>
      <c r="AD131" s="42"/>
      <c r="AE131" s="42">
        <f t="shared" si="40"/>
        <v>7357049</v>
      </c>
      <c r="AF131" s="42">
        <f>--N131/30*26</f>
        <v>6376109.1333333338</v>
      </c>
      <c r="AG131" s="42">
        <v>0</v>
      </c>
      <c r="AH131" s="42"/>
      <c r="AI131" s="42"/>
      <c r="AJ131" s="42">
        <f t="shared" si="41"/>
        <v>13733158.133333333</v>
      </c>
      <c r="AK131" s="42">
        <f t="shared" si="42"/>
        <v>58856392</v>
      </c>
      <c r="AL131" s="39"/>
      <c r="AM131" s="39"/>
      <c r="AN131" s="39"/>
      <c r="AO131" s="39"/>
      <c r="AP131" s="39"/>
      <c r="AQ131" s="39" t="s">
        <v>61</v>
      </c>
      <c r="AR131" s="39" t="s">
        <v>1690</v>
      </c>
      <c r="AS131" s="39" t="s">
        <v>1691</v>
      </c>
      <c r="AT131" s="39" t="s">
        <v>1175</v>
      </c>
    </row>
    <row r="132" spans="1:46" x14ac:dyDescent="0.25">
      <c r="A132" s="38">
        <f t="shared" ref="A132:A195" si="44">--A131--1</f>
        <v>131</v>
      </c>
      <c r="B132" s="39" t="s">
        <v>6</v>
      </c>
      <c r="C132" s="39" t="s">
        <v>1692</v>
      </c>
      <c r="D132" s="39" t="s">
        <v>1693</v>
      </c>
      <c r="E132" s="40">
        <v>1085309710</v>
      </c>
      <c r="F132" s="70">
        <v>46051</v>
      </c>
      <c r="G132" s="70">
        <v>46113</v>
      </c>
      <c r="H132" s="70">
        <v>46293</v>
      </c>
      <c r="I132" s="42">
        <v>58856392</v>
      </c>
      <c r="J132" s="42">
        <v>43651824.07</v>
      </c>
      <c r="K132" s="42">
        <v>0</v>
      </c>
      <c r="L132" s="38" t="s">
        <v>60</v>
      </c>
      <c r="M132" s="42">
        <v>0</v>
      </c>
      <c r="N132" s="42">
        <v>7357049</v>
      </c>
      <c r="O132" s="42">
        <v>245234.96666666667</v>
      </c>
      <c r="P132" s="38">
        <v>428</v>
      </c>
      <c r="Q132" s="62">
        <v>46033</v>
      </c>
      <c r="R132" s="42">
        <v>88284588</v>
      </c>
      <c r="S132" s="38">
        <v>6363</v>
      </c>
      <c r="T132" s="54">
        <v>46113</v>
      </c>
      <c r="U132" s="42">
        <v>43651824.07</v>
      </c>
      <c r="V132" s="42">
        <v>0</v>
      </c>
      <c r="W132" s="42">
        <v>0</v>
      </c>
      <c r="X132" s="42">
        <v>0</v>
      </c>
      <c r="Y132" s="42">
        <v>7357049</v>
      </c>
      <c r="Z132" s="42">
        <v>7357049</v>
      </c>
      <c r="AA132" s="42">
        <v>7357049</v>
      </c>
      <c r="AB132" s="42">
        <v>7357049</v>
      </c>
      <c r="AC132" s="42">
        <f t="shared" si="39"/>
        <v>29428196</v>
      </c>
      <c r="AD132" s="42"/>
      <c r="AE132" s="42">
        <f t="shared" si="40"/>
        <v>7357049</v>
      </c>
      <c r="AF132" s="42">
        <f t="shared" ref="AF132:AF133" si="45">--N132/30*28</f>
        <v>6866579.0666666664</v>
      </c>
      <c r="AG132" s="42">
        <v>0</v>
      </c>
      <c r="AH132" s="42"/>
      <c r="AI132" s="42"/>
      <c r="AJ132" s="42">
        <f t="shared" si="41"/>
        <v>14223628.066666666</v>
      </c>
      <c r="AK132" s="42">
        <f t="shared" si="42"/>
        <v>43651824.066666663</v>
      </c>
      <c r="AL132" s="39"/>
      <c r="AM132" s="39"/>
      <c r="AN132" s="39"/>
      <c r="AO132" s="39"/>
      <c r="AP132" s="39" t="s">
        <v>92</v>
      </c>
      <c r="AQ132" s="39" t="s">
        <v>61</v>
      </c>
      <c r="AR132" s="39" t="s">
        <v>1694</v>
      </c>
      <c r="AS132" s="39" t="s">
        <v>1695</v>
      </c>
      <c r="AT132" s="39" t="s">
        <v>1175</v>
      </c>
    </row>
    <row r="133" spans="1:46" x14ac:dyDescent="0.25">
      <c r="A133" s="38">
        <f t="shared" si="44"/>
        <v>132</v>
      </c>
      <c r="B133" s="39" t="s">
        <v>6</v>
      </c>
      <c r="C133" s="39" t="s">
        <v>1696</v>
      </c>
      <c r="D133" s="39" t="s">
        <v>1697</v>
      </c>
      <c r="E133" s="40">
        <v>52904856</v>
      </c>
      <c r="F133" s="70">
        <v>46051</v>
      </c>
      <c r="G133" s="70"/>
      <c r="H133" s="70">
        <v>46293</v>
      </c>
      <c r="I133" s="42">
        <v>58856392</v>
      </c>
      <c r="J133" s="42"/>
      <c r="K133" s="42">
        <v>0</v>
      </c>
      <c r="L133" s="38" t="s">
        <v>60</v>
      </c>
      <c r="M133" s="42">
        <v>0</v>
      </c>
      <c r="N133" s="42">
        <v>7357049</v>
      </c>
      <c r="O133" s="42">
        <v>245234.96666666667</v>
      </c>
      <c r="P133" s="38">
        <v>234</v>
      </c>
      <c r="Q133" s="62">
        <v>46033</v>
      </c>
      <c r="R133" s="42">
        <v>88284588</v>
      </c>
      <c r="S133" s="38">
        <v>1164</v>
      </c>
      <c r="T133" s="54">
        <v>46051</v>
      </c>
      <c r="U133" s="42">
        <v>58856392</v>
      </c>
      <c r="V133" s="42">
        <v>490469.93333333335</v>
      </c>
      <c r="W133" s="42">
        <v>7357049</v>
      </c>
      <c r="X133" s="42">
        <v>7357049</v>
      </c>
      <c r="Y133" s="42">
        <v>7357049</v>
      </c>
      <c r="Z133" s="42">
        <v>7357049</v>
      </c>
      <c r="AA133" s="42">
        <v>7357049</v>
      </c>
      <c r="AB133" s="42">
        <v>7357049</v>
      </c>
      <c r="AC133" s="42">
        <f t="shared" si="39"/>
        <v>44632763.933333337</v>
      </c>
      <c r="AD133" s="42"/>
      <c r="AE133" s="42">
        <f t="shared" si="40"/>
        <v>7357049</v>
      </c>
      <c r="AF133" s="42">
        <f t="shared" si="45"/>
        <v>6866579.0666666664</v>
      </c>
      <c r="AG133" s="42">
        <v>0</v>
      </c>
      <c r="AH133" s="42"/>
      <c r="AI133" s="42"/>
      <c r="AJ133" s="42">
        <f t="shared" si="41"/>
        <v>14223628.066666666</v>
      </c>
      <c r="AK133" s="42">
        <f t="shared" si="42"/>
        <v>58856392</v>
      </c>
      <c r="AL133" s="39"/>
      <c r="AM133" s="39"/>
      <c r="AN133" s="39"/>
      <c r="AO133" s="39"/>
      <c r="AP133" s="39"/>
      <c r="AQ133" s="39" t="s">
        <v>61</v>
      </c>
      <c r="AR133" s="39" t="s">
        <v>1698</v>
      </c>
      <c r="AS133" s="39" t="s">
        <v>1699</v>
      </c>
      <c r="AT133" s="39" t="s">
        <v>1175</v>
      </c>
    </row>
    <row r="134" spans="1:46" x14ac:dyDescent="0.25">
      <c r="A134" s="38">
        <f t="shared" si="44"/>
        <v>133</v>
      </c>
      <c r="B134" s="39" t="s">
        <v>6</v>
      </c>
      <c r="C134" s="39" t="s">
        <v>1700</v>
      </c>
      <c r="D134" s="39" t="s">
        <v>1701</v>
      </c>
      <c r="E134" s="40">
        <v>1030542928</v>
      </c>
      <c r="F134" s="70">
        <v>46047</v>
      </c>
      <c r="G134" s="70"/>
      <c r="H134" s="70">
        <v>46289</v>
      </c>
      <c r="I134" s="42">
        <v>58856392</v>
      </c>
      <c r="J134" s="42"/>
      <c r="K134" s="42">
        <v>0</v>
      </c>
      <c r="L134" s="38" t="s">
        <v>60</v>
      </c>
      <c r="M134" s="42">
        <v>0</v>
      </c>
      <c r="N134" s="42">
        <v>7357049</v>
      </c>
      <c r="O134" s="42">
        <v>245234.96666666667</v>
      </c>
      <c r="P134" s="38">
        <v>268</v>
      </c>
      <c r="Q134" s="62">
        <v>46033</v>
      </c>
      <c r="R134" s="42">
        <v>58856392</v>
      </c>
      <c r="S134" s="38">
        <v>625</v>
      </c>
      <c r="T134" s="54">
        <v>46047</v>
      </c>
      <c r="U134" s="42">
        <v>58856392</v>
      </c>
      <c r="V134" s="42">
        <v>1471409.8</v>
      </c>
      <c r="W134" s="42">
        <v>7357049</v>
      </c>
      <c r="X134" s="42">
        <v>7357049</v>
      </c>
      <c r="Y134" s="42">
        <v>7357049</v>
      </c>
      <c r="Z134" s="42">
        <v>7357049</v>
      </c>
      <c r="AA134" s="42">
        <v>7357049</v>
      </c>
      <c r="AB134" s="42">
        <v>7357049</v>
      </c>
      <c r="AC134" s="42">
        <f t="shared" si="39"/>
        <v>45613703.799999997</v>
      </c>
      <c r="AD134" s="42"/>
      <c r="AE134" s="42">
        <f t="shared" si="40"/>
        <v>7357049</v>
      </c>
      <c r="AF134" s="42">
        <f t="shared" ref="AF134:AF135" si="46">--N134/30*24</f>
        <v>5885639.2000000002</v>
      </c>
      <c r="AG134" s="42">
        <v>0</v>
      </c>
      <c r="AH134" s="42"/>
      <c r="AI134" s="42"/>
      <c r="AJ134" s="42">
        <f t="shared" si="41"/>
        <v>13242688.199999999</v>
      </c>
      <c r="AK134" s="42">
        <f t="shared" si="42"/>
        <v>58856392</v>
      </c>
      <c r="AL134" s="39"/>
      <c r="AM134" s="39"/>
      <c r="AN134" s="39"/>
      <c r="AO134" s="39"/>
      <c r="AP134" s="39"/>
      <c r="AQ134" s="39" t="s">
        <v>61</v>
      </c>
      <c r="AR134" s="39" t="s">
        <v>1702</v>
      </c>
      <c r="AS134" s="39" t="s">
        <v>1703</v>
      </c>
      <c r="AT134" s="39" t="s">
        <v>1175</v>
      </c>
    </row>
    <row r="135" spans="1:46" x14ac:dyDescent="0.25">
      <c r="A135" s="38">
        <f t="shared" si="44"/>
        <v>134</v>
      </c>
      <c r="B135" s="39" t="s">
        <v>6</v>
      </c>
      <c r="C135" s="39" t="s">
        <v>1704</v>
      </c>
      <c r="D135" s="39" t="s">
        <v>1705</v>
      </c>
      <c r="E135" s="40">
        <v>52126325</v>
      </c>
      <c r="F135" s="70">
        <v>46047</v>
      </c>
      <c r="G135" s="70"/>
      <c r="H135" s="70">
        <v>46289</v>
      </c>
      <c r="I135" s="42">
        <v>58856392</v>
      </c>
      <c r="J135" s="42"/>
      <c r="K135" s="42">
        <v>0</v>
      </c>
      <c r="L135" s="38" t="s">
        <v>60</v>
      </c>
      <c r="M135" s="42">
        <v>0</v>
      </c>
      <c r="N135" s="42">
        <v>7357049</v>
      </c>
      <c r="O135" s="42">
        <v>245234.96666666667</v>
      </c>
      <c r="P135" s="38">
        <v>460</v>
      </c>
      <c r="Q135" s="62">
        <v>46033</v>
      </c>
      <c r="R135" s="42">
        <v>58856392</v>
      </c>
      <c r="S135" s="38">
        <v>626</v>
      </c>
      <c r="T135" s="54">
        <v>46047</v>
      </c>
      <c r="U135" s="42">
        <v>58856392</v>
      </c>
      <c r="V135" s="42">
        <v>1471409.8</v>
      </c>
      <c r="W135" s="42">
        <v>7357049</v>
      </c>
      <c r="X135" s="42">
        <v>7357049</v>
      </c>
      <c r="Y135" s="42">
        <v>7357049</v>
      </c>
      <c r="Z135" s="42">
        <v>7357049</v>
      </c>
      <c r="AA135" s="42">
        <v>7357049</v>
      </c>
      <c r="AB135" s="42">
        <v>7357049</v>
      </c>
      <c r="AC135" s="42">
        <f t="shared" si="39"/>
        <v>45613703.799999997</v>
      </c>
      <c r="AD135" s="42"/>
      <c r="AE135" s="42">
        <f t="shared" si="40"/>
        <v>7357049</v>
      </c>
      <c r="AF135" s="42">
        <f t="shared" si="46"/>
        <v>5885639.2000000002</v>
      </c>
      <c r="AG135" s="42">
        <v>0</v>
      </c>
      <c r="AH135" s="42"/>
      <c r="AI135" s="42"/>
      <c r="AJ135" s="42">
        <f t="shared" si="41"/>
        <v>13242688.199999999</v>
      </c>
      <c r="AK135" s="42">
        <f t="shared" si="42"/>
        <v>58856392</v>
      </c>
      <c r="AL135" s="39"/>
      <c r="AM135" s="39"/>
      <c r="AN135" s="39"/>
      <c r="AO135" s="39"/>
      <c r="AP135" s="39"/>
      <c r="AQ135" s="39" t="s">
        <v>61</v>
      </c>
      <c r="AR135" s="39" t="s">
        <v>1706</v>
      </c>
      <c r="AS135" s="39" t="s">
        <v>1707</v>
      </c>
      <c r="AT135" s="39" t="s">
        <v>1175</v>
      </c>
    </row>
    <row r="136" spans="1:46" x14ac:dyDescent="0.25">
      <c r="A136" s="38">
        <f t="shared" si="44"/>
        <v>135</v>
      </c>
      <c r="B136" s="39" t="s">
        <v>6</v>
      </c>
      <c r="C136" s="39" t="s">
        <v>1708</v>
      </c>
      <c r="D136" s="39" t="s">
        <v>1709</v>
      </c>
      <c r="E136" s="40">
        <v>52351045</v>
      </c>
      <c r="F136" s="70">
        <v>46048</v>
      </c>
      <c r="G136" s="70"/>
      <c r="H136" s="70">
        <v>46290</v>
      </c>
      <c r="I136" s="42">
        <v>58856392</v>
      </c>
      <c r="J136" s="42"/>
      <c r="K136" s="42">
        <v>0</v>
      </c>
      <c r="L136" s="38" t="s">
        <v>60</v>
      </c>
      <c r="M136" s="42">
        <v>0</v>
      </c>
      <c r="N136" s="42">
        <v>7357049</v>
      </c>
      <c r="O136" s="42">
        <v>245234.96666666667</v>
      </c>
      <c r="P136" s="38">
        <v>461</v>
      </c>
      <c r="Q136" s="62">
        <v>46033</v>
      </c>
      <c r="R136" s="42">
        <v>58856392</v>
      </c>
      <c r="S136" s="38">
        <v>628</v>
      </c>
      <c r="T136" s="54">
        <v>46048</v>
      </c>
      <c r="U136" s="42">
        <v>58856392</v>
      </c>
      <c r="V136" s="42">
        <v>1226174.8333333335</v>
      </c>
      <c r="W136" s="42">
        <v>7357049</v>
      </c>
      <c r="X136" s="42">
        <v>7357049</v>
      </c>
      <c r="Y136" s="42">
        <v>7357049</v>
      </c>
      <c r="Z136" s="42">
        <v>7357049</v>
      </c>
      <c r="AA136" s="42">
        <v>7357049</v>
      </c>
      <c r="AB136" s="42">
        <v>7357049</v>
      </c>
      <c r="AC136" s="42">
        <f t="shared" si="39"/>
        <v>45368468.833333336</v>
      </c>
      <c r="AD136" s="42"/>
      <c r="AE136" s="42">
        <f t="shared" si="40"/>
        <v>7357049</v>
      </c>
      <c r="AF136" s="42">
        <f t="shared" ref="AF136:AF138" si="47">--N136/30*25</f>
        <v>6130874.166666667</v>
      </c>
      <c r="AG136" s="42">
        <v>0</v>
      </c>
      <c r="AH136" s="42"/>
      <c r="AI136" s="42"/>
      <c r="AJ136" s="42">
        <f t="shared" si="41"/>
        <v>13487923.166666668</v>
      </c>
      <c r="AK136" s="42">
        <f t="shared" si="42"/>
        <v>58856392</v>
      </c>
      <c r="AL136" s="39"/>
      <c r="AM136" s="39"/>
      <c r="AN136" s="39"/>
      <c r="AO136" s="39"/>
      <c r="AP136" s="39"/>
      <c r="AQ136" s="39" t="s">
        <v>61</v>
      </c>
      <c r="AR136" s="39" t="s">
        <v>1710</v>
      </c>
      <c r="AS136" s="39" t="s">
        <v>1711</v>
      </c>
      <c r="AT136" s="39" t="s">
        <v>1175</v>
      </c>
    </row>
    <row r="137" spans="1:46" x14ac:dyDescent="0.25">
      <c r="A137" s="38">
        <f t="shared" si="44"/>
        <v>136</v>
      </c>
      <c r="B137" s="39" t="s">
        <v>6</v>
      </c>
      <c r="C137" s="39" t="s">
        <v>1712</v>
      </c>
      <c r="D137" s="39" t="s">
        <v>1713</v>
      </c>
      <c r="E137" s="40">
        <v>1032356824</v>
      </c>
      <c r="F137" s="70">
        <v>46048</v>
      </c>
      <c r="G137" s="70"/>
      <c r="H137" s="70">
        <v>46290</v>
      </c>
      <c r="I137" s="42">
        <v>58856392</v>
      </c>
      <c r="J137" s="42"/>
      <c r="K137" s="42">
        <v>0</v>
      </c>
      <c r="L137" s="38" t="s">
        <v>60</v>
      </c>
      <c r="M137" s="42">
        <v>0</v>
      </c>
      <c r="N137" s="42">
        <v>7357049</v>
      </c>
      <c r="O137" s="42">
        <v>245234.96666666667</v>
      </c>
      <c r="P137" s="38">
        <v>309</v>
      </c>
      <c r="Q137" s="62">
        <v>46033</v>
      </c>
      <c r="R137" s="42">
        <v>58856392</v>
      </c>
      <c r="S137" s="38">
        <v>629</v>
      </c>
      <c r="T137" s="54">
        <v>46048</v>
      </c>
      <c r="U137" s="42">
        <v>58856392</v>
      </c>
      <c r="V137" s="42">
        <v>1226174.8333333335</v>
      </c>
      <c r="W137" s="42">
        <v>7357049</v>
      </c>
      <c r="X137" s="42">
        <v>7357049</v>
      </c>
      <c r="Y137" s="42">
        <v>7357049</v>
      </c>
      <c r="Z137" s="42">
        <v>7357049</v>
      </c>
      <c r="AA137" s="42">
        <v>7357049</v>
      </c>
      <c r="AB137" s="42">
        <v>7357049</v>
      </c>
      <c r="AC137" s="42">
        <f t="shared" si="39"/>
        <v>45368468.833333336</v>
      </c>
      <c r="AD137" s="42"/>
      <c r="AE137" s="42">
        <f t="shared" si="40"/>
        <v>7357049</v>
      </c>
      <c r="AF137" s="42">
        <f t="shared" si="47"/>
        <v>6130874.166666667</v>
      </c>
      <c r="AG137" s="42">
        <v>0</v>
      </c>
      <c r="AH137" s="42"/>
      <c r="AI137" s="42"/>
      <c r="AJ137" s="42">
        <f t="shared" si="41"/>
        <v>13487923.166666668</v>
      </c>
      <c r="AK137" s="42">
        <f t="shared" si="42"/>
        <v>58856392</v>
      </c>
      <c r="AL137" s="39"/>
      <c r="AM137" s="39"/>
      <c r="AN137" s="39"/>
      <c r="AO137" s="39"/>
      <c r="AP137" s="39"/>
      <c r="AQ137" s="39" t="s">
        <v>61</v>
      </c>
      <c r="AR137" s="39" t="s">
        <v>1714</v>
      </c>
      <c r="AS137" s="39" t="s">
        <v>1715</v>
      </c>
      <c r="AT137" s="39" t="s">
        <v>1175</v>
      </c>
    </row>
    <row r="138" spans="1:46" x14ac:dyDescent="0.25">
      <c r="A138" s="38">
        <f t="shared" si="44"/>
        <v>137</v>
      </c>
      <c r="B138" s="39" t="s">
        <v>6</v>
      </c>
      <c r="C138" s="39" t="s">
        <v>1716</v>
      </c>
      <c r="D138" s="39" t="s">
        <v>1717</v>
      </c>
      <c r="E138" s="40">
        <v>1032393154</v>
      </c>
      <c r="F138" s="70">
        <v>46048</v>
      </c>
      <c r="G138" s="70"/>
      <c r="H138" s="70">
        <v>46290</v>
      </c>
      <c r="I138" s="42">
        <v>58856392</v>
      </c>
      <c r="J138" s="42"/>
      <c r="K138" s="42">
        <v>0</v>
      </c>
      <c r="L138" s="38" t="s">
        <v>60</v>
      </c>
      <c r="M138" s="42">
        <v>0</v>
      </c>
      <c r="N138" s="42">
        <v>7357049</v>
      </c>
      <c r="O138" s="42">
        <v>245234.96666666667</v>
      </c>
      <c r="P138" s="38">
        <v>233</v>
      </c>
      <c r="Q138" s="62">
        <v>46033</v>
      </c>
      <c r="R138" s="42">
        <v>58856392</v>
      </c>
      <c r="S138" s="38">
        <v>654</v>
      </c>
      <c r="T138" s="54">
        <v>46048</v>
      </c>
      <c r="U138" s="42">
        <v>58856392</v>
      </c>
      <c r="V138" s="42">
        <v>1226174.83</v>
      </c>
      <c r="W138" s="42">
        <v>7357049</v>
      </c>
      <c r="X138" s="42">
        <v>7357049</v>
      </c>
      <c r="Y138" s="42">
        <v>7357049</v>
      </c>
      <c r="Z138" s="42">
        <v>7357049</v>
      </c>
      <c r="AA138" s="42">
        <v>7357049</v>
      </c>
      <c r="AB138" s="42">
        <v>7357049</v>
      </c>
      <c r="AC138" s="42">
        <f t="shared" si="39"/>
        <v>45368468.829999998</v>
      </c>
      <c r="AD138" s="42"/>
      <c r="AE138" s="42">
        <f t="shared" si="40"/>
        <v>7357049</v>
      </c>
      <c r="AF138" s="42">
        <f t="shared" si="47"/>
        <v>6130874.166666667</v>
      </c>
      <c r="AG138" s="42">
        <v>0</v>
      </c>
      <c r="AH138" s="42"/>
      <c r="AI138" s="42"/>
      <c r="AJ138" s="42">
        <f t="shared" si="41"/>
        <v>13487923.166666668</v>
      </c>
      <c r="AK138" s="42">
        <f t="shared" si="42"/>
        <v>58856391.99666667</v>
      </c>
      <c r="AL138" s="39"/>
      <c r="AM138" s="39"/>
      <c r="AN138" s="39"/>
      <c r="AO138" s="39"/>
      <c r="AP138" s="39"/>
      <c r="AQ138" s="39" t="s">
        <v>61</v>
      </c>
      <c r="AR138" s="39" t="s">
        <v>1718</v>
      </c>
      <c r="AS138" s="39" t="s">
        <v>1719</v>
      </c>
      <c r="AT138" s="39" t="s">
        <v>1175</v>
      </c>
    </row>
    <row r="139" spans="1:46" x14ac:dyDescent="0.25">
      <c r="A139" s="38">
        <f t="shared" si="44"/>
        <v>138</v>
      </c>
      <c r="B139" s="39" t="s">
        <v>6</v>
      </c>
      <c r="C139" s="39" t="s">
        <v>1720</v>
      </c>
      <c r="D139" s="39" t="s">
        <v>1721</v>
      </c>
      <c r="E139" s="40">
        <v>1032408322</v>
      </c>
      <c r="F139" s="70">
        <v>46051</v>
      </c>
      <c r="G139" s="70"/>
      <c r="H139" s="70">
        <v>46293</v>
      </c>
      <c r="I139" s="42">
        <v>58856392</v>
      </c>
      <c r="J139" s="42"/>
      <c r="K139" s="42">
        <v>0</v>
      </c>
      <c r="L139" s="38" t="s">
        <v>60</v>
      </c>
      <c r="M139" s="42">
        <v>0</v>
      </c>
      <c r="N139" s="42">
        <v>7357049</v>
      </c>
      <c r="O139" s="42">
        <v>245234.96666666667</v>
      </c>
      <c r="P139" s="38">
        <v>429</v>
      </c>
      <c r="Q139" s="62">
        <v>46033</v>
      </c>
      <c r="R139" s="42">
        <v>88284588</v>
      </c>
      <c r="S139" s="38">
        <v>1149</v>
      </c>
      <c r="T139" s="54">
        <v>46051</v>
      </c>
      <c r="U139" s="42">
        <v>58856392</v>
      </c>
      <c r="V139" s="42">
        <v>490469.93333333335</v>
      </c>
      <c r="W139" s="42">
        <v>7357049</v>
      </c>
      <c r="X139" s="42">
        <v>7357049</v>
      </c>
      <c r="Y139" s="42">
        <v>7357049</v>
      </c>
      <c r="Z139" s="42">
        <v>7357049</v>
      </c>
      <c r="AA139" s="42">
        <v>7357049</v>
      </c>
      <c r="AB139" s="42">
        <v>7357049</v>
      </c>
      <c r="AC139" s="42">
        <f t="shared" si="39"/>
        <v>44632763.933333337</v>
      </c>
      <c r="AD139" s="42"/>
      <c r="AE139" s="42">
        <f t="shared" si="40"/>
        <v>7357049</v>
      </c>
      <c r="AF139" s="42">
        <f>--N139/30*28</f>
        <v>6866579.0666666664</v>
      </c>
      <c r="AG139" s="42">
        <v>0</v>
      </c>
      <c r="AH139" s="42"/>
      <c r="AI139" s="42"/>
      <c r="AJ139" s="42">
        <f t="shared" si="41"/>
        <v>14223628.066666666</v>
      </c>
      <c r="AK139" s="42">
        <f t="shared" si="42"/>
        <v>58856392</v>
      </c>
      <c r="AL139" s="39"/>
      <c r="AM139" s="39"/>
      <c r="AN139" s="39"/>
      <c r="AO139" s="39"/>
      <c r="AP139" s="39"/>
      <c r="AQ139" s="39" t="s">
        <v>61</v>
      </c>
      <c r="AR139" s="39" t="s">
        <v>1722</v>
      </c>
      <c r="AS139" s="39" t="s">
        <v>1723</v>
      </c>
      <c r="AT139" s="39" t="s">
        <v>1175</v>
      </c>
    </row>
    <row r="140" spans="1:46" x14ac:dyDescent="0.25">
      <c r="A140" s="38">
        <f t="shared" si="44"/>
        <v>139</v>
      </c>
      <c r="B140" s="39" t="s">
        <v>6</v>
      </c>
      <c r="C140" s="39" t="s">
        <v>1724</v>
      </c>
      <c r="D140" s="39" t="s">
        <v>1725</v>
      </c>
      <c r="E140" s="40">
        <v>1026289437</v>
      </c>
      <c r="F140" s="70">
        <v>46050</v>
      </c>
      <c r="G140" s="70"/>
      <c r="H140" s="70">
        <v>46292</v>
      </c>
      <c r="I140" s="42">
        <v>58856392</v>
      </c>
      <c r="J140" s="42"/>
      <c r="K140" s="42">
        <v>0</v>
      </c>
      <c r="L140" s="38" t="s">
        <v>60</v>
      </c>
      <c r="M140" s="42">
        <v>0</v>
      </c>
      <c r="N140" s="42">
        <v>7357049</v>
      </c>
      <c r="O140" s="42">
        <v>245234.96666666667</v>
      </c>
      <c r="P140" s="38">
        <v>462</v>
      </c>
      <c r="Q140" s="62">
        <v>46033</v>
      </c>
      <c r="R140" s="42">
        <v>88284588</v>
      </c>
      <c r="S140" s="38">
        <v>1110</v>
      </c>
      <c r="T140" s="54">
        <v>46050</v>
      </c>
      <c r="U140" s="42">
        <v>58856392</v>
      </c>
      <c r="V140" s="42">
        <v>735704.9</v>
      </c>
      <c r="W140" s="42">
        <v>7357049</v>
      </c>
      <c r="X140" s="42">
        <v>7357049</v>
      </c>
      <c r="Y140" s="42">
        <v>7357049</v>
      </c>
      <c r="Z140" s="42">
        <v>7357049</v>
      </c>
      <c r="AA140" s="42">
        <v>7357049</v>
      </c>
      <c r="AB140" s="42">
        <v>7357049</v>
      </c>
      <c r="AC140" s="42">
        <f t="shared" si="39"/>
        <v>44877998.899999999</v>
      </c>
      <c r="AD140" s="42"/>
      <c r="AE140" s="42">
        <f t="shared" si="40"/>
        <v>7357049</v>
      </c>
      <c r="AF140" s="42">
        <f t="shared" ref="AF140:AF142" si="48">--N140/30*27</f>
        <v>6621344.1000000006</v>
      </c>
      <c r="AG140" s="42">
        <v>0</v>
      </c>
      <c r="AH140" s="42"/>
      <c r="AI140" s="42"/>
      <c r="AJ140" s="42">
        <f t="shared" si="41"/>
        <v>13978393.100000001</v>
      </c>
      <c r="AK140" s="42">
        <f t="shared" si="42"/>
        <v>58856392</v>
      </c>
      <c r="AL140" s="39"/>
      <c r="AM140" s="39"/>
      <c r="AN140" s="39"/>
      <c r="AO140" s="39"/>
      <c r="AP140" s="39"/>
      <c r="AQ140" s="39" t="s">
        <v>61</v>
      </c>
      <c r="AR140" s="39" t="s">
        <v>1726</v>
      </c>
      <c r="AS140" s="39" t="s">
        <v>1727</v>
      </c>
      <c r="AT140" s="39" t="s">
        <v>1175</v>
      </c>
    </row>
    <row r="141" spans="1:46" x14ac:dyDescent="0.25">
      <c r="A141" s="38">
        <f t="shared" si="44"/>
        <v>140</v>
      </c>
      <c r="B141" s="39" t="s">
        <v>6</v>
      </c>
      <c r="C141" s="39" t="s">
        <v>1728</v>
      </c>
      <c r="D141" s="39" t="s">
        <v>1729</v>
      </c>
      <c r="E141" s="40">
        <v>52283736</v>
      </c>
      <c r="F141" s="70">
        <v>46050</v>
      </c>
      <c r="G141" s="70"/>
      <c r="H141" s="70">
        <v>46292</v>
      </c>
      <c r="I141" s="42">
        <v>58856392</v>
      </c>
      <c r="J141" s="42"/>
      <c r="K141" s="42">
        <v>0</v>
      </c>
      <c r="L141" s="38" t="s">
        <v>60</v>
      </c>
      <c r="M141" s="42">
        <v>0</v>
      </c>
      <c r="N141" s="42">
        <v>7357049</v>
      </c>
      <c r="O141" s="42">
        <v>245234.96666666667</v>
      </c>
      <c r="P141" s="38">
        <v>463</v>
      </c>
      <c r="Q141" s="62">
        <v>46033</v>
      </c>
      <c r="R141" s="42">
        <v>88284588</v>
      </c>
      <c r="S141" s="38">
        <v>1094</v>
      </c>
      <c r="T141" s="54">
        <v>46050</v>
      </c>
      <c r="U141" s="42">
        <v>58856392</v>
      </c>
      <c r="V141" s="42">
        <v>735704.9</v>
      </c>
      <c r="W141" s="42">
        <v>7357049</v>
      </c>
      <c r="X141" s="42">
        <v>7357049</v>
      </c>
      <c r="Y141" s="42">
        <v>7357049</v>
      </c>
      <c r="Z141" s="42">
        <v>7357049</v>
      </c>
      <c r="AA141" s="42">
        <v>7357049</v>
      </c>
      <c r="AB141" s="42">
        <v>7357049</v>
      </c>
      <c r="AC141" s="42">
        <f t="shared" si="39"/>
        <v>44877998.899999999</v>
      </c>
      <c r="AD141" s="42"/>
      <c r="AE141" s="42">
        <f t="shared" si="40"/>
        <v>7357049</v>
      </c>
      <c r="AF141" s="42">
        <f t="shared" si="48"/>
        <v>6621344.1000000006</v>
      </c>
      <c r="AG141" s="42">
        <v>0</v>
      </c>
      <c r="AH141" s="42"/>
      <c r="AI141" s="42"/>
      <c r="AJ141" s="42">
        <f t="shared" si="41"/>
        <v>13978393.100000001</v>
      </c>
      <c r="AK141" s="42">
        <f t="shared" si="42"/>
        <v>58856392</v>
      </c>
      <c r="AL141" s="39"/>
      <c r="AM141" s="39"/>
      <c r="AN141" s="39"/>
      <c r="AO141" s="39"/>
      <c r="AP141" s="39"/>
      <c r="AQ141" s="39" t="s">
        <v>61</v>
      </c>
      <c r="AR141" s="39" t="s">
        <v>1730</v>
      </c>
      <c r="AS141" s="39" t="s">
        <v>1731</v>
      </c>
      <c r="AT141" s="39" t="s">
        <v>1175</v>
      </c>
    </row>
    <row r="142" spans="1:46" x14ac:dyDescent="0.25">
      <c r="A142" s="38">
        <f t="shared" si="44"/>
        <v>141</v>
      </c>
      <c r="B142" s="39" t="s">
        <v>6</v>
      </c>
      <c r="C142" s="39" t="s">
        <v>1732</v>
      </c>
      <c r="D142" s="39" t="s">
        <v>1733</v>
      </c>
      <c r="E142" s="40">
        <v>74186542</v>
      </c>
      <c r="F142" s="70">
        <v>46050</v>
      </c>
      <c r="G142" s="70"/>
      <c r="H142" s="70">
        <v>46292</v>
      </c>
      <c r="I142" s="42">
        <v>58856392</v>
      </c>
      <c r="J142" s="42"/>
      <c r="K142" s="42">
        <v>0</v>
      </c>
      <c r="L142" s="38" t="s">
        <v>60</v>
      </c>
      <c r="M142" s="42">
        <v>0</v>
      </c>
      <c r="N142" s="42">
        <v>7357049</v>
      </c>
      <c r="O142" s="42">
        <v>245234.96666666667</v>
      </c>
      <c r="P142" s="38">
        <v>431</v>
      </c>
      <c r="Q142" s="62">
        <v>46033</v>
      </c>
      <c r="R142" s="42">
        <v>88284588</v>
      </c>
      <c r="S142" s="38">
        <v>1103</v>
      </c>
      <c r="T142" s="54">
        <v>46050</v>
      </c>
      <c r="U142" s="42">
        <v>58856392</v>
      </c>
      <c r="V142" s="42">
        <v>735704.9</v>
      </c>
      <c r="W142" s="42">
        <v>7357049</v>
      </c>
      <c r="X142" s="42">
        <v>7357049</v>
      </c>
      <c r="Y142" s="42">
        <v>7357049</v>
      </c>
      <c r="Z142" s="42">
        <v>7357049</v>
      </c>
      <c r="AA142" s="42">
        <v>7357049</v>
      </c>
      <c r="AB142" s="42">
        <v>7357049</v>
      </c>
      <c r="AC142" s="42">
        <f t="shared" si="39"/>
        <v>44877998.899999999</v>
      </c>
      <c r="AD142" s="42"/>
      <c r="AE142" s="42">
        <f t="shared" si="40"/>
        <v>7357049</v>
      </c>
      <c r="AF142" s="42">
        <f t="shared" si="48"/>
        <v>6621344.1000000006</v>
      </c>
      <c r="AG142" s="42">
        <v>0</v>
      </c>
      <c r="AH142" s="42"/>
      <c r="AI142" s="42"/>
      <c r="AJ142" s="42">
        <f t="shared" si="41"/>
        <v>13978393.100000001</v>
      </c>
      <c r="AK142" s="42">
        <f t="shared" si="42"/>
        <v>58856392</v>
      </c>
      <c r="AL142" s="39"/>
      <c r="AM142" s="39"/>
      <c r="AN142" s="39"/>
      <c r="AO142" s="39"/>
      <c r="AP142" s="39"/>
      <c r="AQ142" s="39" t="s">
        <v>61</v>
      </c>
      <c r="AR142" s="39" t="s">
        <v>1734</v>
      </c>
      <c r="AS142" s="39" t="s">
        <v>1735</v>
      </c>
      <c r="AT142" s="39" t="s">
        <v>1175</v>
      </c>
    </row>
    <row r="143" spans="1:46" x14ac:dyDescent="0.25">
      <c r="A143" s="38">
        <f t="shared" si="44"/>
        <v>142</v>
      </c>
      <c r="B143" s="39" t="s">
        <v>6</v>
      </c>
      <c r="C143" s="39" t="s">
        <v>1736</v>
      </c>
      <c r="D143" s="39" t="s">
        <v>1737</v>
      </c>
      <c r="E143" s="40">
        <v>1144041398</v>
      </c>
      <c r="F143" s="70">
        <v>46052</v>
      </c>
      <c r="G143" s="70"/>
      <c r="H143" s="70">
        <v>46294</v>
      </c>
      <c r="I143" s="42">
        <v>30002760</v>
      </c>
      <c r="J143" s="42"/>
      <c r="K143" s="42">
        <v>0</v>
      </c>
      <c r="L143" s="38" t="s">
        <v>60</v>
      </c>
      <c r="M143" s="42">
        <v>0</v>
      </c>
      <c r="N143" s="42">
        <v>3750345</v>
      </c>
      <c r="O143" s="42">
        <v>125011.5</v>
      </c>
      <c r="P143" s="38">
        <v>270</v>
      </c>
      <c r="Q143" s="62">
        <v>46033</v>
      </c>
      <c r="R143" s="42">
        <v>45004140</v>
      </c>
      <c r="S143" s="38">
        <v>1172</v>
      </c>
      <c r="T143" s="54">
        <v>46052</v>
      </c>
      <c r="U143" s="42">
        <v>30002760</v>
      </c>
      <c r="V143" s="42">
        <v>125011.5</v>
      </c>
      <c r="W143" s="42">
        <v>3750345</v>
      </c>
      <c r="X143" s="42">
        <v>3750345</v>
      </c>
      <c r="Y143" s="42">
        <v>3750345</v>
      </c>
      <c r="Z143" s="42">
        <v>3750345</v>
      </c>
      <c r="AA143" s="42">
        <v>3750345</v>
      </c>
      <c r="AB143" s="42">
        <v>3750345</v>
      </c>
      <c r="AC143" s="42">
        <f t="shared" si="39"/>
        <v>22627081.5</v>
      </c>
      <c r="AD143" s="42"/>
      <c r="AE143" s="42">
        <f t="shared" si="40"/>
        <v>3750345</v>
      </c>
      <c r="AF143" s="42">
        <f t="shared" ref="AF143:AF144" si="49">--N143/30*29</f>
        <v>3625333.5</v>
      </c>
      <c r="AG143" s="42">
        <v>0</v>
      </c>
      <c r="AH143" s="42"/>
      <c r="AI143" s="42"/>
      <c r="AJ143" s="42">
        <f t="shared" si="41"/>
        <v>7375678.5</v>
      </c>
      <c r="AK143" s="42">
        <f t="shared" si="42"/>
        <v>30002760</v>
      </c>
      <c r="AL143" s="39"/>
      <c r="AM143" s="39"/>
      <c r="AN143" s="39"/>
      <c r="AO143" s="39"/>
      <c r="AP143" s="39"/>
      <c r="AQ143" s="39" t="s">
        <v>61</v>
      </c>
      <c r="AR143" s="39" t="s">
        <v>1738</v>
      </c>
      <c r="AS143" s="39" t="s">
        <v>1739</v>
      </c>
      <c r="AT143" s="39" t="s">
        <v>1175</v>
      </c>
    </row>
    <row r="144" spans="1:46" x14ac:dyDescent="0.25">
      <c r="A144" s="38">
        <f t="shared" si="44"/>
        <v>143</v>
      </c>
      <c r="B144" s="39" t="s">
        <v>6</v>
      </c>
      <c r="C144" s="39" t="s">
        <v>1740</v>
      </c>
      <c r="D144" s="39" t="s">
        <v>1741</v>
      </c>
      <c r="E144" s="40">
        <v>1072705354</v>
      </c>
      <c r="F144" s="70">
        <v>46052</v>
      </c>
      <c r="G144" s="70"/>
      <c r="H144" s="70">
        <v>46294</v>
      </c>
      <c r="I144" s="42">
        <v>46048200</v>
      </c>
      <c r="J144" s="42"/>
      <c r="K144" s="42">
        <v>0</v>
      </c>
      <c r="L144" s="38" t="s">
        <v>60</v>
      </c>
      <c r="M144" s="42">
        <v>0</v>
      </c>
      <c r="N144" s="42">
        <v>5756025</v>
      </c>
      <c r="O144" s="42">
        <v>191867.5</v>
      </c>
      <c r="P144" s="38">
        <v>466</v>
      </c>
      <c r="Q144" s="62">
        <v>46033</v>
      </c>
      <c r="R144" s="42">
        <v>69072300</v>
      </c>
      <c r="S144" s="38">
        <v>1169</v>
      </c>
      <c r="T144" s="54">
        <v>46052</v>
      </c>
      <c r="U144" s="42">
        <v>46048200</v>
      </c>
      <c r="V144" s="42">
        <v>191867.5</v>
      </c>
      <c r="W144" s="42">
        <v>5756025</v>
      </c>
      <c r="X144" s="42">
        <v>5756025</v>
      </c>
      <c r="Y144" s="42">
        <v>5756025</v>
      </c>
      <c r="Z144" s="42">
        <v>5756025</v>
      </c>
      <c r="AA144" s="42">
        <v>5756025</v>
      </c>
      <c r="AB144" s="42">
        <v>5756025</v>
      </c>
      <c r="AC144" s="42">
        <f t="shared" si="39"/>
        <v>34728017.5</v>
      </c>
      <c r="AD144" s="42"/>
      <c r="AE144" s="42">
        <f t="shared" si="40"/>
        <v>5756025</v>
      </c>
      <c r="AF144" s="42">
        <f t="shared" si="49"/>
        <v>5564157.5</v>
      </c>
      <c r="AG144" s="42">
        <v>0</v>
      </c>
      <c r="AH144" s="42"/>
      <c r="AI144" s="42"/>
      <c r="AJ144" s="42">
        <f t="shared" si="41"/>
        <v>11320182.5</v>
      </c>
      <c r="AK144" s="42">
        <f t="shared" si="42"/>
        <v>46048200</v>
      </c>
      <c r="AL144" s="39"/>
      <c r="AM144" s="39"/>
      <c r="AN144" s="39"/>
      <c r="AO144" s="39"/>
      <c r="AP144" s="39"/>
      <c r="AQ144" s="39" t="s">
        <v>93</v>
      </c>
      <c r="AR144" s="39" t="s">
        <v>1742</v>
      </c>
      <c r="AS144" s="39" t="s">
        <v>1743</v>
      </c>
      <c r="AT144" s="39" t="s">
        <v>1175</v>
      </c>
    </row>
    <row r="145" spans="1:46" x14ac:dyDescent="0.25">
      <c r="A145" s="38">
        <f t="shared" si="44"/>
        <v>144</v>
      </c>
      <c r="B145" s="39" t="s">
        <v>6</v>
      </c>
      <c r="C145" s="39" t="s">
        <v>1744</v>
      </c>
      <c r="D145" s="39" t="s">
        <v>1745</v>
      </c>
      <c r="E145" s="40">
        <v>1010010207</v>
      </c>
      <c r="F145" s="70">
        <v>46051</v>
      </c>
      <c r="G145" s="70"/>
      <c r="H145" s="70">
        <v>46293</v>
      </c>
      <c r="I145" s="42">
        <v>46048200</v>
      </c>
      <c r="J145" s="42"/>
      <c r="K145" s="42">
        <v>0</v>
      </c>
      <c r="L145" s="38" t="s">
        <v>60</v>
      </c>
      <c r="M145" s="42">
        <v>0</v>
      </c>
      <c r="N145" s="42">
        <v>5756025</v>
      </c>
      <c r="O145" s="42">
        <v>191867.5</v>
      </c>
      <c r="P145" s="38">
        <v>374</v>
      </c>
      <c r="Q145" s="62">
        <v>46033</v>
      </c>
      <c r="R145" s="42">
        <v>69072300</v>
      </c>
      <c r="S145" s="38">
        <v>1135</v>
      </c>
      <c r="T145" s="54">
        <v>46051</v>
      </c>
      <c r="U145" s="42">
        <v>46048200</v>
      </c>
      <c r="V145" s="42">
        <v>383735</v>
      </c>
      <c r="W145" s="42">
        <v>5756025</v>
      </c>
      <c r="X145" s="42">
        <v>5756025</v>
      </c>
      <c r="Y145" s="42">
        <v>5756025</v>
      </c>
      <c r="Z145" s="42">
        <v>5756025</v>
      </c>
      <c r="AA145" s="42">
        <v>5756025</v>
      </c>
      <c r="AB145" s="42">
        <v>5756025</v>
      </c>
      <c r="AC145" s="42">
        <f t="shared" si="39"/>
        <v>34919885</v>
      </c>
      <c r="AD145" s="42"/>
      <c r="AE145" s="42">
        <f t="shared" si="40"/>
        <v>5756025</v>
      </c>
      <c r="AF145" s="42">
        <f>--N145/30*28</f>
        <v>5372290</v>
      </c>
      <c r="AG145" s="42">
        <v>0</v>
      </c>
      <c r="AH145" s="42"/>
      <c r="AI145" s="42"/>
      <c r="AJ145" s="42">
        <f t="shared" si="41"/>
        <v>11128315</v>
      </c>
      <c r="AK145" s="42">
        <f t="shared" si="42"/>
        <v>46048200</v>
      </c>
      <c r="AL145" s="39"/>
      <c r="AM145" s="39"/>
      <c r="AN145" s="39"/>
      <c r="AO145" s="39"/>
      <c r="AP145" s="39"/>
      <c r="AQ145" s="39" t="s">
        <v>61</v>
      </c>
      <c r="AR145" s="39" t="s">
        <v>1746</v>
      </c>
      <c r="AS145" s="39" t="s">
        <v>1747</v>
      </c>
      <c r="AT145" s="39" t="s">
        <v>1175</v>
      </c>
    </row>
    <row r="146" spans="1:46" x14ac:dyDescent="0.25">
      <c r="A146" s="38">
        <f t="shared" si="44"/>
        <v>145</v>
      </c>
      <c r="B146" s="39" t="s">
        <v>6</v>
      </c>
      <c r="C146" s="39" t="s">
        <v>1748</v>
      </c>
      <c r="D146" s="39" t="s">
        <v>1749</v>
      </c>
      <c r="E146" s="40">
        <v>2955984</v>
      </c>
      <c r="F146" s="70">
        <v>46050</v>
      </c>
      <c r="G146" s="70"/>
      <c r="H146" s="70">
        <v>46292</v>
      </c>
      <c r="I146" s="42">
        <v>48350608</v>
      </c>
      <c r="J146" s="42"/>
      <c r="K146" s="42">
        <v>0</v>
      </c>
      <c r="L146" s="38" t="s">
        <v>60</v>
      </c>
      <c r="M146" s="42">
        <v>0</v>
      </c>
      <c r="N146" s="42">
        <v>6043826</v>
      </c>
      <c r="O146" s="42">
        <v>201460.86666666667</v>
      </c>
      <c r="P146" s="38">
        <v>408</v>
      </c>
      <c r="Q146" s="62">
        <v>46033</v>
      </c>
      <c r="R146" s="42">
        <v>76143444</v>
      </c>
      <c r="S146" s="38">
        <v>1096</v>
      </c>
      <c r="T146" s="54">
        <v>46050</v>
      </c>
      <c r="U146" s="42">
        <v>48350608</v>
      </c>
      <c r="V146" s="42">
        <v>604382.6</v>
      </c>
      <c r="W146" s="42">
        <v>6043826</v>
      </c>
      <c r="X146" s="42">
        <v>6043826</v>
      </c>
      <c r="Y146" s="42">
        <v>6043826</v>
      </c>
      <c r="Z146" s="42">
        <v>6043826</v>
      </c>
      <c r="AA146" s="42">
        <v>6043826</v>
      </c>
      <c r="AB146" s="42">
        <v>6043826</v>
      </c>
      <c r="AC146" s="42">
        <f t="shared" si="39"/>
        <v>36867338.600000001</v>
      </c>
      <c r="AD146" s="42"/>
      <c r="AE146" s="42">
        <f t="shared" si="40"/>
        <v>6043826</v>
      </c>
      <c r="AF146" s="42">
        <f t="shared" ref="AF146:AF147" si="50">--N146/30*27</f>
        <v>5439443.4000000004</v>
      </c>
      <c r="AG146" s="42">
        <v>0</v>
      </c>
      <c r="AH146" s="42"/>
      <c r="AI146" s="42"/>
      <c r="AJ146" s="42">
        <f t="shared" si="41"/>
        <v>11483269.4</v>
      </c>
      <c r="AK146" s="42">
        <f t="shared" si="42"/>
        <v>48350608</v>
      </c>
      <c r="AL146" s="39"/>
      <c r="AM146" s="39"/>
      <c r="AN146" s="39"/>
      <c r="AO146" s="39"/>
      <c r="AP146" s="39"/>
      <c r="AQ146" s="39" t="s">
        <v>61</v>
      </c>
      <c r="AR146" s="39" t="s">
        <v>1750</v>
      </c>
      <c r="AS146" s="39" t="s">
        <v>1751</v>
      </c>
      <c r="AT146" s="39" t="s">
        <v>1175</v>
      </c>
    </row>
    <row r="147" spans="1:46" x14ac:dyDescent="0.25">
      <c r="A147" s="38">
        <f t="shared" si="44"/>
        <v>146</v>
      </c>
      <c r="B147" s="39" t="s">
        <v>6</v>
      </c>
      <c r="C147" s="39" t="s">
        <v>1752</v>
      </c>
      <c r="D147" s="39" t="s">
        <v>1753</v>
      </c>
      <c r="E147" s="40">
        <v>1018426830</v>
      </c>
      <c r="F147" s="70">
        <v>46050</v>
      </c>
      <c r="G147" s="70"/>
      <c r="H147" s="70">
        <v>46292</v>
      </c>
      <c r="I147" s="42">
        <v>48350608</v>
      </c>
      <c r="J147" s="42"/>
      <c r="K147" s="42">
        <v>0</v>
      </c>
      <c r="L147" s="38" t="s">
        <v>60</v>
      </c>
      <c r="M147" s="42">
        <v>0</v>
      </c>
      <c r="N147" s="42">
        <v>6043826</v>
      </c>
      <c r="O147" s="42">
        <v>201460.86666666667</v>
      </c>
      <c r="P147" s="38">
        <v>237</v>
      </c>
      <c r="Q147" s="62">
        <v>46033</v>
      </c>
      <c r="R147" s="42">
        <v>76143444</v>
      </c>
      <c r="S147" s="38">
        <v>1104</v>
      </c>
      <c r="T147" s="54">
        <v>46050</v>
      </c>
      <c r="U147" s="42">
        <v>48350608</v>
      </c>
      <c r="V147" s="42">
        <v>604382.6</v>
      </c>
      <c r="W147" s="42">
        <v>6043826</v>
      </c>
      <c r="X147" s="42">
        <v>6043826</v>
      </c>
      <c r="Y147" s="42">
        <v>6043826</v>
      </c>
      <c r="Z147" s="42">
        <v>6043826</v>
      </c>
      <c r="AA147" s="42">
        <v>6043826</v>
      </c>
      <c r="AB147" s="42">
        <v>6043826</v>
      </c>
      <c r="AC147" s="42">
        <f t="shared" si="39"/>
        <v>36867338.600000001</v>
      </c>
      <c r="AD147" s="42"/>
      <c r="AE147" s="42">
        <f t="shared" si="40"/>
        <v>6043826</v>
      </c>
      <c r="AF147" s="42">
        <f t="shared" si="50"/>
        <v>5439443.4000000004</v>
      </c>
      <c r="AG147" s="42">
        <v>0</v>
      </c>
      <c r="AH147" s="42"/>
      <c r="AI147" s="42"/>
      <c r="AJ147" s="42">
        <f t="shared" si="41"/>
        <v>11483269.4</v>
      </c>
      <c r="AK147" s="42">
        <f t="shared" si="42"/>
        <v>48350608</v>
      </c>
      <c r="AL147" s="39"/>
      <c r="AM147" s="39"/>
      <c r="AN147" s="39"/>
      <c r="AO147" s="39"/>
      <c r="AP147" s="39"/>
      <c r="AQ147" s="39" t="s">
        <v>61</v>
      </c>
      <c r="AR147" s="39" t="s">
        <v>1754</v>
      </c>
      <c r="AS147" s="39" t="s">
        <v>1755</v>
      </c>
      <c r="AT147" s="39" t="s">
        <v>1175</v>
      </c>
    </row>
    <row r="148" spans="1:46" x14ac:dyDescent="0.25">
      <c r="A148" s="38">
        <f t="shared" si="44"/>
        <v>147</v>
      </c>
      <c r="B148" s="39" t="s">
        <v>6</v>
      </c>
      <c r="C148" s="39" t="s">
        <v>1756</v>
      </c>
      <c r="D148" s="39" t="s">
        <v>1757</v>
      </c>
      <c r="E148" s="40">
        <v>1057605196</v>
      </c>
      <c r="F148" s="70">
        <v>46052</v>
      </c>
      <c r="G148" s="70"/>
      <c r="H148" s="70">
        <v>46294</v>
      </c>
      <c r="I148" s="42">
        <v>48350608</v>
      </c>
      <c r="J148" s="42"/>
      <c r="K148" s="42">
        <v>0</v>
      </c>
      <c r="L148" s="38" t="s">
        <v>60</v>
      </c>
      <c r="M148" s="42">
        <v>0</v>
      </c>
      <c r="N148" s="42">
        <v>6043826</v>
      </c>
      <c r="O148" s="42">
        <v>201460.86666666667</v>
      </c>
      <c r="P148" s="38">
        <v>347</v>
      </c>
      <c r="Q148" s="62">
        <v>46033</v>
      </c>
      <c r="R148" s="42">
        <v>76143444</v>
      </c>
      <c r="S148" s="38">
        <v>1113</v>
      </c>
      <c r="T148" s="54">
        <v>46050</v>
      </c>
      <c r="U148" s="42">
        <v>48350608</v>
      </c>
      <c r="V148" s="42">
        <v>201460.86666666667</v>
      </c>
      <c r="W148" s="42">
        <v>6043826</v>
      </c>
      <c r="X148" s="42">
        <v>6043826</v>
      </c>
      <c r="Y148" s="42">
        <v>6043826</v>
      </c>
      <c r="Z148" s="42">
        <v>6043826</v>
      </c>
      <c r="AA148" s="42">
        <v>6043826</v>
      </c>
      <c r="AB148" s="42">
        <v>6043826</v>
      </c>
      <c r="AC148" s="42">
        <f>SUM(V148:AA148)</f>
        <v>30420590.866666667</v>
      </c>
      <c r="AD148" s="42">
        <f>+AB148</f>
        <v>6043826</v>
      </c>
      <c r="AE148" s="42">
        <f t="shared" si="40"/>
        <v>6043826</v>
      </c>
      <c r="AF148" s="42">
        <f>--N148/30*29</f>
        <v>5842365.1333333338</v>
      </c>
      <c r="AG148" s="42">
        <v>0</v>
      </c>
      <c r="AH148" s="42"/>
      <c r="AI148" s="42"/>
      <c r="AJ148" s="42">
        <f t="shared" si="41"/>
        <v>17930017.133333333</v>
      </c>
      <c r="AK148" s="42">
        <f t="shared" si="42"/>
        <v>48350608</v>
      </c>
      <c r="AL148" s="39"/>
      <c r="AM148" s="39"/>
      <c r="AN148" s="39"/>
      <c r="AO148" s="39"/>
      <c r="AP148" s="39"/>
      <c r="AQ148" s="39" t="s">
        <v>61</v>
      </c>
      <c r="AR148" s="39" t="s">
        <v>1758</v>
      </c>
      <c r="AS148" s="39" t="s">
        <v>1759</v>
      </c>
      <c r="AT148" s="39" t="s">
        <v>1175</v>
      </c>
    </row>
    <row r="149" spans="1:46" x14ac:dyDescent="0.25">
      <c r="A149" s="38">
        <f t="shared" si="44"/>
        <v>148</v>
      </c>
      <c r="B149" s="39" t="s">
        <v>6</v>
      </c>
      <c r="C149" s="39" t="s">
        <v>1760</v>
      </c>
      <c r="D149" s="39" t="s">
        <v>1761</v>
      </c>
      <c r="E149" s="40">
        <v>1014198901</v>
      </c>
      <c r="F149" s="70">
        <v>46048</v>
      </c>
      <c r="G149" s="70">
        <v>46163</v>
      </c>
      <c r="H149" s="70">
        <v>46290</v>
      </c>
      <c r="I149" s="42">
        <v>48350608</v>
      </c>
      <c r="J149" s="42">
        <v>25182608.34</v>
      </c>
      <c r="K149" s="42">
        <v>0</v>
      </c>
      <c r="L149" s="38" t="s">
        <v>60</v>
      </c>
      <c r="M149" s="42">
        <v>0</v>
      </c>
      <c r="N149" s="42">
        <v>6043826</v>
      </c>
      <c r="O149" s="42">
        <v>201460.86666666667</v>
      </c>
      <c r="P149" s="38">
        <v>231</v>
      </c>
      <c r="Q149" s="62">
        <v>46033</v>
      </c>
      <c r="R149" s="42">
        <v>76143444</v>
      </c>
      <c r="S149" s="38">
        <v>12687</v>
      </c>
      <c r="T149" s="54">
        <v>46163</v>
      </c>
      <c r="U149" s="42">
        <v>25182608.34</v>
      </c>
      <c r="V149" s="42">
        <v>0</v>
      </c>
      <c r="W149" s="42">
        <v>0</v>
      </c>
      <c r="X149" s="42">
        <v>0</v>
      </c>
      <c r="Y149" s="42">
        <v>0</v>
      </c>
      <c r="Z149" s="42">
        <v>2014608.6666666667</v>
      </c>
      <c r="AA149" s="42">
        <v>6043826</v>
      </c>
      <c r="AB149" s="42">
        <v>6043826</v>
      </c>
      <c r="AC149" s="42">
        <f t="shared" si="39"/>
        <v>14102260.666666668</v>
      </c>
      <c r="AD149" s="42"/>
      <c r="AE149" s="42">
        <f t="shared" si="40"/>
        <v>6043826</v>
      </c>
      <c r="AF149" s="42">
        <f>--N149/30*25--0.01</f>
        <v>5036521.6766666668</v>
      </c>
      <c r="AG149" s="42">
        <v>0</v>
      </c>
      <c r="AH149" s="42"/>
      <c r="AI149" s="42"/>
      <c r="AJ149" s="42">
        <f t="shared" si="41"/>
        <v>11080347.676666666</v>
      </c>
      <c r="AK149" s="42">
        <f t="shared" si="42"/>
        <v>25182608.343333334</v>
      </c>
      <c r="AL149" s="38"/>
      <c r="AM149" s="41"/>
      <c r="AN149" s="41"/>
      <c r="AO149" s="38"/>
      <c r="AP149" s="38" t="s">
        <v>92</v>
      </c>
      <c r="AQ149" s="39" t="s">
        <v>61</v>
      </c>
      <c r="AR149" s="39" t="s">
        <v>1762</v>
      </c>
      <c r="AS149" s="39" t="s">
        <v>1763</v>
      </c>
      <c r="AT149" s="39" t="s">
        <v>1175</v>
      </c>
    </row>
    <row r="150" spans="1:46" x14ac:dyDescent="0.25">
      <c r="A150" s="38">
        <f t="shared" si="44"/>
        <v>149</v>
      </c>
      <c r="B150" s="39" t="s">
        <v>6</v>
      </c>
      <c r="C150" s="39" t="s">
        <v>1764</v>
      </c>
      <c r="D150" s="39" t="s">
        <v>1765</v>
      </c>
      <c r="E150" s="40">
        <v>1070013400</v>
      </c>
      <c r="F150" s="70">
        <v>46050</v>
      </c>
      <c r="G150" s="70"/>
      <c r="H150" s="70">
        <v>46292</v>
      </c>
      <c r="I150" s="42">
        <v>48350608</v>
      </c>
      <c r="J150" s="42"/>
      <c r="K150" s="42">
        <v>0</v>
      </c>
      <c r="L150" s="38" t="s">
        <v>60</v>
      </c>
      <c r="M150" s="42">
        <v>0</v>
      </c>
      <c r="N150" s="42">
        <v>6043826</v>
      </c>
      <c r="O150" s="42">
        <v>201460.86666666667</v>
      </c>
      <c r="P150" s="38">
        <v>440</v>
      </c>
      <c r="Q150" s="62">
        <v>46033</v>
      </c>
      <c r="R150" s="42">
        <v>48350608</v>
      </c>
      <c r="S150" s="38">
        <v>1092</v>
      </c>
      <c r="T150" s="54">
        <v>46050</v>
      </c>
      <c r="U150" s="42">
        <v>48350608</v>
      </c>
      <c r="V150" s="42">
        <v>604382.6</v>
      </c>
      <c r="W150" s="42">
        <v>6043826</v>
      </c>
      <c r="X150" s="42">
        <v>6043826</v>
      </c>
      <c r="Y150" s="42">
        <v>6043826</v>
      </c>
      <c r="Z150" s="42">
        <v>6043826</v>
      </c>
      <c r="AA150" s="42">
        <v>6043826</v>
      </c>
      <c r="AB150" s="42">
        <v>6043826</v>
      </c>
      <c r="AC150" s="42">
        <f t="shared" si="39"/>
        <v>36867338.600000001</v>
      </c>
      <c r="AD150" s="42"/>
      <c r="AE150" s="42">
        <f t="shared" si="40"/>
        <v>6043826</v>
      </c>
      <c r="AF150" s="42">
        <f>--N150/30*27</f>
        <v>5439443.4000000004</v>
      </c>
      <c r="AG150" s="42">
        <v>0</v>
      </c>
      <c r="AH150" s="42"/>
      <c r="AI150" s="42"/>
      <c r="AJ150" s="42">
        <f t="shared" si="41"/>
        <v>11483269.4</v>
      </c>
      <c r="AK150" s="42">
        <f t="shared" si="42"/>
        <v>48350608</v>
      </c>
      <c r="AL150" s="39"/>
      <c r="AM150" s="39"/>
      <c r="AN150" s="39"/>
      <c r="AO150" s="39"/>
      <c r="AP150" s="39"/>
      <c r="AQ150" s="39" t="s">
        <v>93</v>
      </c>
      <c r="AR150" s="39" t="s">
        <v>1766</v>
      </c>
      <c r="AS150" s="39" t="s">
        <v>1767</v>
      </c>
      <c r="AT150" s="39" t="s">
        <v>1175</v>
      </c>
    </row>
    <row r="151" spans="1:46" x14ac:dyDescent="0.25">
      <c r="A151" s="38">
        <f t="shared" si="44"/>
        <v>150</v>
      </c>
      <c r="B151" s="39" t="s">
        <v>6</v>
      </c>
      <c r="C151" s="39" t="s">
        <v>1768</v>
      </c>
      <c r="D151" s="39" t="s">
        <v>1769</v>
      </c>
      <c r="E151" s="40">
        <v>1052394301</v>
      </c>
      <c r="F151" s="70">
        <v>46047</v>
      </c>
      <c r="G151" s="70"/>
      <c r="H151" s="70">
        <v>46289</v>
      </c>
      <c r="I151" s="42">
        <v>50762296</v>
      </c>
      <c r="J151" s="42"/>
      <c r="K151" s="42">
        <v>0</v>
      </c>
      <c r="L151" s="38" t="s">
        <v>60</v>
      </c>
      <c r="M151" s="42">
        <v>0</v>
      </c>
      <c r="N151" s="42">
        <v>6345287</v>
      </c>
      <c r="O151" s="42">
        <v>211509.56666666668</v>
      </c>
      <c r="P151" s="38">
        <v>308</v>
      </c>
      <c r="Q151" s="62">
        <v>46033</v>
      </c>
      <c r="R151" s="42">
        <v>50762296</v>
      </c>
      <c r="S151" s="38">
        <v>623</v>
      </c>
      <c r="T151" s="54">
        <v>46047</v>
      </c>
      <c r="U151" s="42">
        <v>50762296</v>
      </c>
      <c r="V151" s="42">
        <v>1269057.4000000001</v>
      </c>
      <c r="W151" s="42">
        <v>6345287</v>
      </c>
      <c r="X151" s="42">
        <v>6345287</v>
      </c>
      <c r="Y151" s="42">
        <v>6345287</v>
      </c>
      <c r="Z151" s="42">
        <v>6345287</v>
      </c>
      <c r="AA151" s="42">
        <v>6345287</v>
      </c>
      <c r="AB151" s="42">
        <v>6345287</v>
      </c>
      <c r="AC151" s="42">
        <f t="shared" si="39"/>
        <v>39340779.399999999</v>
      </c>
      <c r="AD151" s="42"/>
      <c r="AE151" s="42">
        <f t="shared" si="40"/>
        <v>6345287</v>
      </c>
      <c r="AF151" s="42">
        <f t="shared" ref="AF151:AF152" si="51">--N151/30*24</f>
        <v>5076229.6000000006</v>
      </c>
      <c r="AG151" s="42">
        <v>0</v>
      </c>
      <c r="AH151" s="42"/>
      <c r="AI151" s="42"/>
      <c r="AJ151" s="42">
        <f t="shared" si="41"/>
        <v>11421516.600000001</v>
      </c>
      <c r="AK151" s="42">
        <f t="shared" si="42"/>
        <v>50762296</v>
      </c>
      <c r="AL151" s="39"/>
      <c r="AM151" s="39"/>
      <c r="AN151" s="39"/>
      <c r="AO151" s="39"/>
      <c r="AP151" s="39"/>
      <c r="AQ151" s="39" t="s">
        <v>61</v>
      </c>
      <c r="AR151" s="39" t="s">
        <v>1770</v>
      </c>
      <c r="AS151" s="39" t="s">
        <v>1771</v>
      </c>
      <c r="AT151" s="39" t="s">
        <v>1175</v>
      </c>
    </row>
    <row r="152" spans="1:46" x14ac:dyDescent="0.25">
      <c r="A152" s="38">
        <f t="shared" si="44"/>
        <v>151</v>
      </c>
      <c r="B152" s="39" t="s">
        <v>6</v>
      </c>
      <c r="C152" s="39" t="s">
        <v>1772</v>
      </c>
      <c r="D152" s="39" t="s">
        <v>1773</v>
      </c>
      <c r="E152" s="40">
        <v>74184045</v>
      </c>
      <c r="F152" s="70">
        <v>46047</v>
      </c>
      <c r="G152" s="70"/>
      <c r="H152" s="70">
        <v>46289</v>
      </c>
      <c r="I152" s="42">
        <v>110010720</v>
      </c>
      <c r="J152" s="42"/>
      <c r="K152" s="42">
        <v>0</v>
      </c>
      <c r="L152" s="38" t="s">
        <v>60</v>
      </c>
      <c r="M152" s="42">
        <v>0</v>
      </c>
      <c r="N152" s="42">
        <v>13751340</v>
      </c>
      <c r="O152" s="42">
        <v>458378</v>
      </c>
      <c r="P152" s="38">
        <v>459</v>
      </c>
      <c r="Q152" s="62">
        <v>46033</v>
      </c>
      <c r="R152" s="42">
        <v>110010720</v>
      </c>
      <c r="S152" s="38">
        <v>624</v>
      </c>
      <c r="T152" s="54">
        <v>46047</v>
      </c>
      <c r="U152" s="42">
        <v>110010720</v>
      </c>
      <c r="V152" s="42">
        <v>2750268</v>
      </c>
      <c r="W152" s="42">
        <v>13751340</v>
      </c>
      <c r="X152" s="42">
        <v>13751340</v>
      </c>
      <c r="Y152" s="42">
        <v>13751340</v>
      </c>
      <c r="Z152" s="42">
        <v>13751340</v>
      </c>
      <c r="AA152" s="42">
        <v>13751340</v>
      </c>
      <c r="AB152" s="42">
        <v>13751340</v>
      </c>
      <c r="AC152" s="42">
        <f t="shared" si="39"/>
        <v>85258308</v>
      </c>
      <c r="AD152" s="42"/>
      <c r="AE152" s="42">
        <f t="shared" si="40"/>
        <v>13751340</v>
      </c>
      <c r="AF152" s="42">
        <f t="shared" si="51"/>
        <v>11001072</v>
      </c>
      <c r="AG152" s="42">
        <v>0</v>
      </c>
      <c r="AH152" s="42"/>
      <c r="AI152" s="42"/>
      <c r="AJ152" s="42">
        <f t="shared" si="41"/>
        <v>24752412</v>
      </c>
      <c r="AK152" s="42">
        <f t="shared" si="42"/>
        <v>110010720</v>
      </c>
      <c r="AL152" s="39"/>
      <c r="AM152" s="39"/>
      <c r="AN152" s="39"/>
      <c r="AO152" s="39"/>
      <c r="AP152" s="39"/>
      <c r="AQ152" s="39" t="s">
        <v>61</v>
      </c>
      <c r="AR152" s="39" t="s">
        <v>1774</v>
      </c>
      <c r="AS152" s="39" t="s">
        <v>1775</v>
      </c>
      <c r="AT152" s="39" t="s">
        <v>1175</v>
      </c>
    </row>
    <row r="153" spans="1:46" x14ac:dyDescent="0.25">
      <c r="A153" s="38">
        <f t="shared" si="44"/>
        <v>152</v>
      </c>
      <c r="B153" s="39" t="s">
        <v>6</v>
      </c>
      <c r="C153" s="39" t="s">
        <v>1776</v>
      </c>
      <c r="D153" s="39" t="s">
        <v>1777</v>
      </c>
      <c r="E153" s="40">
        <v>1014308340</v>
      </c>
      <c r="F153" s="70">
        <v>46048</v>
      </c>
      <c r="G153" s="70"/>
      <c r="H153" s="70">
        <v>46290</v>
      </c>
      <c r="I153" s="42">
        <v>48350608</v>
      </c>
      <c r="J153" s="42"/>
      <c r="K153" s="42">
        <v>0</v>
      </c>
      <c r="L153" s="38" t="s">
        <v>60</v>
      </c>
      <c r="M153" s="42">
        <v>0</v>
      </c>
      <c r="N153" s="42">
        <v>6043826</v>
      </c>
      <c r="O153" s="42">
        <v>201460.86666666667</v>
      </c>
      <c r="P153" s="38">
        <v>430</v>
      </c>
      <c r="Q153" s="62">
        <v>46033</v>
      </c>
      <c r="R153" s="42">
        <v>48350608</v>
      </c>
      <c r="S153" s="38">
        <v>641</v>
      </c>
      <c r="T153" s="54">
        <v>46048</v>
      </c>
      <c r="U153" s="42">
        <v>48350608</v>
      </c>
      <c r="V153" s="42">
        <v>1007304.3333333334</v>
      </c>
      <c r="W153" s="42">
        <v>6043826</v>
      </c>
      <c r="X153" s="42">
        <v>6043826</v>
      </c>
      <c r="Y153" s="42">
        <v>6043826</v>
      </c>
      <c r="Z153" s="42">
        <v>6043826</v>
      </c>
      <c r="AA153" s="42">
        <v>6043826</v>
      </c>
      <c r="AB153" s="42">
        <v>6043826</v>
      </c>
      <c r="AC153" s="42">
        <f t="shared" si="39"/>
        <v>37270260.333333328</v>
      </c>
      <c r="AD153" s="42"/>
      <c r="AE153" s="42">
        <f t="shared" si="40"/>
        <v>6043826</v>
      </c>
      <c r="AF153" s="42">
        <f>--N153/30*25</f>
        <v>5036521.666666667</v>
      </c>
      <c r="AG153" s="42">
        <v>0</v>
      </c>
      <c r="AH153" s="42"/>
      <c r="AI153" s="42"/>
      <c r="AJ153" s="42">
        <f t="shared" si="41"/>
        <v>11080347.666666668</v>
      </c>
      <c r="AK153" s="42">
        <f t="shared" si="42"/>
        <v>48350608</v>
      </c>
      <c r="AL153" s="39"/>
      <c r="AM153" s="39"/>
      <c r="AN153" s="39"/>
      <c r="AO153" s="39"/>
      <c r="AP153" s="39"/>
      <c r="AQ153" s="39" t="s">
        <v>61</v>
      </c>
      <c r="AR153" s="39" t="s">
        <v>1778</v>
      </c>
      <c r="AS153" s="39" t="s">
        <v>1779</v>
      </c>
      <c r="AT153" s="39" t="s">
        <v>1175</v>
      </c>
    </row>
    <row r="154" spans="1:46" x14ac:dyDescent="0.25">
      <c r="A154" s="38">
        <f t="shared" si="44"/>
        <v>153</v>
      </c>
      <c r="B154" s="39" t="s">
        <v>6</v>
      </c>
      <c r="C154" s="39" t="s">
        <v>1780</v>
      </c>
      <c r="D154" s="39" t="s">
        <v>1781</v>
      </c>
      <c r="E154" s="40">
        <v>1018455200</v>
      </c>
      <c r="F154" s="70">
        <v>46050</v>
      </c>
      <c r="G154" s="70"/>
      <c r="H154" s="70">
        <v>46292</v>
      </c>
      <c r="I154" s="42">
        <v>46048200</v>
      </c>
      <c r="J154" s="42"/>
      <c r="K154" s="42">
        <v>0</v>
      </c>
      <c r="L154" s="38" t="s">
        <v>60</v>
      </c>
      <c r="M154" s="42">
        <v>0</v>
      </c>
      <c r="N154" s="42">
        <v>5756025</v>
      </c>
      <c r="O154" s="42">
        <v>191867.5</v>
      </c>
      <c r="P154" s="38">
        <v>405</v>
      </c>
      <c r="Q154" s="62">
        <v>46033</v>
      </c>
      <c r="R154" s="42">
        <v>69072300</v>
      </c>
      <c r="S154" s="38">
        <v>1095</v>
      </c>
      <c r="T154" s="54">
        <v>46050</v>
      </c>
      <c r="U154" s="42">
        <v>46048200</v>
      </c>
      <c r="V154" s="42">
        <v>575602.5</v>
      </c>
      <c r="W154" s="42">
        <v>5756025</v>
      </c>
      <c r="X154" s="42">
        <v>5756025</v>
      </c>
      <c r="Y154" s="42">
        <v>5756025</v>
      </c>
      <c r="Z154" s="42">
        <v>5756025</v>
      </c>
      <c r="AA154" s="42">
        <v>5756025</v>
      </c>
      <c r="AB154" s="42">
        <v>5756025</v>
      </c>
      <c r="AC154" s="42">
        <f t="shared" si="39"/>
        <v>35111752.5</v>
      </c>
      <c r="AD154" s="42"/>
      <c r="AE154" s="42">
        <f t="shared" si="40"/>
        <v>5756025</v>
      </c>
      <c r="AF154" s="42">
        <f>--N154/30*27</f>
        <v>5180422.5</v>
      </c>
      <c r="AG154" s="42">
        <v>0</v>
      </c>
      <c r="AH154" s="42"/>
      <c r="AI154" s="42"/>
      <c r="AJ154" s="42">
        <f t="shared" si="41"/>
        <v>10936447.5</v>
      </c>
      <c r="AK154" s="42">
        <f t="shared" si="42"/>
        <v>46048200</v>
      </c>
      <c r="AL154" s="39"/>
      <c r="AM154" s="39"/>
      <c r="AN154" s="39"/>
      <c r="AO154" s="39"/>
      <c r="AP154" s="39"/>
      <c r="AQ154" s="39" t="s">
        <v>61</v>
      </c>
      <c r="AR154" s="39" t="s">
        <v>1782</v>
      </c>
      <c r="AS154" s="39" t="s">
        <v>1783</v>
      </c>
      <c r="AT154" s="39" t="s">
        <v>1175</v>
      </c>
    </row>
    <row r="155" spans="1:46" x14ac:dyDescent="0.25">
      <c r="A155" s="38">
        <f t="shared" si="44"/>
        <v>154</v>
      </c>
      <c r="B155" s="39" t="s">
        <v>6</v>
      </c>
      <c r="C155" s="39" t="s">
        <v>1784</v>
      </c>
      <c r="D155" s="39" t="s">
        <v>1785</v>
      </c>
      <c r="E155" s="40">
        <v>52484426</v>
      </c>
      <c r="F155" s="70">
        <v>46051</v>
      </c>
      <c r="G155" s="70"/>
      <c r="H155" s="70">
        <v>46293</v>
      </c>
      <c r="I155" s="42">
        <v>73458000</v>
      </c>
      <c r="J155" s="42"/>
      <c r="K155" s="42">
        <v>0</v>
      </c>
      <c r="L155" s="38" t="s">
        <v>60</v>
      </c>
      <c r="M155" s="42">
        <v>0</v>
      </c>
      <c r="N155" s="42">
        <v>9182250</v>
      </c>
      <c r="O155" s="42">
        <v>306075</v>
      </c>
      <c r="P155" s="38">
        <v>345</v>
      </c>
      <c r="Q155" s="62">
        <v>46033</v>
      </c>
      <c r="R155" s="42">
        <v>110187000</v>
      </c>
      <c r="S155" s="38">
        <v>1150</v>
      </c>
      <c r="T155" s="54">
        <v>46051</v>
      </c>
      <c r="U155" s="42">
        <v>73458000</v>
      </c>
      <c r="V155" s="42">
        <v>612150</v>
      </c>
      <c r="W155" s="42">
        <v>9182250</v>
      </c>
      <c r="X155" s="42">
        <v>9182250</v>
      </c>
      <c r="Y155" s="42">
        <v>9182250</v>
      </c>
      <c r="Z155" s="42">
        <v>9182250</v>
      </c>
      <c r="AA155" s="42">
        <v>9182250</v>
      </c>
      <c r="AB155" s="42">
        <v>9182250</v>
      </c>
      <c r="AC155" s="42">
        <f t="shared" si="39"/>
        <v>55705650</v>
      </c>
      <c r="AD155" s="42"/>
      <c r="AE155" s="42">
        <f t="shared" si="40"/>
        <v>9182250</v>
      </c>
      <c r="AF155" s="42">
        <f t="shared" ref="AF155:AF156" si="52">--N155/30*28</f>
        <v>8570100</v>
      </c>
      <c r="AG155" s="42">
        <v>0</v>
      </c>
      <c r="AH155" s="42"/>
      <c r="AI155" s="42"/>
      <c r="AJ155" s="42">
        <f t="shared" si="41"/>
        <v>17752350</v>
      </c>
      <c r="AK155" s="42">
        <f t="shared" si="42"/>
        <v>73458000</v>
      </c>
      <c r="AL155" s="39"/>
      <c r="AM155" s="39"/>
      <c r="AN155" s="39"/>
      <c r="AO155" s="39"/>
      <c r="AP155" s="39"/>
      <c r="AQ155" s="39" t="s">
        <v>93</v>
      </c>
      <c r="AR155" s="39" t="s">
        <v>1786</v>
      </c>
      <c r="AS155" s="39" t="s">
        <v>1787</v>
      </c>
      <c r="AT155" s="39" t="s">
        <v>1175</v>
      </c>
    </row>
    <row r="156" spans="1:46" x14ac:dyDescent="0.25">
      <c r="A156" s="38">
        <f t="shared" si="44"/>
        <v>155</v>
      </c>
      <c r="B156" s="39" t="s">
        <v>6</v>
      </c>
      <c r="C156" s="39" t="s">
        <v>1788</v>
      </c>
      <c r="D156" s="39" t="s">
        <v>1789</v>
      </c>
      <c r="E156" s="40">
        <v>1110563058</v>
      </c>
      <c r="F156" s="70">
        <v>46051</v>
      </c>
      <c r="G156" s="70"/>
      <c r="H156" s="70">
        <v>46293</v>
      </c>
      <c r="I156" s="42">
        <v>73458000</v>
      </c>
      <c r="J156" s="42"/>
      <c r="K156" s="42">
        <v>0</v>
      </c>
      <c r="L156" s="38" t="s">
        <v>60</v>
      </c>
      <c r="M156" s="42">
        <v>0</v>
      </c>
      <c r="N156" s="42">
        <v>9182250</v>
      </c>
      <c r="O156" s="42">
        <v>306075</v>
      </c>
      <c r="P156" s="38">
        <v>406</v>
      </c>
      <c r="Q156" s="62">
        <v>46033</v>
      </c>
      <c r="R156" s="42">
        <v>110187000</v>
      </c>
      <c r="S156" s="38">
        <v>1165</v>
      </c>
      <c r="T156" s="54">
        <v>46051</v>
      </c>
      <c r="U156" s="42">
        <v>73458000</v>
      </c>
      <c r="V156" s="42">
        <v>612150</v>
      </c>
      <c r="W156" s="42">
        <v>9182250</v>
      </c>
      <c r="X156" s="42">
        <v>9182250</v>
      </c>
      <c r="Y156" s="42">
        <v>9182250</v>
      </c>
      <c r="Z156" s="42">
        <v>9182250</v>
      </c>
      <c r="AA156" s="42">
        <v>9182250</v>
      </c>
      <c r="AB156" s="42">
        <v>9182250</v>
      </c>
      <c r="AC156" s="42">
        <f t="shared" si="39"/>
        <v>55705650</v>
      </c>
      <c r="AD156" s="42"/>
      <c r="AE156" s="42">
        <f t="shared" si="40"/>
        <v>9182250</v>
      </c>
      <c r="AF156" s="42">
        <f t="shared" si="52"/>
        <v>8570100</v>
      </c>
      <c r="AG156" s="42">
        <v>0</v>
      </c>
      <c r="AH156" s="42"/>
      <c r="AI156" s="42"/>
      <c r="AJ156" s="42">
        <f t="shared" si="41"/>
        <v>17752350</v>
      </c>
      <c r="AK156" s="42">
        <f t="shared" si="42"/>
        <v>73458000</v>
      </c>
      <c r="AL156" s="39"/>
      <c r="AM156" s="39"/>
      <c r="AN156" s="39"/>
      <c r="AO156" s="39"/>
      <c r="AP156" s="39"/>
      <c r="AQ156" s="39" t="s">
        <v>93</v>
      </c>
      <c r="AR156" s="39" t="s">
        <v>1790</v>
      </c>
      <c r="AS156" s="39" t="s">
        <v>1791</v>
      </c>
      <c r="AT156" s="39" t="s">
        <v>1175</v>
      </c>
    </row>
    <row r="157" spans="1:46" x14ac:dyDescent="0.25">
      <c r="A157" s="38">
        <f t="shared" si="44"/>
        <v>156</v>
      </c>
      <c r="B157" s="39" t="s">
        <v>6</v>
      </c>
      <c r="C157" s="39" t="s">
        <v>1792</v>
      </c>
      <c r="D157" s="39" t="s">
        <v>1793</v>
      </c>
      <c r="E157" s="40">
        <v>1024527760</v>
      </c>
      <c r="F157" s="70">
        <v>46048</v>
      </c>
      <c r="G157" s="70"/>
      <c r="H157" s="70">
        <v>46290</v>
      </c>
      <c r="I157" s="42">
        <v>73458000</v>
      </c>
      <c r="J157" s="42"/>
      <c r="K157" s="42">
        <v>0</v>
      </c>
      <c r="L157" s="38" t="s">
        <v>60</v>
      </c>
      <c r="M157" s="42">
        <v>0</v>
      </c>
      <c r="N157" s="42">
        <v>9182250</v>
      </c>
      <c r="O157" s="42">
        <v>306075</v>
      </c>
      <c r="P157" s="38">
        <v>372</v>
      </c>
      <c r="Q157" s="62">
        <v>46033</v>
      </c>
      <c r="R157" s="42">
        <v>110187000</v>
      </c>
      <c r="S157" s="38">
        <v>631</v>
      </c>
      <c r="T157" s="54">
        <v>46048</v>
      </c>
      <c r="U157" s="42">
        <v>73458000</v>
      </c>
      <c r="V157" s="42">
        <v>1530375</v>
      </c>
      <c r="W157" s="42">
        <v>9182250</v>
      </c>
      <c r="X157" s="42">
        <v>9182250</v>
      </c>
      <c r="Y157" s="42">
        <v>9182250</v>
      </c>
      <c r="Z157" s="42">
        <v>9182250</v>
      </c>
      <c r="AA157" s="42">
        <v>9182250</v>
      </c>
      <c r="AB157" s="42">
        <v>9182250</v>
      </c>
      <c r="AC157" s="42">
        <f t="shared" si="39"/>
        <v>56623875</v>
      </c>
      <c r="AD157" s="42"/>
      <c r="AE157" s="42">
        <f t="shared" si="40"/>
        <v>9182250</v>
      </c>
      <c r="AF157" s="42">
        <f t="shared" ref="AF157:AF160" si="53">--N157/30*25</f>
        <v>7651875</v>
      </c>
      <c r="AG157" s="42">
        <v>0</v>
      </c>
      <c r="AH157" s="42"/>
      <c r="AI157" s="42"/>
      <c r="AJ157" s="42">
        <f t="shared" si="41"/>
        <v>16834125</v>
      </c>
      <c r="AK157" s="42">
        <f t="shared" si="42"/>
        <v>73458000</v>
      </c>
      <c r="AL157" s="39"/>
      <c r="AM157" s="39"/>
      <c r="AN157" s="39"/>
      <c r="AO157" s="39"/>
      <c r="AP157" s="39"/>
      <c r="AQ157" s="39" t="s">
        <v>93</v>
      </c>
      <c r="AR157" s="39" t="s">
        <v>1794</v>
      </c>
      <c r="AS157" s="39" t="s">
        <v>1795</v>
      </c>
      <c r="AT157" s="39" t="s">
        <v>1175</v>
      </c>
    </row>
    <row r="158" spans="1:46" x14ac:dyDescent="0.25">
      <c r="A158" s="38">
        <f t="shared" si="44"/>
        <v>157</v>
      </c>
      <c r="B158" s="39" t="s">
        <v>6</v>
      </c>
      <c r="C158" s="39" t="s">
        <v>1796</v>
      </c>
      <c r="D158" s="39" t="s">
        <v>1797</v>
      </c>
      <c r="E158" s="40">
        <v>1033696185</v>
      </c>
      <c r="F158" s="70">
        <v>46048</v>
      </c>
      <c r="G158" s="70"/>
      <c r="H158" s="70">
        <v>46290</v>
      </c>
      <c r="I158" s="42">
        <v>73458000</v>
      </c>
      <c r="J158" s="42"/>
      <c r="K158" s="42">
        <v>0</v>
      </c>
      <c r="L158" s="38" t="s">
        <v>60</v>
      </c>
      <c r="M158" s="42">
        <v>0</v>
      </c>
      <c r="N158" s="42">
        <v>9182250</v>
      </c>
      <c r="O158" s="42">
        <v>306075</v>
      </c>
      <c r="P158" s="38">
        <v>432</v>
      </c>
      <c r="Q158" s="62">
        <v>46033</v>
      </c>
      <c r="R158" s="42">
        <v>73458000</v>
      </c>
      <c r="S158" s="38">
        <v>990</v>
      </c>
      <c r="T158" s="54">
        <v>46048</v>
      </c>
      <c r="U158" s="42">
        <v>73458000</v>
      </c>
      <c r="V158" s="42">
        <v>1530375</v>
      </c>
      <c r="W158" s="42">
        <v>9182250</v>
      </c>
      <c r="X158" s="42">
        <v>9182250</v>
      </c>
      <c r="Y158" s="42">
        <v>9182250</v>
      </c>
      <c r="Z158" s="42">
        <v>9182250</v>
      </c>
      <c r="AA158" s="42">
        <v>9182250</v>
      </c>
      <c r="AB158" s="42">
        <v>9182250</v>
      </c>
      <c r="AC158" s="42">
        <f t="shared" si="39"/>
        <v>56623875</v>
      </c>
      <c r="AD158" s="42"/>
      <c r="AE158" s="42">
        <f t="shared" si="40"/>
        <v>9182250</v>
      </c>
      <c r="AF158" s="42">
        <f t="shared" si="53"/>
        <v>7651875</v>
      </c>
      <c r="AG158" s="42">
        <v>0</v>
      </c>
      <c r="AH158" s="42"/>
      <c r="AI158" s="42"/>
      <c r="AJ158" s="42">
        <f t="shared" si="41"/>
        <v>16834125</v>
      </c>
      <c r="AK158" s="42">
        <f t="shared" si="42"/>
        <v>73458000</v>
      </c>
      <c r="AL158" s="39"/>
      <c r="AM158" s="39"/>
      <c r="AN158" s="39"/>
      <c r="AO158" s="39"/>
      <c r="AP158" s="39"/>
      <c r="AQ158" s="39" t="s">
        <v>93</v>
      </c>
      <c r="AR158" s="39" t="s">
        <v>1798</v>
      </c>
      <c r="AS158" s="39" t="s">
        <v>1799</v>
      </c>
      <c r="AT158" s="39" t="s">
        <v>1175</v>
      </c>
    </row>
    <row r="159" spans="1:46" x14ac:dyDescent="0.25">
      <c r="A159" s="38">
        <f t="shared" si="44"/>
        <v>158</v>
      </c>
      <c r="B159" s="39" t="s">
        <v>6</v>
      </c>
      <c r="C159" s="39" t="s">
        <v>1800</v>
      </c>
      <c r="D159" s="39" t="s">
        <v>1801</v>
      </c>
      <c r="E159" s="40">
        <v>52494416</v>
      </c>
      <c r="F159" s="70">
        <v>46048</v>
      </c>
      <c r="G159" s="70"/>
      <c r="H159" s="70">
        <v>46290</v>
      </c>
      <c r="I159" s="42">
        <v>73458000</v>
      </c>
      <c r="J159" s="42"/>
      <c r="K159" s="42">
        <v>0</v>
      </c>
      <c r="L159" s="38" t="s">
        <v>60</v>
      </c>
      <c r="M159" s="42">
        <v>0</v>
      </c>
      <c r="N159" s="42">
        <v>9182250</v>
      </c>
      <c r="O159" s="42">
        <v>306075</v>
      </c>
      <c r="P159" s="38">
        <v>311</v>
      </c>
      <c r="Q159" s="62">
        <v>46033</v>
      </c>
      <c r="R159" s="42">
        <v>73458000</v>
      </c>
      <c r="S159" s="38">
        <v>671</v>
      </c>
      <c r="T159" s="54">
        <v>46048</v>
      </c>
      <c r="U159" s="42">
        <v>73458000</v>
      </c>
      <c r="V159" s="42">
        <v>1530375</v>
      </c>
      <c r="W159" s="42">
        <v>9182250</v>
      </c>
      <c r="X159" s="42">
        <v>9182250</v>
      </c>
      <c r="Y159" s="42">
        <v>9182250</v>
      </c>
      <c r="Z159" s="42">
        <v>9182250</v>
      </c>
      <c r="AA159" s="42">
        <v>9182250</v>
      </c>
      <c r="AB159" s="42">
        <v>9182250</v>
      </c>
      <c r="AC159" s="42">
        <f t="shared" si="39"/>
        <v>56623875</v>
      </c>
      <c r="AD159" s="42"/>
      <c r="AE159" s="42">
        <f t="shared" si="40"/>
        <v>9182250</v>
      </c>
      <c r="AF159" s="42">
        <f t="shared" si="53"/>
        <v>7651875</v>
      </c>
      <c r="AG159" s="42">
        <v>0</v>
      </c>
      <c r="AH159" s="42"/>
      <c r="AI159" s="42"/>
      <c r="AJ159" s="42">
        <f t="shared" si="41"/>
        <v>16834125</v>
      </c>
      <c r="AK159" s="42">
        <f t="shared" si="42"/>
        <v>73458000</v>
      </c>
      <c r="AL159" s="39"/>
      <c r="AM159" s="39"/>
      <c r="AN159" s="39"/>
      <c r="AO159" s="39"/>
      <c r="AP159" s="39"/>
      <c r="AQ159" s="39" t="s">
        <v>93</v>
      </c>
      <c r="AR159" s="39" t="s">
        <v>1802</v>
      </c>
      <c r="AS159" s="39" t="s">
        <v>1803</v>
      </c>
      <c r="AT159" s="39" t="s">
        <v>1175</v>
      </c>
    </row>
    <row r="160" spans="1:46" x14ac:dyDescent="0.25">
      <c r="A160" s="38">
        <f t="shared" si="44"/>
        <v>159</v>
      </c>
      <c r="B160" s="39" t="s">
        <v>6</v>
      </c>
      <c r="C160" s="39" t="s">
        <v>1804</v>
      </c>
      <c r="D160" s="39" t="s">
        <v>1805</v>
      </c>
      <c r="E160" s="40">
        <v>1071331002</v>
      </c>
      <c r="F160" s="70">
        <v>46048</v>
      </c>
      <c r="G160" s="70"/>
      <c r="H160" s="70">
        <v>46290</v>
      </c>
      <c r="I160" s="42">
        <v>73458000</v>
      </c>
      <c r="J160" s="42"/>
      <c r="K160" s="42">
        <v>0</v>
      </c>
      <c r="L160" s="38" t="s">
        <v>60</v>
      </c>
      <c r="M160" s="42">
        <v>0</v>
      </c>
      <c r="N160" s="42">
        <v>9182250</v>
      </c>
      <c r="O160" s="42">
        <v>306075</v>
      </c>
      <c r="P160" s="38">
        <v>407</v>
      </c>
      <c r="Q160" s="62">
        <v>46033</v>
      </c>
      <c r="R160" s="42">
        <v>73458000</v>
      </c>
      <c r="S160" s="38">
        <v>991</v>
      </c>
      <c r="T160" s="54">
        <v>46048</v>
      </c>
      <c r="U160" s="42">
        <v>73458000</v>
      </c>
      <c r="V160" s="42">
        <v>1530375</v>
      </c>
      <c r="W160" s="42">
        <v>9182250</v>
      </c>
      <c r="X160" s="42">
        <v>9182250</v>
      </c>
      <c r="Y160" s="42">
        <v>9182250</v>
      </c>
      <c r="Z160" s="42">
        <v>9182250</v>
      </c>
      <c r="AA160" s="42">
        <v>9182250</v>
      </c>
      <c r="AB160" s="42">
        <v>9182250</v>
      </c>
      <c r="AC160" s="42">
        <f t="shared" si="39"/>
        <v>56623875</v>
      </c>
      <c r="AD160" s="42"/>
      <c r="AE160" s="42">
        <f t="shared" si="40"/>
        <v>9182250</v>
      </c>
      <c r="AF160" s="42">
        <f t="shared" si="53"/>
        <v>7651875</v>
      </c>
      <c r="AG160" s="42">
        <v>0</v>
      </c>
      <c r="AH160" s="42"/>
      <c r="AI160" s="42"/>
      <c r="AJ160" s="42">
        <f t="shared" si="41"/>
        <v>16834125</v>
      </c>
      <c r="AK160" s="42">
        <f t="shared" si="42"/>
        <v>73458000</v>
      </c>
      <c r="AL160" s="39"/>
      <c r="AM160" s="39"/>
      <c r="AN160" s="39"/>
      <c r="AO160" s="39"/>
      <c r="AP160" s="39"/>
      <c r="AQ160" s="39" t="s">
        <v>93</v>
      </c>
      <c r="AR160" s="39" t="s">
        <v>1806</v>
      </c>
      <c r="AS160" s="39" t="s">
        <v>1807</v>
      </c>
      <c r="AT160" s="39" t="s">
        <v>1175</v>
      </c>
    </row>
    <row r="161" spans="1:46" x14ac:dyDescent="0.25">
      <c r="A161" s="38">
        <f t="shared" si="44"/>
        <v>160</v>
      </c>
      <c r="B161" s="39" t="s">
        <v>6</v>
      </c>
      <c r="C161" s="39" t="s">
        <v>1808</v>
      </c>
      <c r="D161" s="39" t="s">
        <v>1809</v>
      </c>
      <c r="E161" s="40">
        <v>1023933501</v>
      </c>
      <c r="F161" s="70">
        <v>46051</v>
      </c>
      <c r="G161" s="70"/>
      <c r="H161" s="70">
        <v>46293</v>
      </c>
      <c r="I161" s="42">
        <v>73458000</v>
      </c>
      <c r="J161" s="42"/>
      <c r="K161" s="42">
        <v>0</v>
      </c>
      <c r="L161" s="38" t="s">
        <v>60</v>
      </c>
      <c r="M161" s="42">
        <v>0</v>
      </c>
      <c r="N161" s="42">
        <v>9182250</v>
      </c>
      <c r="O161" s="42">
        <v>306075</v>
      </c>
      <c r="P161" s="38">
        <v>373</v>
      </c>
      <c r="Q161" s="62">
        <v>46033</v>
      </c>
      <c r="R161" s="42">
        <v>73458000</v>
      </c>
      <c r="S161" s="38">
        <v>1127</v>
      </c>
      <c r="T161" s="54">
        <v>46051</v>
      </c>
      <c r="U161" s="42">
        <v>73458000</v>
      </c>
      <c r="V161" s="42">
        <v>612150</v>
      </c>
      <c r="W161" s="42">
        <v>9182250</v>
      </c>
      <c r="X161" s="42">
        <v>9182250</v>
      </c>
      <c r="Y161" s="42">
        <v>9182250</v>
      </c>
      <c r="Z161" s="42">
        <v>9182250</v>
      </c>
      <c r="AA161" s="42">
        <v>9182250</v>
      </c>
      <c r="AB161" s="42">
        <v>9182250</v>
      </c>
      <c r="AC161" s="42">
        <f t="shared" si="39"/>
        <v>55705650</v>
      </c>
      <c r="AD161" s="42"/>
      <c r="AE161" s="42">
        <f t="shared" si="40"/>
        <v>9182250</v>
      </c>
      <c r="AF161" s="42">
        <f>--N161/30*28</f>
        <v>8570100</v>
      </c>
      <c r="AG161" s="42">
        <v>0</v>
      </c>
      <c r="AH161" s="42"/>
      <c r="AI161" s="42"/>
      <c r="AJ161" s="42">
        <f t="shared" si="41"/>
        <v>17752350</v>
      </c>
      <c r="AK161" s="42">
        <f t="shared" si="42"/>
        <v>73458000</v>
      </c>
      <c r="AL161" s="39"/>
      <c r="AM161" s="39"/>
      <c r="AN161" s="39"/>
      <c r="AO161" s="39"/>
      <c r="AP161" s="39"/>
      <c r="AQ161" s="39" t="s">
        <v>93</v>
      </c>
      <c r="AR161" s="39" t="s">
        <v>1810</v>
      </c>
      <c r="AS161" s="39" t="s">
        <v>1811</v>
      </c>
      <c r="AT161" s="39" t="s">
        <v>1175</v>
      </c>
    </row>
    <row r="162" spans="1:46" x14ac:dyDescent="0.25">
      <c r="A162" s="38">
        <f t="shared" si="44"/>
        <v>161</v>
      </c>
      <c r="B162" s="39" t="s">
        <v>6</v>
      </c>
      <c r="C162" s="39" t="s">
        <v>1812</v>
      </c>
      <c r="D162" s="39" t="s">
        <v>1813</v>
      </c>
      <c r="E162" s="40">
        <v>1019017916</v>
      </c>
      <c r="F162" s="70">
        <v>46048</v>
      </c>
      <c r="G162" s="70"/>
      <c r="H162" s="70">
        <v>46290</v>
      </c>
      <c r="I162" s="42">
        <v>73458000</v>
      </c>
      <c r="J162" s="42"/>
      <c r="K162" s="42">
        <v>0</v>
      </c>
      <c r="L162" s="38" t="s">
        <v>60</v>
      </c>
      <c r="M162" s="42">
        <v>0</v>
      </c>
      <c r="N162" s="42">
        <v>9182250</v>
      </c>
      <c r="O162" s="42">
        <v>306075</v>
      </c>
      <c r="P162" s="38">
        <v>346</v>
      </c>
      <c r="Q162" s="62">
        <v>46033</v>
      </c>
      <c r="R162" s="42">
        <v>110187000</v>
      </c>
      <c r="S162" s="38">
        <v>642</v>
      </c>
      <c r="T162" s="54">
        <v>46048</v>
      </c>
      <c r="U162" s="42">
        <v>73458000</v>
      </c>
      <c r="V162" s="42">
        <v>1530375</v>
      </c>
      <c r="W162" s="42">
        <v>9182250</v>
      </c>
      <c r="X162" s="42">
        <v>9182250</v>
      </c>
      <c r="Y162" s="42">
        <v>9182250</v>
      </c>
      <c r="Z162" s="42">
        <v>9182250</v>
      </c>
      <c r="AA162" s="42">
        <v>9182250</v>
      </c>
      <c r="AB162" s="42">
        <v>9182250</v>
      </c>
      <c r="AC162" s="42">
        <f t="shared" si="39"/>
        <v>56623875</v>
      </c>
      <c r="AD162" s="42"/>
      <c r="AE162" s="42">
        <f t="shared" si="40"/>
        <v>9182250</v>
      </c>
      <c r="AF162" s="42">
        <f t="shared" ref="AF162:AF163" si="54">--N162/30*25</f>
        <v>7651875</v>
      </c>
      <c r="AG162" s="42">
        <v>0</v>
      </c>
      <c r="AH162" s="42"/>
      <c r="AI162" s="42"/>
      <c r="AJ162" s="42">
        <f t="shared" si="41"/>
        <v>16834125</v>
      </c>
      <c r="AK162" s="42">
        <f t="shared" si="42"/>
        <v>73458000</v>
      </c>
      <c r="AL162" s="39"/>
      <c r="AM162" s="39"/>
      <c r="AN162" s="39"/>
      <c r="AO162" s="39"/>
      <c r="AP162" s="39"/>
      <c r="AQ162" s="39" t="s">
        <v>93</v>
      </c>
      <c r="AR162" s="39" t="s">
        <v>1814</v>
      </c>
      <c r="AS162" s="39" t="s">
        <v>1815</v>
      </c>
      <c r="AT162" s="39" t="s">
        <v>1175</v>
      </c>
    </row>
    <row r="163" spans="1:46" x14ac:dyDescent="0.25">
      <c r="A163" s="38">
        <f t="shared" si="44"/>
        <v>162</v>
      </c>
      <c r="B163" s="39" t="s">
        <v>6</v>
      </c>
      <c r="C163" s="39" t="s">
        <v>1816</v>
      </c>
      <c r="D163" s="39" t="s">
        <v>1817</v>
      </c>
      <c r="E163" s="40">
        <v>55208139</v>
      </c>
      <c r="F163" s="70">
        <v>46048</v>
      </c>
      <c r="G163" s="70"/>
      <c r="H163" s="70">
        <v>46290</v>
      </c>
      <c r="I163" s="42">
        <v>73458000</v>
      </c>
      <c r="J163" s="42"/>
      <c r="K163" s="42">
        <v>0</v>
      </c>
      <c r="L163" s="38" t="s">
        <v>60</v>
      </c>
      <c r="M163" s="42">
        <v>0</v>
      </c>
      <c r="N163" s="42">
        <v>9182250</v>
      </c>
      <c r="O163" s="42">
        <v>306075</v>
      </c>
      <c r="P163" s="38">
        <v>236</v>
      </c>
      <c r="Q163" s="62">
        <v>46033</v>
      </c>
      <c r="R163" s="42">
        <v>73458000</v>
      </c>
      <c r="S163" s="38">
        <v>633</v>
      </c>
      <c r="T163" s="54">
        <v>46048</v>
      </c>
      <c r="U163" s="42">
        <v>73458000</v>
      </c>
      <c r="V163" s="42">
        <v>1530375</v>
      </c>
      <c r="W163" s="42">
        <v>9182250</v>
      </c>
      <c r="X163" s="42">
        <v>9182250</v>
      </c>
      <c r="Y163" s="42">
        <v>9182250</v>
      </c>
      <c r="Z163" s="42">
        <v>9182250</v>
      </c>
      <c r="AA163" s="42">
        <v>9182250</v>
      </c>
      <c r="AB163" s="42">
        <v>9182250</v>
      </c>
      <c r="AC163" s="42">
        <f t="shared" si="39"/>
        <v>56623875</v>
      </c>
      <c r="AD163" s="42"/>
      <c r="AE163" s="42">
        <f t="shared" si="40"/>
        <v>9182250</v>
      </c>
      <c r="AF163" s="42">
        <f t="shared" si="54"/>
        <v>7651875</v>
      </c>
      <c r="AG163" s="42">
        <v>0</v>
      </c>
      <c r="AH163" s="42"/>
      <c r="AI163" s="42"/>
      <c r="AJ163" s="42">
        <f t="shared" si="41"/>
        <v>16834125</v>
      </c>
      <c r="AK163" s="42">
        <f t="shared" si="42"/>
        <v>73458000</v>
      </c>
      <c r="AL163" s="39"/>
      <c r="AM163" s="39"/>
      <c r="AN163" s="39"/>
      <c r="AO163" s="39"/>
      <c r="AP163" s="39"/>
      <c r="AQ163" s="39" t="s">
        <v>93</v>
      </c>
      <c r="AR163" s="39" t="s">
        <v>1818</v>
      </c>
      <c r="AS163" s="39" t="s">
        <v>1819</v>
      </c>
      <c r="AT163" s="39" t="s">
        <v>1175</v>
      </c>
    </row>
    <row r="164" spans="1:46" x14ac:dyDescent="0.25">
      <c r="A164" s="38">
        <f t="shared" si="44"/>
        <v>163</v>
      </c>
      <c r="B164" s="39" t="s">
        <v>6</v>
      </c>
      <c r="C164" s="39" t="s">
        <v>1820</v>
      </c>
      <c r="D164" s="39" t="s">
        <v>1821</v>
      </c>
      <c r="E164" s="40">
        <v>79961083</v>
      </c>
      <c r="F164" s="70">
        <v>46051</v>
      </c>
      <c r="G164" s="70"/>
      <c r="H164" s="70">
        <v>46293</v>
      </c>
      <c r="I164" s="42">
        <v>73458000</v>
      </c>
      <c r="J164" s="42"/>
      <c r="K164" s="42">
        <v>0</v>
      </c>
      <c r="L164" s="38" t="s">
        <v>60</v>
      </c>
      <c r="M164" s="42">
        <v>0</v>
      </c>
      <c r="N164" s="42">
        <v>9182250</v>
      </c>
      <c r="O164" s="42">
        <v>306075</v>
      </c>
      <c r="P164" s="38">
        <v>464</v>
      </c>
      <c r="Q164" s="62">
        <v>46033</v>
      </c>
      <c r="R164" s="42">
        <v>110187000</v>
      </c>
      <c r="S164" s="38">
        <v>1128</v>
      </c>
      <c r="T164" s="54">
        <v>46051</v>
      </c>
      <c r="U164" s="42">
        <v>73458000</v>
      </c>
      <c r="V164" s="42">
        <v>612150</v>
      </c>
      <c r="W164" s="42">
        <v>9182250</v>
      </c>
      <c r="X164" s="42">
        <v>9182250</v>
      </c>
      <c r="Y164" s="42">
        <v>9182250</v>
      </c>
      <c r="Z164" s="42">
        <v>9182250</v>
      </c>
      <c r="AA164" s="42">
        <v>9182250</v>
      </c>
      <c r="AB164" s="42">
        <v>9182250</v>
      </c>
      <c r="AC164" s="42">
        <f t="shared" si="39"/>
        <v>55705650</v>
      </c>
      <c r="AD164" s="42"/>
      <c r="AE164" s="42">
        <f t="shared" si="40"/>
        <v>9182250</v>
      </c>
      <c r="AF164" s="42">
        <f>--N164/30*28</f>
        <v>8570100</v>
      </c>
      <c r="AG164" s="42">
        <v>0</v>
      </c>
      <c r="AH164" s="42"/>
      <c r="AI164" s="42"/>
      <c r="AJ164" s="42">
        <f t="shared" si="41"/>
        <v>17752350</v>
      </c>
      <c r="AK164" s="42">
        <f t="shared" si="42"/>
        <v>73458000</v>
      </c>
      <c r="AL164" s="39"/>
      <c r="AM164" s="39"/>
      <c r="AN164" s="39"/>
      <c r="AO164" s="39"/>
      <c r="AP164" s="39"/>
      <c r="AQ164" s="39" t="s">
        <v>93</v>
      </c>
      <c r="AR164" s="39" t="s">
        <v>1822</v>
      </c>
      <c r="AS164" s="39" t="s">
        <v>1823</v>
      </c>
      <c r="AT164" s="39" t="s">
        <v>1175</v>
      </c>
    </row>
    <row r="165" spans="1:46" x14ac:dyDescent="0.25">
      <c r="A165" s="38">
        <f t="shared" si="44"/>
        <v>164</v>
      </c>
      <c r="B165" s="39" t="s">
        <v>6</v>
      </c>
      <c r="C165" s="39" t="s">
        <v>1824</v>
      </c>
      <c r="D165" s="39" t="s">
        <v>1825</v>
      </c>
      <c r="E165" s="40">
        <v>1015406734</v>
      </c>
      <c r="F165" s="70">
        <v>46048</v>
      </c>
      <c r="G165" s="70"/>
      <c r="H165" s="70">
        <v>46290</v>
      </c>
      <c r="I165" s="42">
        <v>73458000</v>
      </c>
      <c r="J165" s="42"/>
      <c r="K165" s="42">
        <v>0</v>
      </c>
      <c r="L165" s="38" t="s">
        <v>60</v>
      </c>
      <c r="M165" s="42">
        <v>0</v>
      </c>
      <c r="N165" s="42">
        <v>9182250</v>
      </c>
      <c r="O165" s="42">
        <v>306075</v>
      </c>
      <c r="P165" s="38">
        <v>465</v>
      </c>
      <c r="Q165" s="62">
        <v>46033</v>
      </c>
      <c r="R165" s="42">
        <v>73458000</v>
      </c>
      <c r="S165" s="38">
        <v>634</v>
      </c>
      <c r="T165" s="54">
        <v>46048</v>
      </c>
      <c r="U165" s="42">
        <v>73458000</v>
      </c>
      <c r="V165" s="42">
        <v>1530375</v>
      </c>
      <c r="W165" s="42">
        <v>9182250</v>
      </c>
      <c r="X165" s="42">
        <v>9182250</v>
      </c>
      <c r="Y165" s="42">
        <v>9182250</v>
      </c>
      <c r="Z165" s="42">
        <v>9182250</v>
      </c>
      <c r="AA165" s="42">
        <v>9182250</v>
      </c>
      <c r="AB165" s="42">
        <v>9182250</v>
      </c>
      <c r="AC165" s="42">
        <f t="shared" si="39"/>
        <v>56623875</v>
      </c>
      <c r="AD165" s="42"/>
      <c r="AE165" s="42">
        <f t="shared" si="40"/>
        <v>9182250</v>
      </c>
      <c r="AF165" s="42">
        <f>--N165/30*25</f>
        <v>7651875</v>
      </c>
      <c r="AG165" s="42">
        <v>0</v>
      </c>
      <c r="AH165" s="42"/>
      <c r="AI165" s="42"/>
      <c r="AJ165" s="42">
        <f t="shared" si="41"/>
        <v>16834125</v>
      </c>
      <c r="AK165" s="42">
        <f t="shared" si="42"/>
        <v>73458000</v>
      </c>
      <c r="AL165" s="39"/>
      <c r="AM165" s="39"/>
      <c r="AN165" s="39"/>
      <c r="AO165" s="39"/>
      <c r="AP165" s="39"/>
      <c r="AQ165" s="39" t="s">
        <v>93</v>
      </c>
      <c r="AR165" s="39" t="s">
        <v>1826</v>
      </c>
      <c r="AS165" s="39" t="s">
        <v>1827</v>
      </c>
      <c r="AT165" s="39" t="s">
        <v>1175</v>
      </c>
    </row>
    <row r="166" spans="1:46" x14ac:dyDescent="0.25">
      <c r="A166" s="38">
        <f t="shared" si="44"/>
        <v>165</v>
      </c>
      <c r="B166" s="39" t="s">
        <v>6</v>
      </c>
      <c r="C166" s="39" t="s">
        <v>1828</v>
      </c>
      <c r="D166" s="39" t="s">
        <v>1829</v>
      </c>
      <c r="E166" s="40">
        <v>1094927556</v>
      </c>
      <c r="F166" s="70">
        <v>46051</v>
      </c>
      <c r="G166" s="70"/>
      <c r="H166" s="70">
        <v>46293</v>
      </c>
      <c r="I166" s="42">
        <v>73458000</v>
      </c>
      <c r="J166" s="42"/>
      <c r="K166" s="42">
        <v>0</v>
      </c>
      <c r="L166" s="38" t="s">
        <v>60</v>
      </c>
      <c r="M166" s="42">
        <v>0</v>
      </c>
      <c r="N166" s="42">
        <v>9182250</v>
      </c>
      <c r="O166" s="42">
        <v>306075</v>
      </c>
      <c r="P166" s="38">
        <v>216</v>
      </c>
      <c r="Q166" s="62">
        <v>46033</v>
      </c>
      <c r="R166" s="42">
        <v>73458000</v>
      </c>
      <c r="S166" s="38">
        <v>1152</v>
      </c>
      <c r="T166" s="54">
        <v>46051</v>
      </c>
      <c r="U166" s="42">
        <v>73458000</v>
      </c>
      <c r="V166" s="42">
        <v>612150</v>
      </c>
      <c r="W166" s="42">
        <v>9182250</v>
      </c>
      <c r="X166" s="42">
        <v>9182250</v>
      </c>
      <c r="Y166" s="42">
        <v>9182250</v>
      </c>
      <c r="Z166" s="42">
        <v>9182250</v>
      </c>
      <c r="AA166" s="42">
        <v>9182250</v>
      </c>
      <c r="AB166" s="42">
        <v>9182250</v>
      </c>
      <c r="AC166" s="42">
        <f t="shared" si="39"/>
        <v>55705650</v>
      </c>
      <c r="AD166" s="42"/>
      <c r="AE166" s="42">
        <f t="shared" si="40"/>
        <v>9182250</v>
      </c>
      <c r="AF166" s="42">
        <f t="shared" ref="AF166:AF167" si="55">--N166/30*28</f>
        <v>8570100</v>
      </c>
      <c r="AG166" s="42">
        <v>0</v>
      </c>
      <c r="AH166" s="42"/>
      <c r="AI166" s="42"/>
      <c r="AJ166" s="42">
        <f t="shared" si="41"/>
        <v>17752350</v>
      </c>
      <c r="AK166" s="42">
        <f t="shared" si="42"/>
        <v>73458000</v>
      </c>
      <c r="AL166" s="39"/>
      <c r="AM166" s="39"/>
      <c r="AN166" s="39"/>
      <c r="AO166" s="39"/>
      <c r="AP166" s="39"/>
      <c r="AQ166" s="39" t="s">
        <v>93</v>
      </c>
      <c r="AR166" s="39" t="s">
        <v>1830</v>
      </c>
      <c r="AS166" s="39" t="s">
        <v>1831</v>
      </c>
      <c r="AT166" s="39" t="s">
        <v>1175</v>
      </c>
    </row>
    <row r="167" spans="1:46" x14ac:dyDescent="0.25">
      <c r="A167" s="38">
        <f t="shared" si="44"/>
        <v>166</v>
      </c>
      <c r="B167" s="39" t="s">
        <v>6</v>
      </c>
      <c r="C167" s="39" t="s">
        <v>1832</v>
      </c>
      <c r="D167" s="39" t="s">
        <v>1833</v>
      </c>
      <c r="E167" s="40">
        <v>80882036</v>
      </c>
      <c r="F167" s="70">
        <v>46051</v>
      </c>
      <c r="G167" s="70"/>
      <c r="H167" s="70">
        <v>46293</v>
      </c>
      <c r="I167" s="42">
        <v>46048200</v>
      </c>
      <c r="J167" s="42"/>
      <c r="K167" s="42">
        <v>0</v>
      </c>
      <c r="L167" s="38" t="s">
        <v>60</v>
      </c>
      <c r="M167" s="42">
        <v>0</v>
      </c>
      <c r="N167" s="42">
        <v>5756025</v>
      </c>
      <c r="O167" s="42">
        <v>191867.5</v>
      </c>
      <c r="P167" s="38">
        <v>269</v>
      </c>
      <c r="Q167" s="62">
        <v>46033</v>
      </c>
      <c r="R167" s="42">
        <v>46048200</v>
      </c>
      <c r="S167" s="38">
        <v>1120</v>
      </c>
      <c r="T167" s="54">
        <v>46051</v>
      </c>
      <c r="U167" s="42">
        <v>46048200</v>
      </c>
      <c r="V167" s="42">
        <v>383735</v>
      </c>
      <c r="W167" s="42">
        <v>5756025</v>
      </c>
      <c r="X167" s="42">
        <v>5756025</v>
      </c>
      <c r="Y167" s="42">
        <v>5756025</v>
      </c>
      <c r="Z167" s="42">
        <v>5756025</v>
      </c>
      <c r="AA167" s="42">
        <v>5756025</v>
      </c>
      <c r="AB167" s="42">
        <v>5756025</v>
      </c>
      <c r="AC167" s="42">
        <f t="shared" si="39"/>
        <v>34919885</v>
      </c>
      <c r="AD167" s="42"/>
      <c r="AE167" s="42">
        <f t="shared" si="40"/>
        <v>5756025</v>
      </c>
      <c r="AF167" s="42">
        <f t="shared" si="55"/>
        <v>5372290</v>
      </c>
      <c r="AG167" s="42">
        <v>0</v>
      </c>
      <c r="AH167" s="42"/>
      <c r="AI167" s="42"/>
      <c r="AJ167" s="42">
        <f t="shared" si="41"/>
        <v>11128315</v>
      </c>
      <c r="AK167" s="42">
        <f t="shared" si="42"/>
        <v>46048200</v>
      </c>
      <c r="AL167" s="39"/>
      <c r="AM167" s="39"/>
      <c r="AN167" s="39"/>
      <c r="AO167" s="39"/>
      <c r="AP167" s="39"/>
      <c r="AQ167" s="39" t="s">
        <v>61</v>
      </c>
      <c r="AR167" s="39" t="s">
        <v>1834</v>
      </c>
      <c r="AS167" s="39" t="s">
        <v>1835</v>
      </c>
      <c r="AT167" s="39" t="s">
        <v>1175</v>
      </c>
    </row>
    <row r="168" spans="1:46" x14ac:dyDescent="0.25">
      <c r="A168" s="38">
        <f t="shared" si="44"/>
        <v>167</v>
      </c>
      <c r="B168" s="39" t="s">
        <v>6</v>
      </c>
      <c r="C168" s="39" t="s">
        <v>1836</v>
      </c>
      <c r="D168" s="39" t="s">
        <v>1837</v>
      </c>
      <c r="E168" s="40">
        <v>1019112286</v>
      </c>
      <c r="F168" s="70">
        <v>46048</v>
      </c>
      <c r="G168" s="70"/>
      <c r="H168" s="70">
        <v>46290</v>
      </c>
      <c r="I168" s="42">
        <v>46048200</v>
      </c>
      <c r="J168" s="42"/>
      <c r="K168" s="42">
        <v>0</v>
      </c>
      <c r="L168" s="38" t="s">
        <v>60</v>
      </c>
      <c r="M168" s="42">
        <v>0</v>
      </c>
      <c r="N168" s="42">
        <v>5756025</v>
      </c>
      <c r="O168" s="42">
        <v>191867.5</v>
      </c>
      <c r="P168" s="38">
        <v>467</v>
      </c>
      <c r="Q168" s="62">
        <v>46033</v>
      </c>
      <c r="R168" s="42">
        <v>69072000</v>
      </c>
      <c r="S168" s="38">
        <v>635</v>
      </c>
      <c r="T168" s="54">
        <v>46048</v>
      </c>
      <c r="U168" s="42">
        <v>46048200</v>
      </c>
      <c r="V168" s="42">
        <v>959337.5</v>
      </c>
      <c r="W168" s="42">
        <v>5756025</v>
      </c>
      <c r="X168" s="42">
        <v>5756025</v>
      </c>
      <c r="Y168" s="42">
        <v>5756025</v>
      </c>
      <c r="Z168" s="42">
        <v>5756025</v>
      </c>
      <c r="AA168" s="42">
        <v>5756025</v>
      </c>
      <c r="AB168" s="42">
        <v>5756025</v>
      </c>
      <c r="AC168" s="42">
        <f t="shared" si="39"/>
        <v>35495487.5</v>
      </c>
      <c r="AD168" s="42"/>
      <c r="AE168" s="42">
        <f t="shared" si="40"/>
        <v>5756025</v>
      </c>
      <c r="AF168" s="42">
        <f>--N168/30*25</f>
        <v>4796687.5</v>
      </c>
      <c r="AG168" s="42">
        <v>0</v>
      </c>
      <c r="AH168" s="42"/>
      <c r="AI168" s="42"/>
      <c r="AJ168" s="42">
        <f t="shared" si="41"/>
        <v>10552712.5</v>
      </c>
      <c r="AK168" s="42">
        <f t="shared" si="42"/>
        <v>46048200</v>
      </c>
      <c r="AL168" s="39"/>
      <c r="AM168" s="39"/>
      <c r="AN168" s="39"/>
      <c r="AO168" s="39"/>
      <c r="AP168" s="39"/>
      <c r="AQ168" s="39" t="s">
        <v>61</v>
      </c>
      <c r="AR168" s="39" t="s">
        <v>1838</v>
      </c>
      <c r="AS168" s="39" t="s">
        <v>1839</v>
      </c>
      <c r="AT168" s="39" t="s">
        <v>1175</v>
      </c>
    </row>
    <row r="169" spans="1:46" x14ac:dyDescent="0.25">
      <c r="A169" s="38">
        <f t="shared" si="44"/>
        <v>168</v>
      </c>
      <c r="B169" s="39" t="s">
        <v>6</v>
      </c>
      <c r="C169" s="39" t="s">
        <v>1840</v>
      </c>
      <c r="D169" s="39" t="s">
        <v>1841</v>
      </c>
      <c r="E169" s="40">
        <v>1014738915</v>
      </c>
      <c r="F169" s="70">
        <v>46050</v>
      </c>
      <c r="G169" s="70"/>
      <c r="H169" s="70">
        <v>46292</v>
      </c>
      <c r="I169" s="42">
        <v>30002760</v>
      </c>
      <c r="J169" s="42"/>
      <c r="K169" s="42">
        <v>0</v>
      </c>
      <c r="L169" s="38" t="s">
        <v>60</v>
      </c>
      <c r="M169" s="42">
        <v>0</v>
      </c>
      <c r="N169" s="42">
        <v>3750345</v>
      </c>
      <c r="O169" s="42">
        <v>125011.5</v>
      </c>
      <c r="P169" s="38">
        <v>375</v>
      </c>
      <c r="Q169" s="62">
        <v>46033</v>
      </c>
      <c r="R169" s="42">
        <v>45004140</v>
      </c>
      <c r="S169" s="38">
        <v>1114</v>
      </c>
      <c r="T169" s="54">
        <v>46050</v>
      </c>
      <c r="U169" s="42">
        <v>30002760</v>
      </c>
      <c r="V169" s="42">
        <v>375034.5</v>
      </c>
      <c r="W169" s="42">
        <v>3750345</v>
      </c>
      <c r="X169" s="42">
        <v>3750345</v>
      </c>
      <c r="Y169" s="42">
        <v>3750345</v>
      </c>
      <c r="Z169" s="42">
        <v>3750345</v>
      </c>
      <c r="AA169" s="42">
        <v>3750345</v>
      </c>
      <c r="AB169" s="42">
        <v>3750345</v>
      </c>
      <c r="AC169" s="42">
        <f t="shared" si="39"/>
        <v>22877104.5</v>
      </c>
      <c r="AD169" s="42"/>
      <c r="AE169" s="42">
        <f t="shared" si="40"/>
        <v>3750345</v>
      </c>
      <c r="AF169" s="42">
        <f>--N169/30*27</f>
        <v>3375310.5</v>
      </c>
      <c r="AG169" s="42">
        <v>0</v>
      </c>
      <c r="AH169" s="42"/>
      <c r="AI169" s="42"/>
      <c r="AJ169" s="42">
        <f t="shared" si="41"/>
        <v>7125655.5</v>
      </c>
      <c r="AK169" s="42">
        <f t="shared" si="42"/>
        <v>30002760</v>
      </c>
      <c r="AL169" s="39"/>
      <c r="AM169" s="39"/>
      <c r="AN169" s="39"/>
      <c r="AO169" s="39"/>
      <c r="AP169" s="39"/>
      <c r="AQ169" s="39" t="s">
        <v>61</v>
      </c>
      <c r="AR169" s="39" t="s">
        <v>1842</v>
      </c>
      <c r="AS169" s="39" t="s">
        <v>1843</v>
      </c>
      <c r="AT169" s="39" t="s">
        <v>1175</v>
      </c>
    </row>
    <row r="170" spans="1:46" x14ac:dyDescent="0.25">
      <c r="A170" s="38">
        <f t="shared" si="44"/>
        <v>169</v>
      </c>
      <c r="B170" s="39" t="s">
        <v>6</v>
      </c>
      <c r="C170" s="39" t="s">
        <v>1844</v>
      </c>
      <c r="D170" s="39" t="s">
        <v>1845</v>
      </c>
      <c r="E170" s="40">
        <v>1030571366</v>
      </c>
      <c r="F170" s="70">
        <v>46052</v>
      </c>
      <c r="G170" s="70"/>
      <c r="H170" s="70">
        <v>46294</v>
      </c>
      <c r="I170" s="42">
        <v>150675192</v>
      </c>
      <c r="J170" s="42"/>
      <c r="K170" s="42">
        <v>0</v>
      </c>
      <c r="L170" s="38" t="s">
        <v>60</v>
      </c>
      <c r="M170" s="42">
        <v>0</v>
      </c>
      <c r="N170" s="42">
        <v>18834399</v>
      </c>
      <c r="O170" s="42">
        <v>627813.30000000005</v>
      </c>
      <c r="P170" s="38">
        <v>369</v>
      </c>
      <c r="Q170" s="62">
        <v>46033</v>
      </c>
      <c r="R170" s="42">
        <v>226012788</v>
      </c>
      <c r="S170" s="38">
        <v>1167</v>
      </c>
      <c r="T170" s="54">
        <v>46052</v>
      </c>
      <c r="U170" s="42">
        <v>150675192</v>
      </c>
      <c r="V170" s="42">
        <v>627813.30000000005</v>
      </c>
      <c r="W170" s="42">
        <v>18834399</v>
      </c>
      <c r="X170" s="42">
        <v>18834399</v>
      </c>
      <c r="Y170" s="42">
        <v>18834399</v>
      </c>
      <c r="Z170" s="42">
        <v>18834399</v>
      </c>
      <c r="AA170" s="42">
        <v>18834399</v>
      </c>
      <c r="AB170" s="42">
        <v>18834399</v>
      </c>
      <c r="AC170" s="42">
        <f t="shared" si="39"/>
        <v>113634207.3</v>
      </c>
      <c r="AD170" s="42"/>
      <c r="AE170" s="42">
        <f t="shared" si="40"/>
        <v>18834399</v>
      </c>
      <c r="AF170" s="42">
        <f>--N170/30*29</f>
        <v>18206585.700000003</v>
      </c>
      <c r="AG170" s="42">
        <v>0</v>
      </c>
      <c r="AH170" s="42"/>
      <c r="AI170" s="42"/>
      <c r="AJ170" s="42">
        <f t="shared" si="41"/>
        <v>37040984.700000003</v>
      </c>
      <c r="AK170" s="42">
        <f t="shared" si="42"/>
        <v>150675192</v>
      </c>
      <c r="AL170" s="39"/>
      <c r="AM170" s="39"/>
      <c r="AN170" s="39"/>
      <c r="AO170" s="39"/>
      <c r="AP170" s="39"/>
      <c r="AQ170" s="39" t="s">
        <v>93</v>
      </c>
      <c r="AR170" s="39" t="s">
        <v>1846</v>
      </c>
      <c r="AS170" s="39" t="s">
        <v>1847</v>
      </c>
      <c r="AT170" s="39" t="s">
        <v>1175</v>
      </c>
    </row>
    <row r="171" spans="1:46" x14ac:dyDescent="0.25">
      <c r="A171" s="38">
        <f t="shared" si="44"/>
        <v>170</v>
      </c>
      <c r="B171" s="39" t="s">
        <v>6</v>
      </c>
      <c r="C171" s="39" t="s">
        <v>1848</v>
      </c>
      <c r="D171" s="39" t="s">
        <v>1849</v>
      </c>
      <c r="E171" s="40">
        <v>60299903</v>
      </c>
      <c r="F171" s="70">
        <v>46045</v>
      </c>
      <c r="G171" s="70"/>
      <c r="H171" s="70">
        <v>46287</v>
      </c>
      <c r="I171" s="42">
        <v>77835368</v>
      </c>
      <c r="J171" s="42"/>
      <c r="K171" s="42">
        <v>0</v>
      </c>
      <c r="L171" s="38" t="s">
        <v>60</v>
      </c>
      <c r="M171" s="42">
        <v>0</v>
      </c>
      <c r="N171" s="42">
        <v>9729421</v>
      </c>
      <c r="O171" s="42">
        <v>324314.03333333333</v>
      </c>
      <c r="P171" s="38">
        <v>250</v>
      </c>
      <c r="Q171" s="62">
        <v>46033</v>
      </c>
      <c r="R171" s="42">
        <v>77835368</v>
      </c>
      <c r="S171" s="38">
        <v>531</v>
      </c>
      <c r="T171" s="54">
        <v>46045</v>
      </c>
      <c r="U171" s="42">
        <v>77835368</v>
      </c>
      <c r="V171" s="42">
        <v>2594512.2666666666</v>
      </c>
      <c r="W171" s="42">
        <v>9729421</v>
      </c>
      <c r="X171" s="42">
        <v>9729421</v>
      </c>
      <c r="Y171" s="42">
        <v>9729421</v>
      </c>
      <c r="Z171" s="42">
        <v>9729421</v>
      </c>
      <c r="AA171" s="42">
        <v>9729421</v>
      </c>
      <c r="AB171" s="42">
        <v>9729421</v>
      </c>
      <c r="AC171" s="42">
        <f t="shared" si="39"/>
        <v>60971038.266666666</v>
      </c>
      <c r="AD171" s="42"/>
      <c r="AE171" s="42">
        <f t="shared" si="40"/>
        <v>9729421</v>
      </c>
      <c r="AF171" s="42">
        <f>--N171/30*22</f>
        <v>7134908.7333333334</v>
      </c>
      <c r="AG171" s="42">
        <v>0</v>
      </c>
      <c r="AH171" s="42"/>
      <c r="AI171" s="42"/>
      <c r="AJ171" s="42">
        <f t="shared" si="41"/>
        <v>16864329.733333334</v>
      </c>
      <c r="AK171" s="42">
        <f t="shared" si="42"/>
        <v>77835368</v>
      </c>
      <c r="AL171" s="39"/>
      <c r="AM171" s="39"/>
      <c r="AN171" s="39"/>
      <c r="AO171" s="39"/>
      <c r="AP171" s="39"/>
      <c r="AQ171" s="39" t="s">
        <v>61</v>
      </c>
      <c r="AR171" s="39" t="s">
        <v>1850</v>
      </c>
      <c r="AS171" s="39" t="s">
        <v>1851</v>
      </c>
      <c r="AT171" s="39" t="s">
        <v>1175</v>
      </c>
    </row>
    <row r="172" spans="1:46" x14ac:dyDescent="0.25">
      <c r="A172" s="38">
        <f t="shared" si="44"/>
        <v>171</v>
      </c>
      <c r="B172" s="39" t="s">
        <v>6</v>
      </c>
      <c r="C172" s="39" t="s">
        <v>1852</v>
      </c>
      <c r="D172" s="39" t="s">
        <v>1853</v>
      </c>
      <c r="E172" s="40">
        <v>60370297</v>
      </c>
      <c r="F172" s="70">
        <v>46043</v>
      </c>
      <c r="G172" s="70"/>
      <c r="H172" s="70">
        <v>46285</v>
      </c>
      <c r="I172" s="42">
        <v>77835368</v>
      </c>
      <c r="J172" s="42"/>
      <c r="K172" s="42">
        <v>0</v>
      </c>
      <c r="L172" s="38" t="s">
        <v>60</v>
      </c>
      <c r="M172" s="42">
        <v>0</v>
      </c>
      <c r="N172" s="42">
        <v>9729421</v>
      </c>
      <c r="O172" s="42">
        <v>324314.03333333333</v>
      </c>
      <c r="P172" s="38">
        <v>262</v>
      </c>
      <c r="Q172" s="62">
        <v>46033</v>
      </c>
      <c r="R172" s="42">
        <v>116753052</v>
      </c>
      <c r="S172" s="38">
        <v>405</v>
      </c>
      <c r="T172" s="54">
        <v>46042</v>
      </c>
      <c r="U172" s="42">
        <v>77835368</v>
      </c>
      <c r="V172" s="42">
        <v>3243140.33</v>
      </c>
      <c r="W172" s="42">
        <v>9729421</v>
      </c>
      <c r="X172" s="42">
        <v>9729421</v>
      </c>
      <c r="Y172" s="42">
        <v>9729421</v>
      </c>
      <c r="Z172" s="42">
        <v>9729421</v>
      </c>
      <c r="AA172" s="42">
        <v>9729421</v>
      </c>
      <c r="AB172" s="42">
        <v>9729421</v>
      </c>
      <c r="AC172" s="42">
        <f t="shared" si="39"/>
        <v>61619666.329999998</v>
      </c>
      <c r="AD172" s="42"/>
      <c r="AE172" s="42">
        <f t="shared" si="40"/>
        <v>9729421</v>
      </c>
      <c r="AF172" s="42">
        <f>--N172/30*20</f>
        <v>6486280.666666666</v>
      </c>
      <c r="AG172" s="42">
        <v>0</v>
      </c>
      <c r="AH172" s="42"/>
      <c r="AI172" s="42"/>
      <c r="AJ172" s="42">
        <f t="shared" si="41"/>
        <v>16215701.666666666</v>
      </c>
      <c r="AK172" s="42">
        <f t="shared" si="42"/>
        <v>77835367.99666667</v>
      </c>
      <c r="AL172" s="39"/>
      <c r="AM172" s="39"/>
      <c r="AN172" s="39"/>
      <c r="AO172" s="39"/>
      <c r="AP172" s="39"/>
      <c r="AQ172" s="39" t="s">
        <v>61</v>
      </c>
      <c r="AR172" s="39" t="s">
        <v>1854</v>
      </c>
      <c r="AS172" s="39" t="s">
        <v>1855</v>
      </c>
      <c r="AT172" s="39" t="s">
        <v>1175</v>
      </c>
    </row>
    <row r="173" spans="1:46" x14ac:dyDescent="0.25">
      <c r="A173" s="38">
        <f t="shared" si="44"/>
        <v>172</v>
      </c>
      <c r="B173" s="39" t="s">
        <v>6</v>
      </c>
      <c r="C173" s="39" t="s">
        <v>1856</v>
      </c>
      <c r="D173" s="39" t="s">
        <v>1857</v>
      </c>
      <c r="E173" s="40">
        <v>52418464</v>
      </c>
      <c r="F173" s="70">
        <v>46045</v>
      </c>
      <c r="G173" s="70"/>
      <c r="H173" s="70">
        <v>46287</v>
      </c>
      <c r="I173" s="42">
        <v>89719824</v>
      </c>
      <c r="J173" s="42"/>
      <c r="K173" s="42">
        <v>0</v>
      </c>
      <c r="L173" s="38" t="s">
        <v>60</v>
      </c>
      <c r="M173" s="42">
        <v>0</v>
      </c>
      <c r="N173" s="42">
        <v>11214978</v>
      </c>
      <c r="O173" s="42">
        <v>373832.6</v>
      </c>
      <c r="P173" s="38">
        <v>335</v>
      </c>
      <c r="Q173" s="62">
        <v>46033</v>
      </c>
      <c r="R173" s="42">
        <v>134579736</v>
      </c>
      <c r="S173" s="38">
        <v>349</v>
      </c>
      <c r="T173" s="54">
        <v>46041</v>
      </c>
      <c r="U173" s="42">
        <v>89719824</v>
      </c>
      <c r="V173" s="42">
        <v>2990660.8</v>
      </c>
      <c r="W173" s="42">
        <v>11214978</v>
      </c>
      <c r="X173" s="42">
        <v>11214978</v>
      </c>
      <c r="Y173" s="42">
        <v>11214978</v>
      </c>
      <c r="Z173" s="42">
        <v>11214978</v>
      </c>
      <c r="AA173" s="42">
        <v>11214978</v>
      </c>
      <c r="AB173" s="42">
        <v>11214978</v>
      </c>
      <c r="AC173" s="42">
        <f t="shared" si="39"/>
        <v>70280528.799999997</v>
      </c>
      <c r="AD173" s="42"/>
      <c r="AE173" s="42">
        <f t="shared" si="40"/>
        <v>11214978</v>
      </c>
      <c r="AF173" s="42">
        <f>--N173/30*22</f>
        <v>8224317.1999999993</v>
      </c>
      <c r="AG173" s="42">
        <v>0</v>
      </c>
      <c r="AH173" s="42"/>
      <c r="AI173" s="42"/>
      <c r="AJ173" s="42">
        <f t="shared" si="41"/>
        <v>19439295.199999999</v>
      </c>
      <c r="AK173" s="42">
        <f t="shared" si="42"/>
        <v>89719824</v>
      </c>
      <c r="AL173" s="39"/>
      <c r="AM173" s="39"/>
      <c r="AN173" s="39"/>
      <c r="AO173" s="39"/>
      <c r="AP173" s="39"/>
      <c r="AQ173" s="39" t="s">
        <v>61</v>
      </c>
      <c r="AR173" s="39" t="s">
        <v>1858</v>
      </c>
      <c r="AS173" s="39" t="s">
        <v>1859</v>
      </c>
      <c r="AT173" s="39" t="s">
        <v>1175</v>
      </c>
    </row>
    <row r="174" spans="1:46" x14ac:dyDescent="0.25">
      <c r="A174" s="38">
        <f t="shared" si="44"/>
        <v>173</v>
      </c>
      <c r="B174" s="39" t="s">
        <v>6</v>
      </c>
      <c r="C174" s="39" t="s">
        <v>1860</v>
      </c>
      <c r="D174" s="39" t="s">
        <v>1861</v>
      </c>
      <c r="E174" s="40">
        <v>80096429</v>
      </c>
      <c r="F174" s="70">
        <v>46042</v>
      </c>
      <c r="G174" s="70"/>
      <c r="H174" s="70">
        <v>46284</v>
      </c>
      <c r="I174" s="42">
        <v>89719824</v>
      </c>
      <c r="J174" s="42"/>
      <c r="K174" s="42">
        <v>0</v>
      </c>
      <c r="L174" s="38" t="s">
        <v>60</v>
      </c>
      <c r="M174" s="42">
        <v>0</v>
      </c>
      <c r="N174" s="42">
        <v>11214978</v>
      </c>
      <c r="O174" s="42">
        <v>373832.6</v>
      </c>
      <c r="P174" s="38">
        <v>298</v>
      </c>
      <c r="Q174" s="62">
        <v>46033</v>
      </c>
      <c r="R174" s="42">
        <v>134579736</v>
      </c>
      <c r="S174" s="38">
        <v>371</v>
      </c>
      <c r="T174" s="54">
        <v>46042</v>
      </c>
      <c r="U174" s="42">
        <v>89719824</v>
      </c>
      <c r="V174" s="42">
        <v>4112158.5999999996</v>
      </c>
      <c r="W174" s="42">
        <v>11214978</v>
      </c>
      <c r="X174" s="42">
        <v>11214978</v>
      </c>
      <c r="Y174" s="42">
        <v>11214978</v>
      </c>
      <c r="Z174" s="42">
        <v>11214978</v>
      </c>
      <c r="AA174" s="42">
        <v>11214978</v>
      </c>
      <c r="AB174" s="42">
        <v>11214978</v>
      </c>
      <c r="AC174" s="42">
        <f t="shared" si="39"/>
        <v>71402026.599999994</v>
      </c>
      <c r="AD174" s="42"/>
      <c r="AE174" s="42">
        <f t="shared" si="40"/>
        <v>11214978</v>
      </c>
      <c r="AF174" s="42">
        <f>--N174/30*19</f>
        <v>7102819.3999999994</v>
      </c>
      <c r="AG174" s="42">
        <v>0</v>
      </c>
      <c r="AH174" s="42"/>
      <c r="AI174" s="42"/>
      <c r="AJ174" s="42">
        <f t="shared" si="41"/>
        <v>18317797.399999999</v>
      </c>
      <c r="AK174" s="42">
        <f t="shared" si="42"/>
        <v>89719824</v>
      </c>
      <c r="AL174" s="39"/>
      <c r="AM174" s="39"/>
      <c r="AN174" s="39"/>
      <c r="AO174" s="39"/>
      <c r="AP174" s="39"/>
      <c r="AQ174" s="39" t="s">
        <v>61</v>
      </c>
      <c r="AR174" s="39" t="s">
        <v>1862</v>
      </c>
      <c r="AS174" s="39" t="s">
        <v>1863</v>
      </c>
      <c r="AT174" s="39" t="s">
        <v>1175</v>
      </c>
    </row>
    <row r="175" spans="1:46" x14ac:dyDescent="0.25">
      <c r="A175" s="38">
        <f t="shared" si="44"/>
        <v>174</v>
      </c>
      <c r="B175" s="39" t="s">
        <v>6</v>
      </c>
      <c r="C175" s="39" t="s">
        <v>1864</v>
      </c>
      <c r="D175" s="39" t="s">
        <v>1865</v>
      </c>
      <c r="E175" s="40">
        <v>77186751</v>
      </c>
      <c r="F175" s="70">
        <v>46052</v>
      </c>
      <c r="G175" s="70"/>
      <c r="H175" s="70">
        <v>46294</v>
      </c>
      <c r="I175" s="42">
        <v>92114824</v>
      </c>
      <c r="J175" s="42"/>
      <c r="K175" s="42">
        <v>0</v>
      </c>
      <c r="L175" s="38" t="s">
        <v>60</v>
      </c>
      <c r="M175" s="42">
        <v>0</v>
      </c>
      <c r="N175" s="42">
        <v>11514353</v>
      </c>
      <c r="O175" s="42">
        <v>383811.76666666666</v>
      </c>
      <c r="P175" s="38">
        <v>457</v>
      </c>
      <c r="Q175" s="62">
        <v>46033</v>
      </c>
      <c r="R175" s="42">
        <v>92114824</v>
      </c>
      <c r="S175" s="38">
        <v>1228</v>
      </c>
      <c r="T175" s="54">
        <v>46052</v>
      </c>
      <c r="U175" s="42">
        <v>92114824</v>
      </c>
      <c r="V175" s="42">
        <v>383811.76666666666</v>
      </c>
      <c r="W175" s="42">
        <v>11514353</v>
      </c>
      <c r="X175" s="42">
        <v>11514353</v>
      </c>
      <c r="Y175" s="42">
        <v>11514353</v>
      </c>
      <c r="Z175" s="42">
        <v>11514353</v>
      </c>
      <c r="AA175" s="42">
        <v>11514353</v>
      </c>
      <c r="AB175" s="42">
        <v>11514353</v>
      </c>
      <c r="AC175" s="42">
        <f t="shared" ref="AC175:AC210" si="56">SUM(V175:AB175)</f>
        <v>69469929.766666666</v>
      </c>
      <c r="AD175" s="42"/>
      <c r="AE175" s="42">
        <f t="shared" ref="AE175:AE210" si="57">--N175</f>
        <v>11514353</v>
      </c>
      <c r="AF175" s="42">
        <f>--N175/30*29</f>
        <v>11130541.233333332</v>
      </c>
      <c r="AG175" s="42">
        <v>0</v>
      </c>
      <c r="AH175" s="42"/>
      <c r="AI175" s="42"/>
      <c r="AJ175" s="42">
        <f t="shared" ref="AJ175:AJ210" si="58">SUM(AD175:AI175)</f>
        <v>22644894.233333334</v>
      </c>
      <c r="AK175" s="42">
        <f t="shared" ref="AK175:AK210" si="59">--AJ175--AC175</f>
        <v>92114824</v>
      </c>
      <c r="AL175" s="39"/>
      <c r="AM175" s="39"/>
      <c r="AN175" s="39"/>
      <c r="AO175" s="39"/>
      <c r="AP175" s="39"/>
      <c r="AQ175" s="39" t="s">
        <v>61</v>
      </c>
      <c r="AR175" s="39" t="s">
        <v>1866</v>
      </c>
      <c r="AS175" s="39" t="s">
        <v>1867</v>
      </c>
      <c r="AT175" s="39" t="s">
        <v>1175</v>
      </c>
    </row>
    <row r="176" spans="1:46" x14ac:dyDescent="0.25">
      <c r="A176" s="38">
        <f t="shared" si="44"/>
        <v>175</v>
      </c>
      <c r="B176" s="39" t="s">
        <v>6</v>
      </c>
      <c r="C176" s="39" t="s">
        <v>1868</v>
      </c>
      <c r="D176" s="39" t="s">
        <v>1869</v>
      </c>
      <c r="E176" s="40">
        <v>1019020287</v>
      </c>
      <c r="F176" s="70">
        <v>46049</v>
      </c>
      <c r="G176" s="70"/>
      <c r="H176" s="70">
        <v>46291</v>
      </c>
      <c r="I176" s="42">
        <v>30002760</v>
      </c>
      <c r="J176" s="42"/>
      <c r="K176" s="42">
        <v>0</v>
      </c>
      <c r="L176" s="38" t="s">
        <v>60</v>
      </c>
      <c r="M176" s="42">
        <v>0</v>
      </c>
      <c r="N176" s="42">
        <v>3750345</v>
      </c>
      <c r="O176" s="42">
        <v>125011.5</v>
      </c>
      <c r="P176" s="38">
        <v>951</v>
      </c>
      <c r="Q176" s="62">
        <v>46044</v>
      </c>
      <c r="R176" s="42">
        <v>30002760</v>
      </c>
      <c r="S176" s="38">
        <v>1050</v>
      </c>
      <c r="T176" s="54">
        <v>46049</v>
      </c>
      <c r="U176" s="42">
        <v>30002760</v>
      </c>
      <c r="V176" s="42">
        <v>500046</v>
      </c>
      <c r="W176" s="42">
        <v>3750345</v>
      </c>
      <c r="X176" s="42">
        <v>3750345</v>
      </c>
      <c r="Y176" s="42">
        <v>500046</v>
      </c>
      <c r="Z176" s="42">
        <v>3750345</v>
      </c>
      <c r="AA176" s="42">
        <v>3750345</v>
      </c>
      <c r="AB176" s="42">
        <v>3750345</v>
      </c>
      <c r="AC176" s="42">
        <f t="shared" si="56"/>
        <v>19751817</v>
      </c>
      <c r="AD176" s="42"/>
      <c r="AE176" s="42">
        <f t="shared" si="57"/>
        <v>3750345</v>
      </c>
      <c r="AF176" s="42">
        <f>--N176/30*26</f>
        <v>3250299</v>
      </c>
      <c r="AG176" s="42">
        <v>0</v>
      </c>
      <c r="AH176" s="42"/>
      <c r="AI176" s="42"/>
      <c r="AJ176" s="42">
        <f t="shared" si="58"/>
        <v>7000644</v>
      </c>
      <c r="AK176" s="42">
        <f t="shared" si="59"/>
        <v>26752461</v>
      </c>
      <c r="AL176" s="38" t="s">
        <v>92</v>
      </c>
      <c r="AM176" s="41">
        <v>46113</v>
      </c>
      <c r="AN176" s="41">
        <v>46138</v>
      </c>
      <c r="AO176" s="38">
        <v>26</v>
      </c>
      <c r="AP176" s="38"/>
      <c r="AQ176" s="39" t="s">
        <v>61</v>
      </c>
      <c r="AR176" s="39" t="s">
        <v>1870</v>
      </c>
      <c r="AS176" s="39" t="s">
        <v>1871</v>
      </c>
      <c r="AT176" s="39" t="s">
        <v>1175</v>
      </c>
    </row>
    <row r="177" spans="1:46" x14ac:dyDescent="0.25">
      <c r="A177" s="38">
        <f t="shared" si="44"/>
        <v>176</v>
      </c>
      <c r="B177" s="39" t="s">
        <v>6</v>
      </c>
      <c r="C177" s="39" t="s">
        <v>1872</v>
      </c>
      <c r="D177" s="39" t="s">
        <v>1873</v>
      </c>
      <c r="E177" s="40">
        <v>1019096730</v>
      </c>
      <c r="F177" s="70">
        <v>46048</v>
      </c>
      <c r="G177" s="70"/>
      <c r="H177" s="70">
        <v>46290</v>
      </c>
      <c r="I177" s="42">
        <v>48350608</v>
      </c>
      <c r="J177" s="42"/>
      <c r="K177" s="42">
        <v>0</v>
      </c>
      <c r="L177" s="38" t="s">
        <v>60</v>
      </c>
      <c r="M177" s="42">
        <v>0</v>
      </c>
      <c r="N177" s="42">
        <v>6043826</v>
      </c>
      <c r="O177" s="42">
        <v>201460.86666666667</v>
      </c>
      <c r="P177" s="38">
        <v>282</v>
      </c>
      <c r="Q177" s="62">
        <v>46033</v>
      </c>
      <c r="R177" s="42">
        <v>48350608</v>
      </c>
      <c r="S177" s="38">
        <v>617</v>
      </c>
      <c r="T177" s="54">
        <v>46047</v>
      </c>
      <c r="U177" s="42">
        <v>48350608</v>
      </c>
      <c r="V177" s="42">
        <v>1007304.3333333334</v>
      </c>
      <c r="W177" s="42">
        <v>6043826</v>
      </c>
      <c r="X177" s="42">
        <v>6043826</v>
      </c>
      <c r="Y177" s="42">
        <v>6043826</v>
      </c>
      <c r="Z177" s="42">
        <v>6043826</v>
      </c>
      <c r="AA177" s="42">
        <v>6043826</v>
      </c>
      <c r="AB177" s="42">
        <v>6043826</v>
      </c>
      <c r="AC177" s="42">
        <f t="shared" si="56"/>
        <v>37270260.333333328</v>
      </c>
      <c r="AD177" s="42"/>
      <c r="AE177" s="42">
        <f t="shared" si="57"/>
        <v>6043826</v>
      </c>
      <c r="AF177" s="42">
        <f t="shared" ref="AF177:AF178" si="60">--N177/30*25</f>
        <v>5036521.666666667</v>
      </c>
      <c r="AG177" s="42">
        <v>0</v>
      </c>
      <c r="AH177" s="42"/>
      <c r="AI177" s="42"/>
      <c r="AJ177" s="42">
        <f t="shared" si="58"/>
        <v>11080347.666666668</v>
      </c>
      <c r="AK177" s="42">
        <f t="shared" si="59"/>
        <v>48350608</v>
      </c>
      <c r="AL177" s="39"/>
      <c r="AM177" s="39"/>
      <c r="AN177" s="39"/>
      <c r="AO177" s="39"/>
      <c r="AP177" s="39"/>
      <c r="AQ177" s="39" t="s">
        <v>61</v>
      </c>
      <c r="AR177" s="39" t="s">
        <v>1874</v>
      </c>
      <c r="AS177" s="39" t="s">
        <v>1875</v>
      </c>
      <c r="AT177" s="39" t="s">
        <v>1175</v>
      </c>
    </row>
    <row r="178" spans="1:46" x14ac:dyDescent="0.25">
      <c r="A178" s="38">
        <f t="shared" si="44"/>
        <v>177</v>
      </c>
      <c r="B178" s="39" t="s">
        <v>6</v>
      </c>
      <c r="C178" s="39" t="s">
        <v>1876</v>
      </c>
      <c r="D178" s="39" t="s">
        <v>1877</v>
      </c>
      <c r="E178" s="40">
        <v>1010161298</v>
      </c>
      <c r="F178" s="70">
        <v>46048</v>
      </c>
      <c r="G178" s="70"/>
      <c r="H178" s="70">
        <v>46290</v>
      </c>
      <c r="I178" s="42">
        <v>50762296</v>
      </c>
      <c r="J178" s="42"/>
      <c r="K178" s="42">
        <v>0</v>
      </c>
      <c r="L178" s="38" t="s">
        <v>60</v>
      </c>
      <c r="M178" s="42">
        <v>0</v>
      </c>
      <c r="N178" s="42">
        <v>6345287</v>
      </c>
      <c r="O178" s="42">
        <v>211509.56666666668</v>
      </c>
      <c r="P178" s="38">
        <v>283</v>
      </c>
      <c r="Q178" s="62">
        <v>46033</v>
      </c>
      <c r="R178" s="42">
        <v>50762296</v>
      </c>
      <c r="S178" s="38">
        <v>618</v>
      </c>
      <c r="T178" s="54">
        <v>46047</v>
      </c>
      <c r="U178" s="42">
        <v>50762296</v>
      </c>
      <c r="V178" s="42">
        <v>1057547.8333333335</v>
      </c>
      <c r="W178" s="42">
        <v>6345287</v>
      </c>
      <c r="X178" s="42">
        <v>6345287</v>
      </c>
      <c r="Y178" s="42">
        <v>6345287</v>
      </c>
      <c r="Z178" s="42">
        <v>6345287</v>
      </c>
      <c r="AA178" s="42">
        <v>6345287</v>
      </c>
      <c r="AB178" s="42">
        <v>6345287</v>
      </c>
      <c r="AC178" s="42">
        <f t="shared" si="56"/>
        <v>39129269.833333336</v>
      </c>
      <c r="AD178" s="42"/>
      <c r="AE178" s="42">
        <f t="shared" si="57"/>
        <v>6345287</v>
      </c>
      <c r="AF178" s="42">
        <f t="shared" si="60"/>
        <v>5287739.166666667</v>
      </c>
      <c r="AG178" s="42">
        <v>0</v>
      </c>
      <c r="AH178" s="42"/>
      <c r="AI178" s="42"/>
      <c r="AJ178" s="42">
        <f t="shared" si="58"/>
        <v>11633026.166666668</v>
      </c>
      <c r="AK178" s="42">
        <f t="shared" si="59"/>
        <v>50762296</v>
      </c>
      <c r="AL178" s="39"/>
      <c r="AM178" s="39"/>
      <c r="AN178" s="39"/>
      <c r="AO178" s="39"/>
      <c r="AP178" s="39"/>
      <c r="AQ178" s="39" t="s">
        <v>61</v>
      </c>
      <c r="AR178" s="39" t="s">
        <v>1878</v>
      </c>
      <c r="AS178" s="39" t="s">
        <v>1879</v>
      </c>
      <c r="AT178" s="39" t="s">
        <v>1175</v>
      </c>
    </row>
    <row r="179" spans="1:46" x14ac:dyDescent="0.25">
      <c r="A179" s="38">
        <f t="shared" si="44"/>
        <v>178</v>
      </c>
      <c r="B179" s="39" t="s">
        <v>6</v>
      </c>
      <c r="C179" s="39" t="s">
        <v>1880</v>
      </c>
      <c r="D179" s="39" t="s">
        <v>1881</v>
      </c>
      <c r="E179" s="40">
        <v>79221432</v>
      </c>
      <c r="F179" s="70">
        <v>46049</v>
      </c>
      <c r="G179" s="70"/>
      <c r="H179" s="70">
        <v>46291</v>
      </c>
      <c r="I179" s="42">
        <v>50762296</v>
      </c>
      <c r="J179" s="42"/>
      <c r="K179" s="42">
        <v>0</v>
      </c>
      <c r="L179" s="38" t="s">
        <v>60</v>
      </c>
      <c r="M179" s="42">
        <v>0</v>
      </c>
      <c r="N179" s="42">
        <v>6345287</v>
      </c>
      <c r="O179" s="42">
        <v>211509.56666666668</v>
      </c>
      <c r="P179" s="38">
        <v>959</v>
      </c>
      <c r="Q179" s="62">
        <v>46045</v>
      </c>
      <c r="R179" s="42">
        <v>76143444</v>
      </c>
      <c r="S179" s="38">
        <v>1052</v>
      </c>
      <c r="T179" s="54">
        <v>46049</v>
      </c>
      <c r="U179" s="42">
        <v>50762296</v>
      </c>
      <c r="V179" s="42">
        <v>846038.26666666672</v>
      </c>
      <c r="W179" s="42">
        <v>6345287</v>
      </c>
      <c r="X179" s="42">
        <v>6345287</v>
      </c>
      <c r="Y179" s="42">
        <v>6345287</v>
      </c>
      <c r="Z179" s="42">
        <v>6345287</v>
      </c>
      <c r="AA179" s="42">
        <v>6345287</v>
      </c>
      <c r="AB179" s="42">
        <v>6345287</v>
      </c>
      <c r="AC179" s="42">
        <f t="shared" si="56"/>
        <v>38917760.266666666</v>
      </c>
      <c r="AD179" s="42"/>
      <c r="AE179" s="42">
        <f t="shared" si="57"/>
        <v>6345287</v>
      </c>
      <c r="AF179" s="42">
        <f>--N179/30*26</f>
        <v>5499248.7333333334</v>
      </c>
      <c r="AG179" s="42">
        <v>0</v>
      </c>
      <c r="AH179" s="42"/>
      <c r="AI179" s="42"/>
      <c r="AJ179" s="42">
        <f t="shared" si="58"/>
        <v>11844535.733333334</v>
      </c>
      <c r="AK179" s="42">
        <f t="shared" si="59"/>
        <v>50762296</v>
      </c>
      <c r="AL179" s="39"/>
      <c r="AM179" s="39"/>
      <c r="AN179" s="39"/>
      <c r="AO179" s="39"/>
      <c r="AP179" s="39"/>
      <c r="AQ179" s="39" t="s">
        <v>61</v>
      </c>
      <c r="AR179" s="39" t="s">
        <v>1882</v>
      </c>
      <c r="AS179" s="39" t="s">
        <v>1883</v>
      </c>
      <c r="AT179" s="39" t="s">
        <v>1175</v>
      </c>
    </row>
    <row r="180" spans="1:46" x14ac:dyDescent="0.25">
      <c r="A180" s="38">
        <f t="shared" si="44"/>
        <v>179</v>
      </c>
      <c r="B180" s="39" t="s">
        <v>6</v>
      </c>
      <c r="C180" s="39" t="s">
        <v>1884</v>
      </c>
      <c r="D180" s="39" t="s">
        <v>1885</v>
      </c>
      <c r="E180" s="40">
        <v>1030600227</v>
      </c>
      <c r="F180" s="70">
        <v>46051</v>
      </c>
      <c r="G180" s="70"/>
      <c r="H180" s="70">
        <v>46293</v>
      </c>
      <c r="I180" s="42">
        <v>50762296</v>
      </c>
      <c r="J180" s="42"/>
      <c r="K180" s="42">
        <v>0</v>
      </c>
      <c r="L180" s="38" t="s">
        <v>60</v>
      </c>
      <c r="M180" s="42">
        <v>0</v>
      </c>
      <c r="N180" s="42">
        <v>6345287</v>
      </c>
      <c r="O180" s="42">
        <v>211509.56666666668</v>
      </c>
      <c r="P180" s="38">
        <v>950</v>
      </c>
      <c r="Q180" s="62">
        <v>46044</v>
      </c>
      <c r="R180" s="42">
        <v>76143444</v>
      </c>
      <c r="S180" s="38">
        <v>1066</v>
      </c>
      <c r="T180" s="54">
        <v>46050</v>
      </c>
      <c r="U180" s="42">
        <v>50762296</v>
      </c>
      <c r="V180" s="42">
        <v>423019.13</v>
      </c>
      <c r="W180" s="42">
        <v>6345287</v>
      </c>
      <c r="X180" s="42">
        <v>6345287</v>
      </c>
      <c r="Y180" s="42">
        <v>6345287</v>
      </c>
      <c r="Z180" s="42">
        <v>6345287</v>
      </c>
      <c r="AA180" s="42">
        <v>6345287</v>
      </c>
      <c r="AB180" s="42">
        <v>6345287</v>
      </c>
      <c r="AC180" s="42">
        <f t="shared" si="56"/>
        <v>38494741.129999995</v>
      </c>
      <c r="AD180" s="42"/>
      <c r="AE180" s="42">
        <f t="shared" si="57"/>
        <v>6345287</v>
      </c>
      <c r="AF180" s="42">
        <f>--N180/30*28</f>
        <v>5922267.8666666672</v>
      </c>
      <c r="AG180" s="42">
        <v>0</v>
      </c>
      <c r="AH180" s="42"/>
      <c r="AI180" s="42"/>
      <c r="AJ180" s="42">
        <f t="shared" si="58"/>
        <v>12267554.866666667</v>
      </c>
      <c r="AK180" s="42">
        <f t="shared" si="59"/>
        <v>50762295.996666662</v>
      </c>
      <c r="AL180" s="39"/>
      <c r="AM180" s="39"/>
      <c r="AN180" s="39"/>
      <c r="AO180" s="39"/>
      <c r="AP180" s="39"/>
      <c r="AQ180" s="39" t="s">
        <v>61</v>
      </c>
      <c r="AR180" s="39" t="s">
        <v>1886</v>
      </c>
      <c r="AS180" s="39" t="s">
        <v>1887</v>
      </c>
      <c r="AT180" s="39" t="s">
        <v>1175</v>
      </c>
    </row>
    <row r="181" spans="1:46" x14ac:dyDescent="0.25">
      <c r="A181" s="38">
        <f t="shared" si="44"/>
        <v>180</v>
      </c>
      <c r="B181" s="39" t="s">
        <v>6</v>
      </c>
      <c r="C181" s="39" t="s">
        <v>1888</v>
      </c>
      <c r="D181" s="39" t="s">
        <v>1889</v>
      </c>
      <c r="E181" s="40">
        <v>92559197</v>
      </c>
      <c r="F181" s="70">
        <v>46050</v>
      </c>
      <c r="G181" s="70"/>
      <c r="H181" s="70">
        <v>46292</v>
      </c>
      <c r="I181" s="42">
        <v>50762296</v>
      </c>
      <c r="J181" s="42"/>
      <c r="K181" s="42">
        <v>0</v>
      </c>
      <c r="L181" s="38" t="s">
        <v>60</v>
      </c>
      <c r="M181" s="42">
        <v>0</v>
      </c>
      <c r="N181" s="42">
        <v>6345287</v>
      </c>
      <c r="O181" s="42">
        <v>211509.56666666668</v>
      </c>
      <c r="P181" s="38">
        <v>949</v>
      </c>
      <c r="Q181" s="62">
        <v>46044</v>
      </c>
      <c r="R181" s="42">
        <v>76143444</v>
      </c>
      <c r="S181" s="38">
        <v>1067</v>
      </c>
      <c r="T181" s="54">
        <v>46050</v>
      </c>
      <c r="U181" s="42">
        <v>50762296</v>
      </c>
      <c r="V181" s="42">
        <v>634528.70000000007</v>
      </c>
      <c r="W181" s="42">
        <v>6345287</v>
      </c>
      <c r="X181" s="42">
        <v>6345287</v>
      </c>
      <c r="Y181" s="42">
        <v>6345287</v>
      </c>
      <c r="Z181" s="42">
        <v>6345287</v>
      </c>
      <c r="AA181" s="42">
        <v>6345287</v>
      </c>
      <c r="AB181" s="42">
        <v>6345287</v>
      </c>
      <c r="AC181" s="42">
        <f t="shared" si="56"/>
        <v>38706250.700000003</v>
      </c>
      <c r="AD181" s="42"/>
      <c r="AE181" s="42">
        <f t="shared" si="57"/>
        <v>6345287</v>
      </c>
      <c r="AF181" s="42">
        <f>--N181/30*27</f>
        <v>5710758.3000000007</v>
      </c>
      <c r="AG181" s="42">
        <v>0</v>
      </c>
      <c r="AH181" s="42"/>
      <c r="AI181" s="42"/>
      <c r="AJ181" s="42">
        <f t="shared" si="58"/>
        <v>12056045.300000001</v>
      </c>
      <c r="AK181" s="42">
        <f t="shared" si="59"/>
        <v>50762296</v>
      </c>
      <c r="AL181" s="39"/>
      <c r="AM181" s="39"/>
      <c r="AN181" s="39"/>
      <c r="AO181" s="39"/>
      <c r="AP181" s="39"/>
      <c r="AQ181" s="39" t="s">
        <v>61</v>
      </c>
      <c r="AR181" s="39" t="s">
        <v>1890</v>
      </c>
      <c r="AS181" s="39" t="s">
        <v>1891</v>
      </c>
      <c r="AT181" s="39" t="s">
        <v>1175</v>
      </c>
    </row>
    <row r="182" spans="1:46" x14ac:dyDescent="0.25">
      <c r="A182" s="38">
        <f t="shared" si="44"/>
        <v>181</v>
      </c>
      <c r="B182" s="39" t="s">
        <v>6</v>
      </c>
      <c r="C182" s="39" t="s">
        <v>1892</v>
      </c>
      <c r="D182" s="39" t="s">
        <v>1893</v>
      </c>
      <c r="E182" s="40">
        <v>1073324685</v>
      </c>
      <c r="F182" s="70">
        <v>46049</v>
      </c>
      <c r="G182" s="70"/>
      <c r="H182" s="70">
        <v>46291</v>
      </c>
      <c r="I182" s="42">
        <v>50762296</v>
      </c>
      <c r="J182" s="42"/>
      <c r="K182" s="42">
        <v>0</v>
      </c>
      <c r="L182" s="38" t="s">
        <v>60</v>
      </c>
      <c r="M182" s="42">
        <v>0</v>
      </c>
      <c r="N182" s="42">
        <v>6345287</v>
      </c>
      <c r="O182" s="42">
        <v>211509.56666666668</v>
      </c>
      <c r="P182" s="38">
        <v>284</v>
      </c>
      <c r="Q182" s="62">
        <v>46033</v>
      </c>
      <c r="R182" s="42">
        <v>76143444</v>
      </c>
      <c r="S182" s="38">
        <v>1056</v>
      </c>
      <c r="T182" s="54">
        <v>46049</v>
      </c>
      <c r="U182" s="42">
        <v>50762296</v>
      </c>
      <c r="V182" s="42">
        <v>846038.27</v>
      </c>
      <c r="W182" s="42">
        <v>6345287</v>
      </c>
      <c r="X182" s="42">
        <v>6345287</v>
      </c>
      <c r="Y182" s="42">
        <v>6345287</v>
      </c>
      <c r="Z182" s="42">
        <v>6345287</v>
      </c>
      <c r="AA182" s="42">
        <v>6345287</v>
      </c>
      <c r="AB182" s="42">
        <v>6345287</v>
      </c>
      <c r="AC182" s="42">
        <f t="shared" si="56"/>
        <v>38917760.269999996</v>
      </c>
      <c r="AD182" s="42"/>
      <c r="AE182" s="42">
        <f t="shared" si="57"/>
        <v>6345287</v>
      </c>
      <c r="AF182" s="42">
        <f>--N182/30*26</f>
        <v>5499248.7333333334</v>
      </c>
      <c r="AG182" s="42">
        <v>0</v>
      </c>
      <c r="AH182" s="42"/>
      <c r="AI182" s="42"/>
      <c r="AJ182" s="42">
        <f t="shared" si="58"/>
        <v>11844535.733333334</v>
      </c>
      <c r="AK182" s="42">
        <f t="shared" si="59"/>
        <v>50762296.00333333</v>
      </c>
      <c r="AL182" s="39"/>
      <c r="AM182" s="39"/>
      <c r="AN182" s="39"/>
      <c r="AO182" s="39"/>
      <c r="AP182" s="39"/>
      <c r="AQ182" s="39" t="s">
        <v>61</v>
      </c>
      <c r="AR182" s="39" t="s">
        <v>1894</v>
      </c>
      <c r="AS182" s="39" t="s">
        <v>1895</v>
      </c>
      <c r="AT182" s="39" t="s">
        <v>1175</v>
      </c>
    </row>
    <row r="183" spans="1:46" x14ac:dyDescent="0.25">
      <c r="A183" s="38">
        <f t="shared" si="44"/>
        <v>182</v>
      </c>
      <c r="B183" s="39" t="s">
        <v>6</v>
      </c>
      <c r="C183" s="39" t="s">
        <v>1896</v>
      </c>
      <c r="D183" s="39" t="s">
        <v>1897</v>
      </c>
      <c r="E183" s="40">
        <v>1032368557</v>
      </c>
      <c r="F183" s="70">
        <v>46050</v>
      </c>
      <c r="G183" s="70"/>
      <c r="H183" s="70">
        <v>46292</v>
      </c>
      <c r="I183" s="42">
        <v>50762296</v>
      </c>
      <c r="J183" s="42"/>
      <c r="K183" s="42">
        <v>0</v>
      </c>
      <c r="L183" s="38" t="s">
        <v>60</v>
      </c>
      <c r="M183" s="42">
        <v>0</v>
      </c>
      <c r="N183" s="42">
        <v>6345287</v>
      </c>
      <c r="O183" s="42">
        <v>211509.56666666668</v>
      </c>
      <c r="P183" s="38">
        <v>318</v>
      </c>
      <c r="Q183" s="62">
        <v>46033</v>
      </c>
      <c r="R183" s="42">
        <v>76143444</v>
      </c>
      <c r="S183" s="38">
        <v>1119</v>
      </c>
      <c r="T183" s="54">
        <v>46050</v>
      </c>
      <c r="U183" s="42">
        <v>50762296</v>
      </c>
      <c r="V183" s="42">
        <v>634528.70000000007</v>
      </c>
      <c r="W183" s="42">
        <v>6345287</v>
      </c>
      <c r="X183" s="42">
        <v>6345287</v>
      </c>
      <c r="Y183" s="42">
        <v>6345287</v>
      </c>
      <c r="Z183" s="42">
        <v>6345287</v>
      </c>
      <c r="AA183" s="42">
        <v>6345287</v>
      </c>
      <c r="AB183" s="42">
        <v>6345287</v>
      </c>
      <c r="AC183" s="42">
        <f t="shared" si="56"/>
        <v>38706250.700000003</v>
      </c>
      <c r="AD183" s="42"/>
      <c r="AE183" s="42">
        <f t="shared" si="57"/>
        <v>6345287</v>
      </c>
      <c r="AF183" s="42">
        <f>--N183/30*27</f>
        <v>5710758.3000000007</v>
      </c>
      <c r="AG183" s="42">
        <v>0</v>
      </c>
      <c r="AH183" s="42"/>
      <c r="AI183" s="42"/>
      <c r="AJ183" s="42">
        <f t="shared" si="58"/>
        <v>12056045.300000001</v>
      </c>
      <c r="AK183" s="42">
        <f t="shared" si="59"/>
        <v>50762296</v>
      </c>
      <c r="AL183" s="39"/>
      <c r="AM183" s="39"/>
      <c r="AN183" s="39"/>
      <c r="AO183" s="39"/>
      <c r="AP183" s="39"/>
      <c r="AQ183" s="39" t="s">
        <v>61</v>
      </c>
      <c r="AR183" s="39" t="s">
        <v>1898</v>
      </c>
      <c r="AS183" s="39" t="s">
        <v>1899</v>
      </c>
      <c r="AT183" s="39" t="s">
        <v>1175</v>
      </c>
    </row>
    <row r="184" spans="1:46" x14ac:dyDescent="0.25">
      <c r="A184" s="38">
        <f t="shared" si="44"/>
        <v>183</v>
      </c>
      <c r="B184" s="39" t="s">
        <v>6</v>
      </c>
      <c r="C184" s="39" t="s">
        <v>1900</v>
      </c>
      <c r="D184" s="39" t="s">
        <v>1901</v>
      </c>
      <c r="E184" s="40">
        <v>19602274</v>
      </c>
      <c r="F184" s="70">
        <v>46056</v>
      </c>
      <c r="G184" s="70"/>
      <c r="H184" s="70">
        <v>46297</v>
      </c>
      <c r="I184" s="42">
        <v>115752000</v>
      </c>
      <c r="J184" s="42"/>
      <c r="K184" s="42">
        <v>0</v>
      </c>
      <c r="L184" s="38" t="s">
        <v>60</v>
      </c>
      <c r="M184" s="42">
        <v>0</v>
      </c>
      <c r="N184" s="42">
        <v>14469000</v>
      </c>
      <c r="O184" s="42">
        <v>482300</v>
      </c>
      <c r="P184" s="38">
        <v>439</v>
      </c>
      <c r="Q184" s="62">
        <v>46033</v>
      </c>
      <c r="R184" s="42">
        <v>173628000</v>
      </c>
      <c r="S184" s="38">
        <v>1058</v>
      </c>
      <c r="T184" s="54">
        <v>46049</v>
      </c>
      <c r="U184" s="42">
        <v>115752000</v>
      </c>
      <c r="V184" s="42">
        <v>0</v>
      </c>
      <c r="W184" s="42">
        <v>13504400</v>
      </c>
      <c r="X184" s="42">
        <v>14469000</v>
      </c>
      <c r="Y184" s="42">
        <v>14469000</v>
      </c>
      <c r="Z184" s="42">
        <v>14469000</v>
      </c>
      <c r="AA184" s="42">
        <v>14469000</v>
      </c>
      <c r="AB184" s="42">
        <v>14469000</v>
      </c>
      <c r="AC184" s="42">
        <f t="shared" si="56"/>
        <v>85849400</v>
      </c>
      <c r="AD184" s="42"/>
      <c r="AE184" s="42">
        <f t="shared" si="57"/>
        <v>14469000</v>
      </c>
      <c r="AF184" s="42">
        <f>--N184</f>
        <v>14469000</v>
      </c>
      <c r="AG184" s="42">
        <f>--AB184/30*2</f>
        <v>964600</v>
      </c>
      <c r="AH184" s="42">
        <v>0</v>
      </c>
      <c r="AI184" s="42">
        <v>0</v>
      </c>
      <c r="AJ184" s="42">
        <f t="shared" si="58"/>
        <v>29902600</v>
      </c>
      <c r="AK184" s="42">
        <f t="shared" si="59"/>
        <v>115752000</v>
      </c>
      <c r="AL184" s="39"/>
      <c r="AM184" s="39"/>
      <c r="AN184" s="39"/>
      <c r="AO184" s="39"/>
      <c r="AP184" s="39"/>
      <c r="AQ184" s="39" t="s">
        <v>61</v>
      </c>
      <c r="AR184" s="39" t="s">
        <v>1902</v>
      </c>
      <c r="AS184" s="39" t="s">
        <v>1903</v>
      </c>
      <c r="AT184" s="39" t="s">
        <v>1175</v>
      </c>
    </row>
    <row r="185" spans="1:46" x14ac:dyDescent="0.25">
      <c r="A185" s="38">
        <f t="shared" si="44"/>
        <v>184</v>
      </c>
      <c r="B185" s="39" t="s">
        <v>6</v>
      </c>
      <c r="C185" s="39" t="s">
        <v>1904</v>
      </c>
      <c r="D185" s="39" t="s">
        <v>1905</v>
      </c>
      <c r="E185" s="40">
        <v>1020775947</v>
      </c>
      <c r="F185" s="70">
        <v>46049</v>
      </c>
      <c r="G185" s="70"/>
      <c r="H185" s="70">
        <v>46291</v>
      </c>
      <c r="I185" s="42">
        <v>92020328</v>
      </c>
      <c r="J185" s="42"/>
      <c r="K185" s="42">
        <v>0</v>
      </c>
      <c r="L185" s="38" t="s">
        <v>60</v>
      </c>
      <c r="M185" s="42">
        <v>0</v>
      </c>
      <c r="N185" s="42">
        <v>11502541</v>
      </c>
      <c r="O185" s="42">
        <v>383418.03333333333</v>
      </c>
      <c r="P185" s="38">
        <v>342</v>
      </c>
      <c r="Q185" s="62">
        <v>46033</v>
      </c>
      <c r="R185" s="42">
        <v>92020328</v>
      </c>
      <c r="S185" s="38">
        <v>1024</v>
      </c>
      <c r="T185" s="54">
        <v>46049</v>
      </c>
      <c r="U185" s="42">
        <v>92020328</v>
      </c>
      <c r="V185" s="42">
        <v>1533672.1333333333</v>
      </c>
      <c r="W185" s="42">
        <v>11502541</v>
      </c>
      <c r="X185" s="42">
        <v>11502541</v>
      </c>
      <c r="Y185" s="42">
        <v>11502541</v>
      </c>
      <c r="Z185" s="42">
        <v>11502541</v>
      </c>
      <c r="AA185" s="42">
        <v>11502541</v>
      </c>
      <c r="AB185" s="42">
        <v>11502541</v>
      </c>
      <c r="AC185" s="42">
        <f t="shared" si="56"/>
        <v>70548918.133333325</v>
      </c>
      <c r="AD185" s="42"/>
      <c r="AE185" s="42">
        <f t="shared" si="57"/>
        <v>11502541</v>
      </c>
      <c r="AF185" s="42">
        <f>--N185/30*26</f>
        <v>9968868.8666666672</v>
      </c>
      <c r="AG185" s="42">
        <v>0</v>
      </c>
      <c r="AH185" s="42"/>
      <c r="AI185" s="42"/>
      <c r="AJ185" s="42">
        <f t="shared" si="58"/>
        <v>21471409.866666667</v>
      </c>
      <c r="AK185" s="42">
        <f t="shared" si="59"/>
        <v>92020328</v>
      </c>
      <c r="AL185" s="39"/>
      <c r="AM185" s="39"/>
      <c r="AN185" s="39"/>
      <c r="AO185" s="39"/>
      <c r="AP185" s="39"/>
      <c r="AQ185" s="39" t="s">
        <v>61</v>
      </c>
      <c r="AR185" s="39" t="s">
        <v>1906</v>
      </c>
      <c r="AS185" s="39" t="s">
        <v>1907</v>
      </c>
      <c r="AT185" s="39" t="s">
        <v>1175</v>
      </c>
    </row>
    <row r="186" spans="1:46" x14ac:dyDescent="0.25">
      <c r="A186" s="38">
        <f t="shared" si="44"/>
        <v>185</v>
      </c>
      <c r="B186" s="39" t="s">
        <v>6</v>
      </c>
      <c r="C186" s="39" t="s">
        <v>1908</v>
      </c>
      <c r="D186" s="39" t="s">
        <v>1909</v>
      </c>
      <c r="E186" s="40">
        <v>80174339</v>
      </c>
      <c r="F186" s="70">
        <v>46047</v>
      </c>
      <c r="G186" s="70"/>
      <c r="H186" s="70">
        <v>46289</v>
      </c>
      <c r="I186" s="42">
        <v>45613784</v>
      </c>
      <c r="J186" s="42"/>
      <c r="K186" s="42">
        <v>0</v>
      </c>
      <c r="L186" s="38" t="s">
        <v>60</v>
      </c>
      <c r="M186" s="42">
        <v>0</v>
      </c>
      <c r="N186" s="42">
        <v>5701723</v>
      </c>
      <c r="O186" s="42">
        <v>190057.43333333332</v>
      </c>
      <c r="P186" s="38">
        <v>336</v>
      </c>
      <c r="Q186" s="62">
        <v>46033</v>
      </c>
      <c r="R186" s="42">
        <v>68420676</v>
      </c>
      <c r="S186" s="38">
        <v>607</v>
      </c>
      <c r="T186" s="54">
        <v>46047</v>
      </c>
      <c r="U186" s="42">
        <v>45613784</v>
      </c>
      <c r="V186" s="42">
        <v>1140344.6000000001</v>
      </c>
      <c r="W186" s="42">
        <v>5701723</v>
      </c>
      <c r="X186" s="42">
        <v>5701723</v>
      </c>
      <c r="Y186" s="42">
        <v>5701723</v>
      </c>
      <c r="Z186" s="42">
        <v>5701723</v>
      </c>
      <c r="AA186" s="42">
        <v>5701723</v>
      </c>
      <c r="AB186" s="42">
        <v>5701723</v>
      </c>
      <c r="AC186" s="42">
        <f t="shared" si="56"/>
        <v>35350682.600000001</v>
      </c>
      <c r="AD186" s="42"/>
      <c r="AE186" s="42">
        <f t="shared" si="57"/>
        <v>5701723</v>
      </c>
      <c r="AF186" s="42">
        <f>--N186/30*24</f>
        <v>4561378.3999999994</v>
      </c>
      <c r="AG186" s="42">
        <v>0</v>
      </c>
      <c r="AH186" s="42"/>
      <c r="AI186" s="42"/>
      <c r="AJ186" s="42">
        <f t="shared" si="58"/>
        <v>10263101.399999999</v>
      </c>
      <c r="AK186" s="42">
        <f t="shared" si="59"/>
        <v>45613784</v>
      </c>
      <c r="AL186" s="39"/>
      <c r="AM186" s="39"/>
      <c r="AN186" s="39"/>
      <c r="AO186" s="39"/>
      <c r="AP186" s="39"/>
      <c r="AQ186" s="39" t="s">
        <v>61</v>
      </c>
      <c r="AR186" s="39" t="s">
        <v>1910</v>
      </c>
      <c r="AS186" s="39" t="s">
        <v>1911</v>
      </c>
      <c r="AT186" s="39" t="s">
        <v>1175</v>
      </c>
    </row>
    <row r="187" spans="1:46" x14ac:dyDescent="0.25">
      <c r="A187" s="38">
        <f t="shared" si="44"/>
        <v>186</v>
      </c>
      <c r="B187" s="39" t="s">
        <v>6</v>
      </c>
      <c r="C187" s="39" t="s">
        <v>1912</v>
      </c>
      <c r="D187" s="39" t="s">
        <v>1913</v>
      </c>
      <c r="E187" s="40">
        <v>1030591629</v>
      </c>
      <c r="F187" s="70">
        <v>46048</v>
      </c>
      <c r="G187" s="70"/>
      <c r="H187" s="70">
        <v>46290</v>
      </c>
      <c r="I187" s="42">
        <v>64000000</v>
      </c>
      <c r="J187" s="42"/>
      <c r="K187" s="42">
        <v>0</v>
      </c>
      <c r="L187" s="38" t="s">
        <v>60</v>
      </c>
      <c r="M187" s="42">
        <v>0</v>
      </c>
      <c r="N187" s="42">
        <v>8000000</v>
      </c>
      <c r="O187" s="42">
        <v>266666.66666666669</v>
      </c>
      <c r="P187" s="38">
        <v>366</v>
      </c>
      <c r="Q187" s="62">
        <v>46033</v>
      </c>
      <c r="R187" s="42">
        <v>96000000</v>
      </c>
      <c r="S187" s="38">
        <v>590</v>
      </c>
      <c r="T187" s="54">
        <v>46047</v>
      </c>
      <c r="U187" s="42">
        <v>64000000</v>
      </c>
      <c r="V187" s="42">
        <v>1333333.3333333335</v>
      </c>
      <c r="W187" s="42">
        <v>8000000</v>
      </c>
      <c r="X187" s="42">
        <v>8000000</v>
      </c>
      <c r="Y187" s="42">
        <v>8000000</v>
      </c>
      <c r="Z187" s="42">
        <v>8000000</v>
      </c>
      <c r="AA187" s="42">
        <v>8000000</v>
      </c>
      <c r="AB187" s="42">
        <v>8000000</v>
      </c>
      <c r="AC187" s="42">
        <f t="shared" si="56"/>
        <v>49333333.333333336</v>
      </c>
      <c r="AD187" s="42"/>
      <c r="AE187" s="42">
        <f t="shared" si="57"/>
        <v>8000000</v>
      </c>
      <c r="AF187" s="42">
        <f t="shared" ref="AF187:AF191" si="61">--N187/30*25</f>
        <v>6666666.666666667</v>
      </c>
      <c r="AG187" s="42">
        <v>0</v>
      </c>
      <c r="AH187" s="42"/>
      <c r="AI187" s="42"/>
      <c r="AJ187" s="42">
        <f t="shared" si="58"/>
        <v>14666666.666666668</v>
      </c>
      <c r="AK187" s="42">
        <f t="shared" si="59"/>
        <v>64000000</v>
      </c>
      <c r="AL187" s="39"/>
      <c r="AM187" s="39"/>
      <c r="AN187" s="39"/>
      <c r="AO187" s="39"/>
      <c r="AP187" s="39"/>
      <c r="AQ187" s="39" t="s">
        <v>61</v>
      </c>
      <c r="AR187" s="39" t="s">
        <v>1914</v>
      </c>
      <c r="AS187" s="39" t="s">
        <v>1915</v>
      </c>
      <c r="AT187" s="39" t="s">
        <v>1175</v>
      </c>
    </row>
    <row r="188" spans="1:46" x14ac:dyDescent="0.25">
      <c r="A188" s="38">
        <f t="shared" si="44"/>
        <v>187</v>
      </c>
      <c r="B188" s="39" t="s">
        <v>6</v>
      </c>
      <c r="C188" s="39" t="s">
        <v>1916</v>
      </c>
      <c r="D188" s="39" t="s">
        <v>1917</v>
      </c>
      <c r="E188" s="40">
        <v>46376257</v>
      </c>
      <c r="F188" s="70">
        <v>46048</v>
      </c>
      <c r="G188" s="70"/>
      <c r="H188" s="70">
        <v>46290</v>
      </c>
      <c r="I188" s="42">
        <v>64000000</v>
      </c>
      <c r="J188" s="42"/>
      <c r="K188" s="42">
        <v>0</v>
      </c>
      <c r="L188" s="38" t="s">
        <v>60</v>
      </c>
      <c r="M188" s="42">
        <v>0</v>
      </c>
      <c r="N188" s="42">
        <v>8000000</v>
      </c>
      <c r="O188" s="42">
        <v>266666.66666666669</v>
      </c>
      <c r="P188" s="38">
        <v>265</v>
      </c>
      <c r="Q188" s="62">
        <v>46033</v>
      </c>
      <c r="R188" s="42">
        <v>96000000</v>
      </c>
      <c r="S188" s="38">
        <v>598</v>
      </c>
      <c r="T188" s="54">
        <v>46047</v>
      </c>
      <c r="U188" s="42">
        <v>64000000</v>
      </c>
      <c r="V188" s="42">
        <v>1333333.3333333335</v>
      </c>
      <c r="W188" s="42">
        <v>8000000</v>
      </c>
      <c r="X188" s="42">
        <v>8000000</v>
      </c>
      <c r="Y188" s="42">
        <v>8000000</v>
      </c>
      <c r="Z188" s="42">
        <v>8000000</v>
      </c>
      <c r="AA188" s="42">
        <v>8000000</v>
      </c>
      <c r="AB188" s="42">
        <v>8000000</v>
      </c>
      <c r="AC188" s="42">
        <f t="shared" si="56"/>
        <v>49333333.333333336</v>
      </c>
      <c r="AD188" s="42"/>
      <c r="AE188" s="42">
        <f t="shared" si="57"/>
        <v>8000000</v>
      </c>
      <c r="AF188" s="42">
        <f t="shared" si="61"/>
        <v>6666666.666666667</v>
      </c>
      <c r="AG188" s="42">
        <v>0</v>
      </c>
      <c r="AH188" s="42"/>
      <c r="AI188" s="42"/>
      <c r="AJ188" s="42">
        <f t="shared" si="58"/>
        <v>14666666.666666668</v>
      </c>
      <c r="AK188" s="42">
        <f t="shared" si="59"/>
        <v>64000000</v>
      </c>
      <c r="AL188" s="39"/>
      <c r="AM188" s="39"/>
      <c r="AN188" s="39"/>
      <c r="AO188" s="39"/>
      <c r="AP188" s="39"/>
      <c r="AQ188" s="39" t="s">
        <v>61</v>
      </c>
      <c r="AR188" s="39" t="s">
        <v>1918</v>
      </c>
      <c r="AS188" s="39" t="s">
        <v>1919</v>
      </c>
      <c r="AT188" s="39" t="s">
        <v>1175</v>
      </c>
    </row>
    <row r="189" spans="1:46" x14ac:dyDescent="0.25">
      <c r="A189" s="38">
        <f t="shared" si="44"/>
        <v>188</v>
      </c>
      <c r="B189" s="39" t="s">
        <v>6</v>
      </c>
      <c r="C189" s="39" t="s">
        <v>1920</v>
      </c>
      <c r="D189" s="39" t="s">
        <v>1921</v>
      </c>
      <c r="E189" s="40">
        <v>80137120</v>
      </c>
      <c r="F189" s="70">
        <v>46048</v>
      </c>
      <c r="G189" s="70"/>
      <c r="H189" s="70">
        <v>46290</v>
      </c>
      <c r="I189" s="42">
        <v>39652264</v>
      </c>
      <c r="J189" s="42"/>
      <c r="K189" s="42">
        <v>0</v>
      </c>
      <c r="L189" s="38" t="s">
        <v>60</v>
      </c>
      <c r="M189" s="42">
        <v>0</v>
      </c>
      <c r="N189" s="42">
        <v>4956533</v>
      </c>
      <c r="O189" s="42">
        <v>165217.76666666666</v>
      </c>
      <c r="P189" s="38">
        <v>303</v>
      </c>
      <c r="Q189" s="62">
        <v>46033</v>
      </c>
      <c r="R189" s="42">
        <v>59478396</v>
      </c>
      <c r="S189" s="38">
        <v>616</v>
      </c>
      <c r="T189" s="54">
        <v>46047</v>
      </c>
      <c r="U189" s="42">
        <v>39652264</v>
      </c>
      <c r="V189" s="42">
        <v>826088.83333333326</v>
      </c>
      <c r="W189" s="42">
        <v>4956533</v>
      </c>
      <c r="X189" s="42">
        <v>4956533</v>
      </c>
      <c r="Y189" s="42">
        <v>4956533</v>
      </c>
      <c r="Z189" s="42">
        <v>4956533</v>
      </c>
      <c r="AA189" s="42">
        <v>4956533</v>
      </c>
      <c r="AB189" s="42">
        <v>4956533</v>
      </c>
      <c r="AC189" s="42">
        <f t="shared" si="56"/>
        <v>30565286.833333332</v>
      </c>
      <c r="AD189" s="42"/>
      <c r="AE189" s="42">
        <f t="shared" si="57"/>
        <v>4956533</v>
      </c>
      <c r="AF189" s="42">
        <f t="shared" si="61"/>
        <v>4130444.1666666665</v>
      </c>
      <c r="AG189" s="42">
        <v>0</v>
      </c>
      <c r="AH189" s="42"/>
      <c r="AI189" s="42"/>
      <c r="AJ189" s="42">
        <f t="shared" si="58"/>
        <v>9086977.166666666</v>
      </c>
      <c r="AK189" s="42">
        <f t="shared" si="59"/>
        <v>39652264</v>
      </c>
      <c r="AL189" s="39"/>
      <c r="AM189" s="39"/>
      <c r="AN189" s="39"/>
      <c r="AO189" s="39"/>
      <c r="AP189" s="39"/>
      <c r="AQ189" s="39" t="s">
        <v>61</v>
      </c>
      <c r="AR189" s="39" t="s">
        <v>1922</v>
      </c>
      <c r="AS189" s="39" t="s">
        <v>1923</v>
      </c>
      <c r="AT189" s="39" t="s">
        <v>1175</v>
      </c>
    </row>
    <row r="190" spans="1:46" x14ac:dyDescent="0.25">
      <c r="A190" s="38">
        <f t="shared" si="44"/>
        <v>189</v>
      </c>
      <c r="B190" s="39" t="s">
        <v>6</v>
      </c>
      <c r="C190" s="39" t="s">
        <v>1924</v>
      </c>
      <c r="D190" s="39" t="s">
        <v>1925</v>
      </c>
      <c r="E190" s="40">
        <v>1024494780</v>
      </c>
      <c r="F190" s="70">
        <v>46048</v>
      </c>
      <c r="G190" s="70"/>
      <c r="H190" s="70">
        <v>46290</v>
      </c>
      <c r="I190" s="42">
        <v>39652264</v>
      </c>
      <c r="J190" s="42"/>
      <c r="K190" s="42">
        <v>0</v>
      </c>
      <c r="L190" s="38" t="s">
        <v>60</v>
      </c>
      <c r="M190" s="42">
        <v>0</v>
      </c>
      <c r="N190" s="42">
        <v>4956533</v>
      </c>
      <c r="O190" s="42">
        <v>165217.76666666666</v>
      </c>
      <c r="P190" s="38">
        <v>456</v>
      </c>
      <c r="Q190" s="62">
        <v>46033</v>
      </c>
      <c r="R190" s="42">
        <v>59478396</v>
      </c>
      <c r="S190" s="38">
        <v>592</v>
      </c>
      <c r="T190" s="54">
        <v>46047</v>
      </c>
      <c r="U190" s="42">
        <v>39652264</v>
      </c>
      <c r="V190" s="42">
        <v>826088.83333333326</v>
      </c>
      <c r="W190" s="42">
        <v>4956533</v>
      </c>
      <c r="X190" s="42">
        <v>4956533</v>
      </c>
      <c r="Y190" s="42">
        <v>4956533</v>
      </c>
      <c r="Z190" s="42">
        <v>4956533</v>
      </c>
      <c r="AA190" s="42">
        <v>4956533</v>
      </c>
      <c r="AB190" s="42">
        <v>4956533</v>
      </c>
      <c r="AC190" s="42">
        <f t="shared" si="56"/>
        <v>30565286.833333332</v>
      </c>
      <c r="AD190" s="42"/>
      <c r="AE190" s="42">
        <f t="shared" si="57"/>
        <v>4956533</v>
      </c>
      <c r="AF190" s="42">
        <f t="shared" si="61"/>
        <v>4130444.1666666665</v>
      </c>
      <c r="AG190" s="42">
        <v>0</v>
      </c>
      <c r="AH190" s="42"/>
      <c r="AI190" s="42"/>
      <c r="AJ190" s="42">
        <f t="shared" si="58"/>
        <v>9086977.166666666</v>
      </c>
      <c r="AK190" s="42">
        <f t="shared" si="59"/>
        <v>39652264</v>
      </c>
      <c r="AL190" s="39"/>
      <c r="AM190" s="39"/>
      <c r="AN190" s="39"/>
      <c r="AO190" s="39"/>
      <c r="AP190" s="39"/>
      <c r="AQ190" s="39" t="s">
        <v>61</v>
      </c>
      <c r="AR190" s="39" t="s">
        <v>1926</v>
      </c>
      <c r="AS190" s="39" t="s">
        <v>1927</v>
      </c>
      <c r="AT190" s="39" t="s">
        <v>1175</v>
      </c>
    </row>
    <row r="191" spans="1:46" x14ac:dyDescent="0.25">
      <c r="A191" s="38">
        <f t="shared" si="44"/>
        <v>190</v>
      </c>
      <c r="B191" s="39" t="s">
        <v>6</v>
      </c>
      <c r="C191" s="39" t="s">
        <v>1928</v>
      </c>
      <c r="D191" s="39" t="s">
        <v>1929</v>
      </c>
      <c r="E191" s="40">
        <v>1015474299</v>
      </c>
      <c r="F191" s="70">
        <v>46048</v>
      </c>
      <c r="G191" s="70"/>
      <c r="H191" s="70">
        <v>46290</v>
      </c>
      <c r="I191" s="42">
        <v>39652264</v>
      </c>
      <c r="J191" s="42"/>
      <c r="K191" s="42">
        <v>0</v>
      </c>
      <c r="L191" s="38" t="s">
        <v>60</v>
      </c>
      <c r="M191" s="42">
        <v>0</v>
      </c>
      <c r="N191" s="42">
        <v>4956533</v>
      </c>
      <c r="O191" s="42">
        <v>165217.76666666666</v>
      </c>
      <c r="P191" s="38">
        <v>367</v>
      </c>
      <c r="Q191" s="62">
        <v>46033</v>
      </c>
      <c r="R191" s="42">
        <v>39652264</v>
      </c>
      <c r="S191" s="38">
        <v>593</v>
      </c>
      <c r="T191" s="54">
        <v>46047</v>
      </c>
      <c r="U191" s="42">
        <v>39652264</v>
      </c>
      <c r="V191" s="42">
        <v>826088.83333333326</v>
      </c>
      <c r="W191" s="42">
        <v>4956533</v>
      </c>
      <c r="X191" s="42">
        <v>4956533</v>
      </c>
      <c r="Y191" s="42">
        <v>4956533</v>
      </c>
      <c r="Z191" s="42">
        <v>4956533</v>
      </c>
      <c r="AA191" s="42">
        <v>4956533</v>
      </c>
      <c r="AB191" s="42">
        <v>4956533</v>
      </c>
      <c r="AC191" s="42">
        <f t="shared" si="56"/>
        <v>30565286.833333332</v>
      </c>
      <c r="AD191" s="42"/>
      <c r="AE191" s="42">
        <f t="shared" si="57"/>
        <v>4956533</v>
      </c>
      <c r="AF191" s="42">
        <f t="shared" si="61"/>
        <v>4130444.1666666665</v>
      </c>
      <c r="AG191" s="42">
        <v>0</v>
      </c>
      <c r="AH191" s="42"/>
      <c r="AI191" s="42"/>
      <c r="AJ191" s="42">
        <f t="shared" si="58"/>
        <v>9086977.166666666</v>
      </c>
      <c r="AK191" s="42">
        <f t="shared" si="59"/>
        <v>39652264</v>
      </c>
      <c r="AL191" s="39"/>
      <c r="AM191" s="39"/>
      <c r="AN191" s="39"/>
      <c r="AO191" s="39"/>
      <c r="AP191" s="39"/>
      <c r="AQ191" s="39" t="s">
        <v>61</v>
      </c>
      <c r="AR191" s="39" t="s">
        <v>1930</v>
      </c>
      <c r="AS191" s="39" t="s">
        <v>1931</v>
      </c>
      <c r="AT191" s="39" t="s">
        <v>1175</v>
      </c>
    </row>
    <row r="192" spans="1:46" x14ac:dyDescent="0.25">
      <c r="A192" s="38">
        <f t="shared" si="44"/>
        <v>191</v>
      </c>
      <c r="B192" s="39" t="s">
        <v>6</v>
      </c>
      <c r="C192" s="39" t="s">
        <v>1932</v>
      </c>
      <c r="D192" s="39" t="s">
        <v>1933</v>
      </c>
      <c r="E192" s="40">
        <v>1030528344</v>
      </c>
      <c r="F192" s="70">
        <v>46052</v>
      </c>
      <c r="G192" s="70"/>
      <c r="H192" s="70">
        <v>46294</v>
      </c>
      <c r="I192" s="42">
        <v>46518488</v>
      </c>
      <c r="J192" s="42"/>
      <c r="K192" s="42">
        <v>0</v>
      </c>
      <c r="L192" s="38" t="s">
        <v>60</v>
      </c>
      <c r="M192" s="42">
        <v>0</v>
      </c>
      <c r="N192" s="42">
        <v>5814811</v>
      </c>
      <c r="O192" s="42">
        <v>193827.03333333333</v>
      </c>
      <c r="P192" s="38">
        <v>423</v>
      </c>
      <c r="Q192" s="62">
        <v>46033</v>
      </c>
      <c r="R192" s="42">
        <v>69777732</v>
      </c>
      <c r="S192" s="38">
        <v>1170</v>
      </c>
      <c r="T192" s="54">
        <v>46052</v>
      </c>
      <c r="U192" s="42">
        <v>46518488</v>
      </c>
      <c r="V192" s="42">
        <v>193827.03</v>
      </c>
      <c r="W192" s="42">
        <v>5814811</v>
      </c>
      <c r="X192" s="42">
        <v>5814811</v>
      </c>
      <c r="Y192" s="42">
        <v>5814811</v>
      </c>
      <c r="Z192" s="42">
        <v>5814811</v>
      </c>
      <c r="AA192" s="42">
        <v>5814811</v>
      </c>
      <c r="AB192" s="42">
        <v>5814811</v>
      </c>
      <c r="AC192" s="42">
        <f t="shared" si="56"/>
        <v>35082693.030000001</v>
      </c>
      <c r="AD192" s="42"/>
      <c r="AE192" s="42">
        <f t="shared" si="57"/>
        <v>5814811</v>
      </c>
      <c r="AF192" s="42">
        <f>--N192/30*29</f>
        <v>5620983.9666666668</v>
      </c>
      <c r="AG192" s="42">
        <v>0</v>
      </c>
      <c r="AH192" s="42"/>
      <c r="AI192" s="42"/>
      <c r="AJ192" s="42">
        <f t="shared" si="58"/>
        <v>11435794.966666667</v>
      </c>
      <c r="AK192" s="42">
        <f t="shared" si="59"/>
        <v>46518487.99666667</v>
      </c>
      <c r="AL192" s="39"/>
      <c r="AM192" s="39"/>
      <c r="AN192" s="39"/>
      <c r="AO192" s="39"/>
      <c r="AP192" s="39"/>
      <c r="AQ192" s="39" t="s">
        <v>61</v>
      </c>
      <c r="AR192" s="39" t="s">
        <v>1934</v>
      </c>
      <c r="AS192" s="39" t="s">
        <v>1935</v>
      </c>
      <c r="AT192" s="39" t="s">
        <v>1175</v>
      </c>
    </row>
    <row r="193" spans="1:46" x14ac:dyDescent="0.25">
      <c r="A193" s="38">
        <f t="shared" si="44"/>
        <v>192</v>
      </c>
      <c r="B193" s="39" t="s">
        <v>6</v>
      </c>
      <c r="C193" s="39" t="s">
        <v>1936</v>
      </c>
      <c r="D193" s="39" t="s">
        <v>1937</v>
      </c>
      <c r="E193" s="40">
        <v>1020757823</v>
      </c>
      <c r="F193" s="70">
        <v>46050</v>
      </c>
      <c r="G193" s="70"/>
      <c r="H193" s="70">
        <v>46292</v>
      </c>
      <c r="I193" s="42">
        <v>58856392</v>
      </c>
      <c r="J193" s="42"/>
      <c r="K193" s="42">
        <v>0</v>
      </c>
      <c r="L193" s="38" t="s">
        <v>60</v>
      </c>
      <c r="M193" s="42">
        <v>0</v>
      </c>
      <c r="N193" s="42">
        <v>7357049</v>
      </c>
      <c r="O193" s="42">
        <v>245234.96666666667</v>
      </c>
      <c r="P193" s="38">
        <v>368</v>
      </c>
      <c r="Q193" s="62">
        <v>46033</v>
      </c>
      <c r="R193" s="42">
        <v>88284588</v>
      </c>
      <c r="S193" s="38">
        <v>1040</v>
      </c>
      <c r="T193" s="54">
        <v>46049</v>
      </c>
      <c r="U193" s="42">
        <v>58856392</v>
      </c>
      <c r="V193" s="42">
        <v>735704.9</v>
      </c>
      <c r="W193" s="42">
        <v>7357049</v>
      </c>
      <c r="X193" s="42">
        <v>7357049</v>
      </c>
      <c r="Y193" s="42">
        <v>7357049</v>
      </c>
      <c r="Z193" s="42">
        <v>7357049</v>
      </c>
      <c r="AA193" s="42">
        <v>7357049</v>
      </c>
      <c r="AB193" s="42">
        <v>7357049</v>
      </c>
      <c r="AC193" s="42">
        <f t="shared" si="56"/>
        <v>44877998.899999999</v>
      </c>
      <c r="AD193" s="42"/>
      <c r="AE193" s="42">
        <f t="shared" si="57"/>
        <v>7357049</v>
      </c>
      <c r="AF193" s="42">
        <f t="shared" ref="AF193:AF194" si="62">--N193/30*27</f>
        <v>6621344.1000000006</v>
      </c>
      <c r="AG193" s="42">
        <v>0</v>
      </c>
      <c r="AH193" s="42"/>
      <c r="AI193" s="42"/>
      <c r="AJ193" s="42">
        <f t="shared" si="58"/>
        <v>13978393.100000001</v>
      </c>
      <c r="AK193" s="42">
        <f t="shared" si="59"/>
        <v>58856392</v>
      </c>
      <c r="AL193" s="39"/>
      <c r="AM193" s="39"/>
      <c r="AN193" s="39"/>
      <c r="AO193" s="39"/>
      <c r="AP193" s="39"/>
      <c r="AQ193" s="39" t="s">
        <v>61</v>
      </c>
      <c r="AR193" s="39" t="s">
        <v>1938</v>
      </c>
      <c r="AS193" s="39" t="s">
        <v>1939</v>
      </c>
      <c r="AT193" s="39" t="s">
        <v>1175</v>
      </c>
    </row>
    <row r="194" spans="1:46" x14ac:dyDescent="0.25">
      <c r="A194" s="38">
        <f t="shared" si="44"/>
        <v>193</v>
      </c>
      <c r="B194" s="39" t="s">
        <v>6</v>
      </c>
      <c r="C194" s="39" t="s">
        <v>1940</v>
      </c>
      <c r="D194" s="39" t="s">
        <v>1941</v>
      </c>
      <c r="E194" s="40">
        <v>39022882</v>
      </c>
      <c r="F194" s="70">
        <v>46050</v>
      </c>
      <c r="G194" s="70"/>
      <c r="H194" s="70">
        <v>46292</v>
      </c>
      <c r="I194" s="42">
        <v>41454640</v>
      </c>
      <c r="J194" s="42"/>
      <c r="K194" s="42">
        <v>0</v>
      </c>
      <c r="L194" s="38" t="s">
        <v>60</v>
      </c>
      <c r="M194" s="42">
        <v>0</v>
      </c>
      <c r="N194" s="42">
        <v>5181830</v>
      </c>
      <c r="O194" s="42">
        <v>172727.66666666666</v>
      </c>
      <c r="P194" s="38">
        <v>404</v>
      </c>
      <c r="Q194" s="62">
        <v>46033</v>
      </c>
      <c r="R194" s="42">
        <v>62181960</v>
      </c>
      <c r="S194" s="38">
        <v>1070</v>
      </c>
      <c r="T194" s="54">
        <v>46050</v>
      </c>
      <c r="U194" s="42">
        <v>41454640</v>
      </c>
      <c r="V194" s="42">
        <v>518183</v>
      </c>
      <c r="W194" s="42">
        <v>5181830</v>
      </c>
      <c r="X194" s="42">
        <v>5181830</v>
      </c>
      <c r="Y194" s="42">
        <v>5181830</v>
      </c>
      <c r="Z194" s="42">
        <v>5181830</v>
      </c>
      <c r="AA194" s="42">
        <v>5181830</v>
      </c>
      <c r="AB194" s="42">
        <v>5181830</v>
      </c>
      <c r="AC194" s="42">
        <f t="shared" si="56"/>
        <v>31609163</v>
      </c>
      <c r="AD194" s="42"/>
      <c r="AE194" s="42">
        <f t="shared" si="57"/>
        <v>5181830</v>
      </c>
      <c r="AF194" s="42">
        <f t="shared" si="62"/>
        <v>4663647</v>
      </c>
      <c r="AG194" s="42">
        <v>0</v>
      </c>
      <c r="AH194" s="42"/>
      <c r="AI194" s="42"/>
      <c r="AJ194" s="42">
        <f t="shared" si="58"/>
        <v>9845477</v>
      </c>
      <c r="AK194" s="42">
        <f t="shared" si="59"/>
        <v>41454640</v>
      </c>
      <c r="AL194" s="39"/>
      <c r="AM194" s="39"/>
      <c r="AN194" s="39"/>
      <c r="AO194" s="39"/>
      <c r="AP194" s="39"/>
      <c r="AQ194" s="39" t="s">
        <v>61</v>
      </c>
      <c r="AR194" s="39" t="s">
        <v>1942</v>
      </c>
      <c r="AS194" s="39" t="s">
        <v>1943</v>
      </c>
      <c r="AT194" s="39" t="s">
        <v>1175</v>
      </c>
    </row>
    <row r="195" spans="1:46" x14ac:dyDescent="0.25">
      <c r="A195" s="38">
        <f t="shared" si="44"/>
        <v>194</v>
      </c>
      <c r="B195" s="39" t="s">
        <v>6</v>
      </c>
      <c r="C195" s="39" t="s">
        <v>1944</v>
      </c>
      <c r="D195" s="39" t="s">
        <v>1945</v>
      </c>
      <c r="E195" s="40">
        <v>1085313282</v>
      </c>
      <c r="F195" s="70">
        <v>46047</v>
      </c>
      <c r="G195" s="70"/>
      <c r="H195" s="70">
        <v>46289</v>
      </c>
      <c r="I195" s="42">
        <v>90053720</v>
      </c>
      <c r="J195" s="42"/>
      <c r="K195" s="42">
        <v>0</v>
      </c>
      <c r="L195" s="38" t="s">
        <v>60</v>
      </c>
      <c r="M195" s="42">
        <v>0</v>
      </c>
      <c r="N195" s="42">
        <v>11256715</v>
      </c>
      <c r="O195" s="42">
        <v>375223.83333333331</v>
      </c>
      <c r="P195" s="38">
        <v>319</v>
      </c>
      <c r="Q195" s="62">
        <v>46033</v>
      </c>
      <c r="R195" s="42">
        <v>90053720</v>
      </c>
      <c r="S195" s="38">
        <v>608</v>
      </c>
      <c r="T195" s="54">
        <v>46047</v>
      </c>
      <c r="U195" s="42">
        <v>90053720</v>
      </c>
      <c r="V195" s="42">
        <v>2251343</v>
      </c>
      <c r="W195" s="42">
        <v>11256715</v>
      </c>
      <c r="X195" s="42">
        <v>11256715</v>
      </c>
      <c r="Y195" s="42">
        <v>11256715</v>
      </c>
      <c r="Z195" s="42">
        <v>11256715</v>
      </c>
      <c r="AA195" s="42">
        <v>11256715</v>
      </c>
      <c r="AB195" s="42">
        <v>11256715</v>
      </c>
      <c r="AC195" s="42">
        <f t="shared" si="56"/>
        <v>69791633</v>
      </c>
      <c r="AD195" s="42"/>
      <c r="AE195" s="42">
        <f t="shared" si="57"/>
        <v>11256715</v>
      </c>
      <c r="AF195" s="42">
        <f>--N195/30*24</f>
        <v>9005372</v>
      </c>
      <c r="AG195" s="42">
        <v>0</v>
      </c>
      <c r="AH195" s="42"/>
      <c r="AI195" s="42"/>
      <c r="AJ195" s="42">
        <f t="shared" si="58"/>
        <v>20262087</v>
      </c>
      <c r="AK195" s="42">
        <f t="shared" si="59"/>
        <v>90053720</v>
      </c>
      <c r="AL195" s="39"/>
      <c r="AM195" s="39"/>
      <c r="AN195" s="39"/>
      <c r="AO195" s="39"/>
      <c r="AP195" s="39"/>
      <c r="AQ195" s="39" t="s">
        <v>61</v>
      </c>
      <c r="AR195" s="39" t="s">
        <v>1946</v>
      </c>
      <c r="AS195" s="39" t="s">
        <v>1947</v>
      </c>
      <c r="AT195" s="39" t="s">
        <v>1175</v>
      </c>
    </row>
    <row r="196" spans="1:46" x14ac:dyDescent="0.25">
      <c r="A196" s="38">
        <f t="shared" ref="A196:A239" si="63">--A195--1</f>
        <v>195</v>
      </c>
      <c r="B196" s="39" t="s">
        <v>6</v>
      </c>
      <c r="C196" s="39" t="s">
        <v>1948</v>
      </c>
      <c r="D196" s="39" t="s">
        <v>1949</v>
      </c>
      <c r="E196" s="40">
        <v>52890320</v>
      </c>
      <c r="F196" s="70">
        <v>46050</v>
      </c>
      <c r="G196" s="70"/>
      <c r="H196" s="70">
        <v>46292</v>
      </c>
      <c r="I196" s="42">
        <v>58145904</v>
      </c>
      <c r="J196" s="42"/>
      <c r="K196" s="42">
        <v>0</v>
      </c>
      <c r="L196" s="38" t="s">
        <v>60</v>
      </c>
      <c r="M196" s="42">
        <v>0</v>
      </c>
      <c r="N196" s="42">
        <v>7268238</v>
      </c>
      <c r="O196" s="42">
        <v>242274.6</v>
      </c>
      <c r="P196" s="38">
        <v>305</v>
      </c>
      <c r="Q196" s="62">
        <v>46033</v>
      </c>
      <c r="R196" s="42">
        <v>58145904</v>
      </c>
      <c r="S196" s="38">
        <v>1077</v>
      </c>
      <c r="T196" s="54">
        <v>46050</v>
      </c>
      <c r="U196" s="42">
        <v>58145904</v>
      </c>
      <c r="V196" s="42">
        <v>726823.8</v>
      </c>
      <c r="W196" s="42">
        <v>7268238</v>
      </c>
      <c r="X196" s="42">
        <v>7268238</v>
      </c>
      <c r="Y196" s="42">
        <v>7268238</v>
      </c>
      <c r="Z196" s="42">
        <v>7268238</v>
      </c>
      <c r="AA196" s="42">
        <v>7268238</v>
      </c>
      <c r="AB196" s="42">
        <v>7268238</v>
      </c>
      <c r="AC196" s="42">
        <f t="shared" si="56"/>
        <v>44336251.799999997</v>
      </c>
      <c r="AD196" s="42"/>
      <c r="AE196" s="42">
        <f t="shared" si="57"/>
        <v>7268238</v>
      </c>
      <c r="AF196" s="42">
        <f>--N196/30*27</f>
        <v>6541414.2000000002</v>
      </c>
      <c r="AG196" s="42">
        <v>0</v>
      </c>
      <c r="AH196" s="42"/>
      <c r="AI196" s="42"/>
      <c r="AJ196" s="42">
        <f t="shared" si="58"/>
        <v>13809652.199999999</v>
      </c>
      <c r="AK196" s="42">
        <f t="shared" si="59"/>
        <v>58145904</v>
      </c>
      <c r="AL196" s="39"/>
      <c r="AM196" s="39"/>
      <c r="AN196" s="39"/>
      <c r="AO196" s="39"/>
      <c r="AP196" s="39"/>
      <c r="AQ196" s="39" t="s">
        <v>61</v>
      </c>
      <c r="AR196" s="39" t="s">
        <v>1950</v>
      </c>
      <c r="AS196" s="39" t="s">
        <v>1951</v>
      </c>
      <c r="AT196" s="39" t="s">
        <v>1175</v>
      </c>
    </row>
    <row r="197" spans="1:46" x14ac:dyDescent="0.25">
      <c r="A197" s="38">
        <f t="shared" si="63"/>
        <v>196</v>
      </c>
      <c r="B197" s="39" t="s">
        <v>6</v>
      </c>
      <c r="C197" s="39" t="s">
        <v>1952</v>
      </c>
      <c r="D197" s="39" t="s">
        <v>1953</v>
      </c>
      <c r="E197" s="40">
        <v>1023873742</v>
      </c>
      <c r="F197" s="70">
        <v>46047</v>
      </c>
      <c r="G197" s="70"/>
      <c r="H197" s="70">
        <v>46289</v>
      </c>
      <c r="I197" s="42">
        <v>58145904</v>
      </c>
      <c r="J197" s="42"/>
      <c r="K197" s="42">
        <v>0</v>
      </c>
      <c r="L197" s="38" t="s">
        <v>60</v>
      </c>
      <c r="M197" s="42">
        <v>0</v>
      </c>
      <c r="N197" s="42">
        <v>7268238</v>
      </c>
      <c r="O197" s="42">
        <v>242274.6</v>
      </c>
      <c r="P197" s="38">
        <v>424</v>
      </c>
      <c r="Q197" s="62">
        <v>46033</v>
      </c>
      <c r="R197" s="42">
        <v>58145904</v>
      </c>
      <c r="S197" s="38">
        <v>613</v>
      </c>
      <c r="T197" s="54">
        <v>46047</v>
      </c>
      <c r="U197" s="42">
        <v>58145904</v>
      </c>
      <c r="V197" s="42">
        <v>1453647.6</v>
      </c>
      <c r="W197" s="42">
        <v>7268238</v>
      </c>
      <c r="X197" s="42">
        <v>7268238</v>
      </c>
      <c r="Y197" s="42">
        <v>7268238</v>
      </c>
      <c r="Z197" s="42">
        <v>7268238</v>
      </c>
      <c r="AA197" s="42">
        <v>7268238</v>
      </c>
      <c r="AB197" s="42">
        <v>7268238</v>
      </c>
      <c r="AC197" s="42">
        <f t="shared" si="56"/>
        <v>45063075.600000001</v>
      </c>
      <c r="AD197" s="42"/>
      <c r="AE197" s="42">
        <f t="shared" si="57"/>
        <v>7268238</v>
      </c>
      <c r="AF197" s="42">
        <f>--N197/30*24</f>
        <v>5814590.4000000004</v>
      </c>
      <c r="AG197" s="42">
        <v>0</v>
      </c>
      <c r="AH197" s="42"/>
      <c r="AI197" s="42"/>
      <c r="AJ197" s="42">
        <f t="shared" si="58"/>
        <v>13082828.4</v>
      </c>
      <c r="AK197" s="42">
        <f t="shared" si="59"/>
        <v>58145904</v>
      </c>
      <c r="AL197" s="39"/>
      <c r="AM197" s="39"/>
      <c r="AN197" s="39"/>
      <c r="AO197" s="39"/>
      <c r="AP197" s="39"/>
      <c r="AQ197" s="39" t="s">
        <v>61</v>
      </c>
      <c r="AR197" s="39" t="s">
        <v>1954</v>
      </c>
      <c r="AS197" s="39" t="s">
        <v>1955</v>
      </c>
      <c r="AT197" s="39" t="s">
        <v>1175</v>
      </c>
    </row>
    <row r="198" spans="1:46" x14ac:dyDescent="0.25">
      <c r="A198" s="38">
        <f t="shared" si="63"/>
        <v>197</v>
      </c>
      <c r="B198" s="39" t="s">
        <v>6</v>
      </c>
      <c r="C198" s="39" t="s">
        <v>1956</v>
      </c>
      <c r="D198" s="39" t="s">
        <v>1957</v>
      </c>
      <c r="E198" s="40">
        <v>52964686</v>
      </c>
      <c r="F198" s="70">
        <v>46050</v>
      </c>
      <c r="G198" s="70"/>
      <c r="H198" s="70">
        <v>46292</v>
      </c>
      <c r="I198" s="42">
        <v>58145904</v>
      </c>
      <c r="J198" s="42"/>
      <c r="K198" s="42">
        <v>0</v>
      </c>
      <c r="L198" s="38" t="s">
        <v>60</v>
      </c>
      <c r="M198" s="42">
        <v>0</v>
      </c>
      <c r="N198" s="42">
        <v>7268238</v>
      </c>
      <c r="O198" s="42">
        <v>242274.6</v>
      </c>
      <c r="P198" s="38">
        <v>288</v>
      </c>
      <c r="Q198" s="62">
        <v>46033</v>
      </c>
      <c r="R198" s="42">
        <v>58145904</v>
      </c>
      <c r="S198" s="38">
        <v>1088</v>
      </c>
      <c r="T198" s="54">
        <v>46050</v>
      </c>
      <c r="U198" s="42">
        <v>58145904</v>
      </c>
      <c r="V198" s="42">
        <v>726823.8</v>
      </c>
      <c r="W198" s="42">
        <v>7268238</v>
      </c>
      <c r="X198" s="42">
        <v>7268238</v>
      </c>
      <c r="Y198" s="42">
        <v>7268238</v>
      </c>
      <c r="Z198" s="42">
        <v>7268238</v>
      </c>
      <c r="AA198" s="42">
        <v>7268238</v>
      </c>
      <c r="AB198" s="42">
        <v>7268238</v>
      </c>
      <c r="AC198" s="42">
        <f t="shared" si="56"/>
        <v>44336251.799999997</v>
      </c>
      <c r="AD198" s="42"/>
      <c r="AE198" s="42">
        <f t="shared" si="57"/>
        <v>7268238</v>
      </c>
      <c r="AF198" s="42">
        <f>--N198/30*27</f>
        <v>6541414.2000000002</v>
      </c>
      <c r="AG198" s="42">
        <v>0</v>
      </c>
      <c r="AH198" s="42"/>
      <c r="AI198" s="42"/>
      <c r="AJ198" s="42">
        <f t="shared" si="58"/>
        <v>13809652.199999999</v>
      </c>
      <c r="AK198" s="42">
        <f t="shared" si="59"/>
        <v>58145904</v>
      </c>
      <c r="AL198" s="39"/>
      <c r="AM198" s="39"/>
      <c r="AN198" s="39"/>
      <c r="AO198" s="39"/>
      <c r="AP198" s="39"/>
      <c r="AQ198" s="39" t="s">
        <v>61</v>
      </c>
      <c r="AR198" s="39" t="s">
        <v>1958</v>
      </c>
      <c r="AS198" s="39" t="s">
        <v>1959</v>
      </c>
      <c r="AT198" s="39" t="s">
        <v>1175</v>
      </c>
    </row>
    <row r="199" spans="1:46" x14ac:dyDescent="0.25">
      <c r="A199" s="38">
        <f t="shared" si="63"/>
        <v>198</v>
      </c>
      <c r="B199" s="39" t="s">
        <v>6</v>
      </c>
      <c r="C199" s="39" t="s">
        <v>1960</v>
      </c>
      <c r="D199" s="39" t="s">
        <v>1961</v>
      </c>
      <c r="E199" s="40">
        <v>3875735</v>
      </c>
      <c r="F199" s="70">
        <v>46048</v>
      </c>
      <c r="G199" s="70"/>
      <c r="H199" s="70">
        <v>46290</v>
      </c>
      <c r="I199" s="42">
        <v>58145904</v>
      </c>
      <c r="J199" s="42"/>
      <c r="K199" s="42">
        <v>0</v>
      </c>
      <c r="L199" s="38" t="s">
        <v>60</v>
      </c>
      <c r="M199" s="42">
        <v>0</v>
      </c>
      <c r="N199" s="42">
        <v>7268238</v>
      </c>
      <c r="O199" s="42">
        <v>242274.6</v>
      </c>
      <c r="P199" s="38">
        <v>252</v>
      </c>
      <c r="Q199" s="62">
        <v>46033</v>
      </c>
      <c r="R199" s="42">
        <v>87218856</v>
      </c>
      <c r="S199" s="38">
        <v>610</v>
      </c>
      <c r="T199" s="54">
        <v>46047</v>
      </c>
      <c r="U199" s="42">
        <v>58145904</v>
      </c>
      <c r="V199" s="42">
        <v>1211373</v>
      </c>
      <c r="W199" s="42">
        <v>7268238</v>
      </c>
      <c r="X199" s="42">
        <v>7268238</v>
      </c>
      <c r="Y199" s="42">
        <v>7268238</v>
      </c>
      <c r="Z199" s="42">
        <v>7268238</v>
      </c>
      <c r="AA199" s="42">
        <v>7268238</v>
      </c>
      <c r="AB199" s="42">
        <v>7268238</v>
      </c>
      <c r="AC199" s="42">
        <f t="shared" si="56"/>
        <v>44820801</v>
      </c>
      <c r="AD199" s="42"/>
      <c r="AE199" s="42">
        <f t="shared" si="57"/>
        <v>7268238</v>
      </c>
      <c r="AF199" s="42">
        <f>--N199/30*25</f>
        <v>6056865</v>
      </c>
      <c r="AG199" s="42">
        <v>0</v>
      </c>
      <c r="AH199" s="42"/>
      <c r="AI199" s="42"/>
      <c r="AJ199" s="42">
        <f t="shared" si="58"/>
        <v>13325103</v>
      </c>
      <c r="AK199" s="42">
        <f t="shared" si="59"/>
        <v>58145904</v>
      </c>
      <c r="AL199" s="39"/>
      <c r="AM199" s="39"/>
      <c r="AN199" s="39"/>
      <c r="AO199" s="39"/>
      <c r="AP199" s="39"/>
      <c r="AQ199" s="39" t="s">
        <v>61</v>
      </c>
      <c r="AR199" s="39" t="s">
        <v>1962</v>
      </c>
      <c r="AS199" s="39" t="s">
        <v>1963</v>
      </c>
      <c r="AT199" s="39" t="s">
        <v>1175</v>
      </c>
    </row>
    <row r="200" spans="1:46" x14ac:dyDescent="0.25">
      <c r="A200" s="38">
        <f t="shared" si="63"/>
        <v>199</v>
      </c>
      <c r="B200" s="39" t="s">
        <v>6</v>
      </c>
      <c r="C200" s="39" t="s">
        <v>1964</v>
      </c>
      <c r="D200" s="39" t="s">
        <v>1965</v>
      </c>
      <c r="E200" s="40">
        <v>1067904914</v>
      </c>
      <c r="F200" s="70">
        <v>46049</v>
      </c>
      <c r="G200" s="70"/>
      <c r="H200" s="70">
        <v>46291</v>
      </c>
      <c r="I200" s="42">
        <v>50762296</v>
      </c>
      <c r="J200" s="42"/>
      <c r="K200" s="42">
        <v>0</v>
      </c>
      <c r="L200" s="38" t="s">
        <v>60</v>
      </c>
      <c r="M200" s="42">
        <v>0</v>
      </c>
      <c r="N200" s="42">
        <v>6345287</v>
      </c>
      <c r="O200" s="42">
        <v>211509.56666666668</v>
      </c>
      <c r="P200" s="38">
        <v>290</v>
      </c>
      <c r="Q200" s="62">
        <v>46033</v>
      </c>
      <c r="R200" s="42">
        <v>50762296</v>
      </c>
      <c r="S200" s="38">
        <v>1027</v>
      </c>
      <c r="T200" s="54">
        <v>46049</v>
      </c>
      <c r="U200" s="42">
        <v>50762296</v>
      </c>
      <c r="V200" s="42">
        <v>846038.26666666672</v>
      </c>
      <c r="W200" s="42">
        <v>6345287.0099999998</v>
      </c>
      <c r="X200" s="42">
        <v>6345287</v>
      </c>
      <c r="Y200" s="42">
        <v>6345287</v>
      </c>
      <c r="Z200" s="42">
        <v>6345287</v>
      </c>
      <c r="AA200" s="42">
        <v>6345287</v>
      </c>
      <c r="AB200" s="42">
        <v>6345287</v>
      </c>
      <c r="AC200" s="42">
        <f t="shared" si="56"/>
        <v>38917760.276666671</v>
      </c>
      <c r="AD200" s="42"/>
      <c r="AE200" s="42">
        <f t="shared" si="57"/>
        <v>6345287</v>
      </c>
      <c r="AF200" s="42">
        <f>--N200/30*26-0.01</f>
        <v>5499248.7233333336</v>
      </c>
      <c r="AG200" s="42">
        <v>0</v>
      </c>
      <c r="AH200" s="42"/>
      <c r="AI200" s="42"/>
      <c r="AJ200" s="42">
        <f t="shared" si="58"/>
        <v>11844535.723333333</v>
      </c>
      <c r="AK200" s="42">
        <f t="shared" si="59"/>
        <v>50762296</v>
      </c>
      <c r="AL200" s="38"/>
      <c r="AM200" s="41"/>
      <c r="AN200" s="41"/>
      <c r="AO200" s="38"/>
      <c r="AP200" s="38"/>
      <c r="AQ200" s="39" t="s">
        <v>61</v>
      </c>
      <c r="AR200" s="39" t="s">
        <v>1966</v>
      </c>
      <c r="AS200" s="39" t="s">
        <v>1967</v>
      </c>
      <c r="AT200" s="39" t="s">
        <v>1175</v>
      </c>
    </row>
    <row r="201" spans="1:46" x14ac:dyDescent="0.25">
      <c r="A201" s="38">
        <f t="shared" si="63"/>
        <v>200</v>
      </c>
      <c r="B201" s="39" t="s">
        <v>6</v>
      </c>
      <c r="C201" s="39" t="s">
        <v>1968</v>
      </c>
      <c r="D201" s="39" t="s">
        <v>1969</v>
      </c>
      <c r="E201" s="40">
        <v>1032421630</v>
      </c>
      <c r="F201" s="70">
        <v>46051</v>
      </c>
      <c r="G201" s="70"/>
      <c r="H201" s="70">
        <v>46293</v>
      </c>
      <c r="I201" s="42">
        <v>47582712</v>
      </c>
      <c r="J201" s="42"/>
      <c r="K201" s="42">
        <v>0</v>
      </c>
      <c r="L201" s="38" t="s">
        <v>60</v>
      </c>
      <c r="M201" s="42">
        <v>0</v>
      </c>
      <c r="N201" s="42">
        <v>5947839</v>
      </c>
      <c r="O201" s="42">
        <v>198261.3</v>
      </c>
      <c r="P201" s="38">
        <v>391</v>
      </c>
      <c r="Q201" s="62">
        <v>46033</v>
      </c>
      <c r="R201" s="42">
        <v>71374068</v>
      </c>
      <c r="S201" s="38">
        <v>1122</v>
      </c>
      <c r="T201" s="54">
        <v>46051</v>
      </c>
      <c r="U201" s="42">
        <v>47582712</v>
      </c>
      <c r="V201" s="42">
        <v>396522.6</v>
      </c>
      <c r="W201" s="42">
        <v>5947839</v>
      </c>
      <c r="X201" s="42">
        <v>5947839</v>
      </c>
      <c r="Y201" s="42">
        <v>5947839</v>
      </c>
      <c r="Z201" s="42">
        <v>5947839</v>
      </c>
      <c r="AA201" s="42">
        <v>5947839</v>
      </c>
      <c r="AB201" s="42">
        <v>5947839</v>
      </c>
      <c r="AC201" s="42">
        <f t="shared" si="56"/>
        <v>36083556.600000001</v>
      </c>
      <c r="AD201" s="42"/>
      <c r="AE201" s="42">
        <f t="shared" si="57"/>
        <v>5947839</v>
      </c>
      <c r="AF201" s="42">
        <f>--N201/30*28</f>
        <v>5551316.3999999994</v>
      </c>
      <c r="AG201" s="42">
        <v>0</v>
      </c>
      <c r="AH201" s="42"/>
      <c r="AI201" s="42"/>
      <c r="AJ201" s="42">
        <f t="shared" si="58"/>
        <v>11499155.399999999</v>
      </c>
      <c r="AK201" s="42">
        <f t="shared" si="59"/>
        <v>47582712</v>
      </c>
      <c r="AL201" s="39"/>
      <c r="AM201" s="39"/>
      <c r="AN201" s="39"/>
      <c r="AO201" s="39"/>
      <c r="AP201" s="39"/>
      <c r="AQ201" s="39" t="s">
        <v>61</v>
      </c>
      <c r="AR201" s="39" t="s">
        <v>1970</v>
      </c>
      <c r="AS201" s="39" t="s">
        <v>1971</v>
      </c>
      <c r="AT201" s="39" t="s">
        <v>1175</v>
      </c>
    </row>
    <row r="202" spans="1:46" x14ac:dyDescent="0.25">
      <c r="A202" s="38">
        <f t="shared" si="63"/>
        <v>201</v>
      </c>
      <c r="B202" s="39" t="s">
        <v>6</v>
      </c>
      <c r="C202" s="39" t="s">
        <v>1972</v>
      </c>
      <c r="D202" s="39" t="s">
        <v>1973</v>
      </c>
      <c r="E202" s="40">
        <v>1019102523</v>
      </c>
      <c r="F202" s="70">
        <v>46050</v>
      </c>
      <c r="G202" s="70"/>
      <c r="H202" s="70">
        <v>46292</v>
      </c>
      <c r="I202" s="42">
        <v>50762296</v>
      </c>
      <c r="J202" s="42"/>
      <c r="K202" s="42">
        <v>0</v>
      </c>
      <c r="L202" s="38" t="s">
        <v>60</v>
      </c>
      <c r="M202" s="42">
        <v>0</v>
      </c>
      <c r="N202" s="42">
        <v>6345287</v>
      </c>
      <c r="O202" s="42">
        <v>211509.56666666668</v>
      </c>
      <c r="P202" s="38">
        <v>325</v>
      </c>
      <c r="Q202" s="62">
        <v>46033</v>
      </c>
      <c r="R202" s="42">
        <v>50762296</v>
      </c>
      <c r="S202" s="38">
        <v>1068</v>
      </c>
      <c r="T202" s="54">
        <v>46050</v>
      </c>
      <c r="U202" s="42">
        <v>50762296</v>
      </c>
      <c r="V202" s="42">
        <v>634528.70000000007</v>
      </c>
      <c r="W202" s="42">
        <v>6345287</v>
      </c>
      <c r="X202" s="42">
        <v>6345287</v>
      </c>
      <c r="Y202" s="42">
        <v>6345287</v>
      </c>
      <c r="Z202" s="42">
        <v>6345287</v>
      </c>
      <c r="AA202" s="42">
        <v>6345287</v>
      </c>
      <c r="AB202" s="42">
        <v>6345287</v>
      </c>
      <c r="AC202" s="42">
        <f t="shared" si="56"/>
        <v>38706250.700000003</v>
      </c>
      <c r="AD202" s="42"/>
      <c r="AE202" s="42">
        <f t="shared" si="57"/>
        <v>6345287</v>
      </c>
      <c r="AF202" s="42">
        <f t="shared" ref="AF202:AF205" si="64">--N202/30*27</f>
        <v>5710758.3000000007</v>
      </c>
      <c r="AG202" s="42">
        <v>0</v>
      </c>
      <c r="AH202" s="42"/>
      <c r="AI202" s="42"/>
      <c r="AJ202" s="42">
        <f t="shared" si="58"/>
        <v>12056045.300000001</v>
      </c>
      <c r="AK202" s="42">
        <f t="shared" si="59"/>
        <v>50762296</v>
      </c>
      <c r="AL202" s="39"/>
      <c r="AM202" s="39"/>
      <c r="AN202" s="39"/>
      <c r="AO202" s="39"/>
      <c r="AP202" s="39"/>
      <c r="AQ202" s="39" t="s">
        <v>61</v>
      </c>
      <c r="AR202" s="39" t="s">
        <v>1974</v>
      </c>
      <c r="AS202" s="39" t="s">
        <v>1975</v>
      </c>
      <c r="AT202" s="39" t="s">
        <v>1175</v>
      </c>
    </row>
    <row r="203" spans="1:46" x14ac:dyDescent="0.25">
      <c r="A203" s="38">
        <f t="shared" si="63"/>
        <v>202</v>
      </c>
      <c r="B203" s="39" t="s">
        <v>6</v>
      </c>
      <c r="C203" s="39" t="s">
        <v>1976</v>
      </c>
      <c r="D203" s="39" t="s">
        <v>1977</v>
      </c>
      <c r="E203" s="40">
        <v>1016091734</v>
      </c>
      <c r="F203" s="70">
        <v>46050</v>
      </c>
      <c r="G203" s="70"/>
      <c r="H203" s="70">
        <v>46292</v>
      </c>
      <c r="I203" s="42">
        <v>50762296</v>
      </c>
      <c r="J203" s="42"/>
      <c r="K203" s="42">
        <v>0</v>
      </c>
      <c r="L203" s="38" t="s">
        <v>60</v>
      </c>
      <c r="M203" s="42">
        <v>0</v>
      </c>
      <c r="N203" s="42">
        <v>6345287</v>
      </c>
      <c r="O203" s="42">
        <v>211509.56666666668</v>
      </c>
      <c r="P203" s="38">
        <v>326</v>
      </c>
      <c r="Q203" s="62">
        <v>46033</v>
      </c>
      <c r="R203" s="42">
        <v>50762296</v>
      </c>
      <c r="S203" s="38">
        <v>1071</v>
      </c>
      <c r="T203" s="54">
        <v>46050</v>
      </c>
      <c r="U203" s="42">
        <v>50762296</v>
      </c>
      <c r="V203" s="42">
        <v>634528.69999999995</v>
      </c>
      <c r="W203" s="42">
        <v>6345287</v>
      </c>
      <c r="X203" s="42">
        <v>6345287</v>
      </c>
      <c r="Y203" s="42">
        <v>6345287</v>
      </c>
      <c r="Z203" s="42">
        <v>6345287</v>
      </c>
      <c r="AA203" s="42">
        <v>6345287</v>
      </c>
      <c r="AB203" s="42">
        <v>6345287</v>
      </c>
      <c r="AC203" s="42">
        <f t="shared" si="56"/>
        <v>38706250.700000003</v>
      </c>
      <c r="AD203" s="42"/>
      <c r="AE203" s="42">
        <f t="shared" si="57"/>
        <v>6345287</v>
      </c>
      <c r="AF203" s="42">
        <f t="shared" si="64"/>
        <v>5710758.3000000007</v>
      </c>
      <c r="AG203" s="42">
        <v>0</v>
      </c>
      <c r="AH203" s="42"/>
      <c r="AI203" s="42"/>
      <c r="AJ203" s="42">
        <f t="shared" si="58"/>
        <v>12056045.300000001</v>
      </c>
      <c r="AK203" s="42">
        <f t="shared" si="59"/>
        <v>50762296</v>
      </c>
      <c r="AL203" s="39"/>
      <c r="AM203" s="39"/>
      <c r="AN203" s="39"/>
      <c r="AO203" s="39"/>
      <c r="AP203" s="39"/>
      <c r="AQ203" s="39" t="s">
        <v>61</v>
      </c>
      <c r="AR203" s="39" t="s">
        <v>1978</v>
      </c>
      <c r="AS203" s="39" t="s">
        <v>1979</v>
      </c>
      <c r="AT203" s="39" t="s">
        <v>1175</v>
      </c>
    </row>
    <row r="204" spans="1:46" x14ac:dyDescent="0.25">
      <c r="A204" s="38">
        <f t="shared" si="63"/>
        <v>203</v>
      </c>
      <c r="B204" s="39" t="s">
        <v>6</v>
      </c>
      <c r="C204" s="39" t="s">
        <v>1980</v>
      </c>
      <c r="D204" s="39" t="s">
        <v>1981</v>
      </c>
      <c r="E204" s="40">
        <v>1030564779</v>
      </c>
      <c r="F204" s="70">
        <v>46050</v>
      </c>
      <c r="G204" s="70"/>
      <c r="H204" s="70">
        <v>46292</v>
      </c>
      <c r="I204" s="42">
        <v>50762296</v>
      </c>
      <c r="J204" s="42"/>
      <c r="K204" s="42">
        <v>0</v>
      </c>
      <c r="L204" s="38" t="s">
        <v>60</v>
      </c>
      <c r="M204" s="42">
        <v>0</v>
      </c>
      <c r="N204" s="42">
        <v>6345287</v>
      </c>
      <c r="O204" s="42">
        <v>211509.56666666668</v>
      </c>
      <c r="P204" s="38">
        <v>253</v>
      </c>
      <c r="Q204" s="62">
        <v>46033</v>
      </c>
      <c r="R204" s="42">
        <v>50762296</v>
      </c>
      <c r="S204" s="38">
        <v>1069</v>
      </c>
      <c r="T204" s="54">
        <v>46050</v>
      </c>
      <c r="U204" s="42">
        <v>50762296</v>
      </c>
      <c r="V204" s="42">
        <v>634528.70000000007</v>
      </c>
      <c r="W204" s="42">
        <v>6345287</v>
      </c>
      <c r="X204" s="42">
        <v>6345287</v>
      </c>
      <c r="Y204" s="42">
        <v>6345287</v>
      </c>
      <c r="Z204" s="42">
        <v>6345287</v>
      </c>
      <c r="AA204" s="42">
        <v>6345287</v>
      </c>
      <c r="AB204" s="42">
        <v>6345287</v>
      </c>
      <c r="AC204" s="42">
        <f t="shared" si="56"/>
        <v>38706250.700000003</v>
      </c>
      <c r="AD204" s="42"/>
      <c r="AE204" s="42">
        <f t="shared" si="57"/>
        <v>6345287</v>
      </c>
      <c r="AF204" s="42">
        <f t="shared" si="64"/>
        <v>5710758.3000000007</v>
      </c>
      <c r="AG204" s="42">
        <v>0</v>
      </c>
      <c r="AH204" s="42"/>
      <c r="AI204" s="42"/>
      <c r="AJ204" s="42">
        <f t="shared" si="58"/>
        <v>12056045.300000001</v>
      </c>
      <c r="AK204" s="42">
        <f t="shared" si="59"/>
        <v>50762296</v>
      </c>
      <c r="AL204" s="39"/>
      <c r="AM204" s="39"/>
      <c r="AN204" s="39"/>
      <c r="AO204" s="39"/>
      <c r="AP204" s="39"/>
      <c r="AQ204" s="39" t="s">
        <v>61</v>
      </c>
      <c r="AR204" s="39" t="s">
        <v>1982</v>
      </c>
      <c r="AS204" s="39" t="s">
        <v>1983</v>
      </c>
      <c r="AT204" s="39" t="s">
        <v>1175</v>
      </c>
    </row>
    <row r="205" spans="1:46" x14ac:dyDescent="0.25">
      <c r="A205" s="38">
        <f t="shared" si="63"/>
        <v>204</v>
      </c>
      <c r="B205" s="39" t="s">
        <v>6</v>
      </c>
      <c r="C205" s="39" t="s">
        <v>1984</v>
      </c>
      <c r="D205" s="39" t="s">
        <v>1985</v>
      </c>
      <c r="E205" s="40">
        <v>1070955709</v>
      </c>
      <c r="F205" s="70">
        <v>46050</v>
      </c>
      <c r="G205" s="70"/>
      <c r="H205" s="70">
        <v>46292</v>
      </c>
      <c r="I205" s="42">
        <v>71528680</v>
      </c>
      <c r="J205" s="42"/>
      <c r="K205" s="42">
        <v>0</v>
      </c>
      <c r="L205" s="38" t="s">
        <v>60</v>
      </c>
      <c r="M205" s="42">
        <v>0</v>
      </c>
      <c r="N205" s="42">
        <v>8941085</v>
      </c>
      <c r="O205" s="42">
        <v>298036.16666666669</v>
      </c>
      <c r="P205" s="38">
        <v>417</v>
      </c>
      <c r="Q205" s="62">
        <v>46033</v>
      </c>
      <c r="R205" s="42">
        <v>71528680</v>
      </c>
      <c r="S205" s="38">
        <v>1073</v>
      </c>
      <c r="T205" s="54">
        <v>46050</v>
      </c>
      <c r="U205" s="42">
        <v>71528680</v>
      </c>
      <c r="V205" s="42">
        <v>894108.5</v>
      </c>
      <c r="W205" s="42">
        <v>8941085</v>
      </c>
      <c r="X205" s="42">
        <v>8941085</v>
      </c>
      <c r="Y205" s="42">
        <v>8941085</v>
      </c>
      <c r="Z205" s="42">
        <v>8941085</v>
      </c>
      <c r="AA205" s="42">
        <v>8941085</v>
      </c>
      <c r="AB205" s="42">
        <v>8941085</v>
      </c>
      <c r="AC205" s="42">
        <f t="shared" si="56"/>
        <v>54540618.5</v>
      </c>
      <c r="AD205" s="42"/>
      <c r="AE205" s="42">
        <f t="shared" si="57"/>
        <v>8941085</v>
      </c>
      <c r="AF205" s="42">
        <f t="shared" si="64"/>
        <v>8046976.5000000009</v>
      </c>
      <c r="AG205" s="42">
        <v>0</v>
      </c>
      <c r="AH205" s="42"/>
      <c r="AI205" s="42"/>
      <c r="AJ205" s="42">
        <f t="shared" si="58"/>
        <v>16988061.5</v>
      </c>
      <c r="AK205" s="42">
        <f t="shared" si="59"/>
        <v>71528680</v>
      </c>
      <c r="AL205" s="39"/>
      <c r="AM205" s="39"/>
      <c r="AN205" s="39"/>
      <c r="AO205" s="39"/>
      <c r="AP205" s="39"/>
      <c r="AQ205" s="39" t="s">
        <v>61</v>
      </c>
      <c r="AR205" s="39" t="s">
        <v>1986</v>
      </c>
      <c r="AS205" s="39" t="s">
        <v>1987</v>
      </c>
      <c r="AT205" s="39" t="s">
        <v>1175</v>
      </c>
    </row>
    <row r="206" spans="1:46" x14ac:dyDescent="0.25">
      <c r="A206" s="38">
        <f t="shared" si="63"/>
        <v>205</v>
      </c>
      <c r="B206" s="39" t="s">
        <v>6</v>
      </c>
      <c r="C206" s="39" t="s">
        <v>1988</v>
      </c>
      <c r="D206" s="39" t="s">
        <v>1989</v>
      </c>
      <c r="E206" s="40">
        <v>25970907</v>
      </c>
      <c r="F206" s="70">
        <v>46049</v>
      </c>
      <c r="G206" s="70"/>
      <c r="H206" s="70">
        <v>46291</v>
      </c>
      <c r="I206" s="42">
        <v>71528680</v>
      </c>
      <c r="J206" s="42"/>
      <c r="K206" s="42">
        <v>0</v>
      </c>
      <c r="L206" s="38" t="s">
        <v>60</v>
      </c>
      <c r="M206" s="42">
        <v>0</v>
      </c>
      <c r="N206" s="42">
        <v>8941085</v>
      </c>
      <c r="O206" s="42">
        <v>298036.16666666669</v>
      </c>
      <c r="P206" s="38">
        <v>377</v>
      </c>
      <c r="Q206" s="62">
        <v>46033</v>
      </c>
      <c r="R206" s="42">
        <v>71528680</v>
      </c>
      <c r="S206" s="38">
        <v>1062</v>
      </c>
      <c r="T206" s="54">
        <v>46049</v>
      </c>
      <c r="U206" s="42">
        <v>71528680</v>
      </c>
      <c r="V206" s="42">
        <v>1192144.67</v>
      </c>
      <c r="W206" s="42">
        <v>8941085</v>
      </c>
      <c r="X206" s="42">
        <v>8941085</v>
      </c>
      <c r="Y206" s="42">
        <v>8941085</v>
      </c>
      <c r="Z206" s="42">
        <v>8941085</v>
      </c>
      <c r="AA206" s="42">
        <v>8941085</v>
      </c>
      <c r="AB206" s="42">
        <v>8941085</v>
      </c>
      <c r="AC206" s="42">
        <f t="shared" si="56"/>
        <v>54838654.670000002</v>
      </c>
      <c r="AD206" s="42"/>
      <c r="AE206" s="42">
        <f t="shared" si="57"/>
        <v>8941085</v>
      </c>
      <c r="AF206" s="42">
        <f>--N206/30*26</f>
        <v>7748940.333333334</v>
      </c>
      <c r="AG206" s="42">
        <v>0</v>
      </c>
      <c r="AH206" s="42"/>
      <c r="AI206" s="42"/>
      <c r="AJ206" s="42">
        <f t="shared" si="58"/>
        <v>16690025.333333334</v>
      </c>
      <c r="AK206" s="42">
        <f t="shared" si="59"/>
        <v>71528680.00333333</v>
      </c>
      <c r="AL206" s="39"/>
      <c r="AM206" s="39"/>
      <c r="AN206" s="39"/>
      <c r="AO206" s="39"/>
      <c r="AP206" s="39"/>
      <c r="AQ206" s="39" t="s">
        <v>61</v>
      </c>
      <c r="AR206" s="39" t="s">
        <v>1990</v>
      </c>
      <c r="AS206" s="39" t="s">
        <v>1991</v>
      </c>
      <c r="AT206" s="39" t="s">
        <v>1175</v>
      </c>
    </row>
    <row r="207" spans="1:46" x14ac:dyDescent="0.25">
      <c r="A207" s="38">
        <f t="shared" si="63"/>
        <v>206</v>
      </c>
      <c r="B207" s="39" t="s">
        <v>6</v>
      </c>
      <c r="C207" s="39" t="s">
        <v>1992</v>
      </c>
      <c r="D207" s="39" t="s">
        <v>1993</v>
      </c>
      <c r="E207" s="40">
        <v>1024469475</v>
      </c>
      <c r="F207" s="70">
        <v>46047</v>
      </c>
      <c r="G207" s="70"/>
      <c r="H207" s="70">
        <v>46289</v>
      </c>
      <c r="I207" s="42">
        <v>71528680</v>
      </c>
      <c r="J207" s="42"/>
      <c r="K207" s="42">
        <v>0</v>
      </c>
      <c r="L207" s="38" t="s">
        <v>60</v>
      </c>
      <c r="M207" s="42">
        <v>0</v>
      </c>
      <c r="N207" s="42">
        <v>8941085</v>
      </c>
      <c r="O207" s="42">
        <v>298036.16666666669</v>
      </c>
      <c r="P207" s="38">
        <v>254</v>
      </c>
      <c r="Q207" s="62">
        <v>46033</v>
      </c>
      <c r="R207" s="42">
        <v>71528680</v>
      </c>
      <c r="S207" s="38">
        <v>596</v>
      </c>
      <c r="T207" s="54">
        <v>46047</v>
      </c>
      <c r="U207" s="42">
        <v>71528680</v>
      </c>
      <c r="V207" s="42">
        <v>1788217</v>
      </c>
      <c r="W207" s="42">
        <v>8941085</v>
      </c>
      <c r="X207" s="42">
        <v>8941085</v>
      </c>
      <c r="Y207" s="42">
        <v>8941085</v>
      </c>
      <c r="Z207" s="42">
        <v>8941085</v>
      </c>
      <c r="AA207" s="42">
        <v>8941085</v>
      </c>
      <c r="AB207" s="42">
        <v>8941085</v>
      </c>
      <c r="AC207" s="42">
        <f t="shared" si="56"/>
        <v>55434727</v>
      </c>
      <c r="AD207" s="42"/>
      <c r="AE207" s="42">
        <f t="shared" si="57"/>
        <v>8941085</v>
      </c>
      <c r="AF207" s="42">
        <f t="shared" ref="AF207:AF208" si="65">--N207/30*24</f>
        <v>7152868</v>
      </c>
      <c r="AG207" s="42">
        <v>0</v>
      </c>
      <c r="AH207" s="42"/>
      <c r="AI207" s="42"/>
      <c r="AJ207" s="42">
        <f t="shared" si="58"/>
        <v>16093953</v>
      </c>
      <c r="AK207" s="42">
        <f t="shared" si="59"/>
        <v>71528680</v>
      </c>
      <c r="AL207" s="39"/>
      <c r="AM207" s="39"/>
      <c r="AN207" s="39"/>
      <c r="AO207" s="39"/>
      <c r="AP207" s="39"/>
      <c r="AQ207" s="39" t="s">
        <v>61</v>
      </c>
      <c r="AR207" s="39" t="s">
        <v>1994</v>
      </c>
      <c r="AS207" s="39" t="s">
        <v>1995</v>
      </c>
      <c r="AT207" s="39" t="s">
        <v>1175</v>
      </c>
    </row>
    <row r="208" spans="1:46" x14ac:dyDescent="0.25">
      <c r="A208" s="38">
        <f t="shared" si="63"/>
        <v>207</v>
      </c>
      <c r="B208" s="39" t="s">
        <v>6</v>
      </c>
      <c r="C208" s="39" t="s">
        <v>1996</v>
      </c>
      <c r="D208" s="39" t="s">
        <v>1997</v>
      </c>
      <c r="E208" s="40">
        <v>65823879</v>
      </c>
      <c r="F208" s="70">
        <v>46047</v>
      </c>
      <c r="G208" s="70"/>
      <c r="H208" s="70">
        <v>46289</v>
      </c>
      <c r="I208" s="42">
        <v>71528680</v>
      </c>
      <c r="J208" s="42"/>
      <c r="K208" s="42">
        <v>0</v>
      </c>
      <c r="L208" s="38" t="s">
        <v>60</v>
      </c>
      <c r="M208" s="42">
        <v>0</v>
      </c>
      <c r="N208" s="42">
        <v>8941085</v>
      </c>
      <c r="O208" s="42">
        <v>298036.16666666669</v>
      </c>
      <c r="P208" s="38">
        <v>445</v>
      </c>
      <c r="Q208" s="62">
        <v>46033</v>
      </c>
      <c r="R208" s="42">
        <v>71528680</v>
      </c>
      <c r="S208" s="38">
        <v>597</v>
      </c>
      <c r="T208" s="54">
        <v>46047</v>
      </c>
      <c r="U208" s="42">
        <v>71528680</v>
      </c>
      <c r="V208" s="42">
        <v>1788217</v>
      </c>
      <c r="W208" s="42">
        <v>8941085</v>
      </c>
      <c r="X208" s="42">
        <v>8941085</v>
      </c>
      <c r="Y208" s="42">
        <v>8941085</v>
      </c>
      <c r="Z208" s="42">
        <v>8941085</v>
      </c>
      <c r="AA208" s="42">
        <v>8941085</v>
      </c>
      <c r="AB208" s="42">
        <v>8941085</v>
      </c>
      <c r="AC208" s="42">
        <f t="shared" si="56"/>
        <v>55434727</v>
      </c>
      <c r="AD208" s="42"/>
      <c r="AE208" s="42">
        <f t="shared" si="57"/>
        <v>8941085</v>
      </c>
      <c r="AF208" s="42">
        <f t="shared" si="65"/>
        <v>7152868</v>
      </c>
      <c r="AG208" s="42">
        <v>0</v>
      </c>
      <c r="AH208" s="42"/>
      <c r="AI208" s="42"/>
      <c r="AJ208" s="42">
        <f t="shared" si="58"/>
        <v>16093953</v>
      </c>
      <c r="AK208" s="42">
        <f t="shared" si="59"/>
        <v>71528680</v>
      </c>
      <c r="AL208" s="39"/>
      <c r="AM208" s="39"/>
      <c r="AN208" s="39"/>
      <c r="AO208" s="39"/>
      <c r="AP208" s="39"/>
      <c r="AQ208" s="39" t="s">
        <v>61</v>
      </c>
      <c r="AR208" s="39" t="s">
        <v>1998</v>
      </c>
      <c r="AS208" s="39" t="s">
        <v>1999</v>
      </c>
      <c r="AT208" s="39" t="s">
        <v>1175</v>
      </c>
    </row>
    <row r="209" spans="1:46" x14ac:dyDescent="0.25">
      <c r="A209" s="38">
        <f t="shared" si="63"/>
        <v>208</v>
      </c>
      <c r="B209" s="39" t="s">
        <v>6</v>
      </c>
      <c r="C209" s="39" t="s">
        <v>2000</v>
      </c>
      <c r="D209" s="39" t="s">
        <v>2001</v>
      </c>
      <c r="E209" s="40">
        <v>52494387</v>
      </c>
      <c r="F209" s="70">
        <v>46049</v>
      </c>
      <c r="G209" s="70"/>
      <c r="H209" s="70">
        <v>46291</v>
      </c>
      <c r="I209" s="42">
        <v>58145904</v>
      </c>
      <c r="J209" s="42"/>
      <c r="K209" s="42">
        <v>0</v>
      </c>
      <c r="L209" s="38" t="s">
        <v>60</v>
      </c>
      <c r="M209" s="42">
        <v>0</v>
      </c>
      <c r="N209" s="42">
        <v>7268238</v>
      </c>
      <c r="O209" s="42">
        <v>242274.6</v>
      </c>
      <c r="P209" s="38">
        <v>361</v>
      </c>
      <c r="Q209" s="62">
        <v>46033</v>
      </c>
      <c r="R209" s="42">
        <v>58145904</v>
      </c>
      <c r="S209" s="38">
        <v>1026</v>
      </c>
      <c r="T209" s="54">
        <v>46049</v>
      </c>
      <c r="U209" s="42">
        <v>58145904</v>
      </c>
      <c r="V209" s="42">
        <v>969098.4</v>
      </c>
      <c r="W209" s="42">
        <v>7268238</v>
      </c>
      <c r="X209" s="42">
        <v>7268238</v>
      </c>
      <c r="Y209" s="42">
        <v>7268238</v>
      </c>
      <c r="Z209" s="42">
        <v>7268238</v>
      </c>
      <c r="AA209" s="42">
        <v>7268238</v>
      </c>
      <c r="AB209" s="42">
        <v>7268238</v>
      </c>
      <c r="AC209" s="42">
        <f t="shared" si="56"/>
        <v>44578526.399999999</v>
      </c>
      <c r="AD209" s="42"/>
      <c r="AE209" s="42">
        <f t="shared" si="57"/>
        <v>7268238</v>
      </c>
      <c r="AF209" s="42">
        <f t="shared" ref="AF209:AF210" si="66">--N209/30*26</f>
        <v>6299139.6000000006</v>
      </c>
      <c r="AG209" s="42">
        <v>0</v>
      </c>
      <c r="AH209" s="42"/>
      <c r="AI209" s="42"/>
      <c r="AJ209" s="42">
        <f t="shared" si="58"/>
        <v>13567377.600000001</v>
      </c>
      <c r="AK209" s="42">
        <f t="shared" si="59"/>
        <v>58145904</v>
      </c>
      <c r="AL209" s="39"/>
      <c r="AM209" s="39"/>
      <c r="AN209" s="39"/>
      <c r="AO209" s="39"/>
      <c r="AP209" s="39"/>
      <c r="AQ209" s="39" t="s">
        <v>61</v>
      </c>
      <c r="AR209" s="39" t="s">
        <v>2002</v>
      </c>
      <c r="AS209" s="39" t="s">
        <v>2003</v>
      </c>
      <c r="AT209" s="39" t="s">
        <v>1175</v>
      </c>
    </row>
    <row r="210" spans="1:46" x14ac:dyDescent="0.25">
      <c r="A210" s="38">
        <f t="shared" si="63"/>
        <v>209</v>
      </c>
      <c r="B210" s="39" t="s">
        <v>6</v>
      </c>
      <c r="C210" s="39" t="s">
        <v>2004</v>
      </c>
      <c r="D210" s="39" t="s">
        <v>2005</v>
      </c>
      <c r="E210" s="40">
        <v>79947417</v>
      </c>
      <c r="F210" s="70">
        <v>46049</v>
      </c>
      <c r="G210" s="70"/>
      <c r="H210" s="70">
        <v>46291</v>
      </c>
      <c r="I210" s="42">
        <v>71528680</v>
      </c>
      <c r="J210" s="42"/>
      <c r="K210" s="42">
        <v>0</v>
      </c>
      <c r="L210" s="38" t="s">
        <v>60</v>
      </c>
      <c r="M210" s="42">
        <v>0</v>
      </c>
      <c r="N210" s="42">
        <v>8941085</v>
      </c>
      <c r="O210" s="42">
        <v>298036.16666666669</v>
      </c>
      <c r="P210" s="38">
        <v>229</v>
      </c>
      <c r="Q210" s="62">
        <v>46033</v>
      </c>
      <c r="R210" s="42">
        <v>71528680</v>
      </c>
      <c r="S210" s="38">
        <v>1036</v>
      </c>
      <c r="T210" s="54">
        <v>46049</v>
      </c>
      <c r="U210" s="42">
        <v>71528680</v>
      </c>
      <c r="V210" s="42">
        <v>1192144.6666666667</v>
      </c>
      <c r="W210" s="42">
        <v>8941085</v>
      </c>
      <c r="X210" s="42">
        <v>8941085</v>
      </c>
      <c r="Y210" s="42">
        <v>8941085</v>
      </c>
      <c r="Z210" s="42">
        <v>8941085</v>
      </c>
      <c r="AA210" s="42">
        <v>8941085</v>
      </c>
      <c r="AB210" s="42">
        <v>8941085</v>
      </c>
      <c r="AC210" s="42">
        <f t="shared" si="56"/>
        <v>54838654.666666664</v>
      </c>
      <c r="AD210" s="42"/>
      <c r="AE210" s="42">
        <f t="shared" si="57"/>
        <v>8941085</v>
      </c>
      <c r="AF210" s="42">
        <f t="shared" si="66"/>
        <v>7748940.333333334</v>
      </c>
      <c r="AG210" s="42">
        <v>0</v>
      </c>
      <c r="AH210" s="42"/>
      <c r="AI210" s="42"/>
      <c r="AJ210" s="42">
        <f t="shared" si="58"/>
        <v>16690025.333333334</v>
      </c>
      <c r="AK210" s="42">
        <f t="shared" si="59"/>
        <v>71528680</v>
      </c>
      <c r="AL210" s="39"/>
      <c r="AM210" s="39"/>
      <c r="AN210" s="39"/>
      <c r="AO210" s="39"/>
      <c r="AP210" s="39"/>
      <c r="AQ210" s="39" t="s">
        <v>61</v>
      </c>
      <c r="AR210" s="39" t="s">
        <v>2006</v>
      </c>
      <c r="AS210" s="39" t="s">
        <v>2007</v>
      </c>
      <c r="AT210" s="39" t="s">
        <v>1175</v>
      </c>
    </row>
    <row r="211" spans="1:46" x14ac:dyDescent="0.25">
      <c r="A211" s="38">
        <f t="shared" si="63"/>
        <v>210</v>
      </c>
      <c r="B211" s="39" t="s">
        <v>6</v>
      </c>
      <c r="C211" s="39" t="s">
        <v>2008</v>
      </c>
      <c r="D211" s="39" t="s">
        <v>2009</v>
      </c>
      <c r="E211" s="40">
        <v>80151891</v>
      </c>
      <c r="F211" s="70">
        <v>46045</v>
      </c>
      <c r="G211" s="70"/>
      <c r="H211" s="70">
        <v>46287</v>
      </c>
      <c r="I211" s="42">
        <v>100311024</v>
      </c>
      <c r="J211" s="42"/>
      <c r="K211" s="42">
        <v>0</v>
      </c>
      <c r="L211" s="38" t="s">
        <v>60</v>
      </c>
      <c r="M211" s="42">
        <v>0</v>
      </c>
      <c r="N211" s="42">
        <v>12538878</v>
      </c>
      <c r="O211" s="42">
        <v>417962.6</v>
      </c>
      <c r="P211" s="38">
        <v>261</v>
      </c>
      <c r="Q211" s="62">
        <v>46033</v>
      </c>
      <c r="R211" s="42">
        <v>150466536</v>
      </c>
      <c r="S211" s="38">
        <v>544</v>
      </c>
      <c r="T211" s="54">
        <v>46045</v>
      </c>
      <c r="U211" s="42">
        <v>100311024</v>
      </c>
      <c r="V211" s="42">
        <v>3343700.8</v>
      </c>
      <c r="W211" s="42">
        <v>12538878</v>
      </c>
      <c r="X211" s="42">
        <v>12538878</v>
      </c>
      <c r="Y211" s="42">
        <v>12538878</v>
      </c>
      <c r="Z211" s="42">
        <v>12538878</v>
      </c>
      <c r="AA211" s="42">
        <v>12538878</v>
      </c>
      <c r="AB211" s="42">
        <v>12538878</v>
      </c>
      <c r="AC211" s="42">
        <f t="shared" ref="AC211:AC229" si="67">SUM(V211:AB211)</f>
        <v>78576968.799999997</v>
      </c>
      <c r="AD211" s="42"/>
      <c r="AE211" s="42">
        <f t="shared" ref="AE211:AE229" si="68">--N211</f>
        <v>12538878</v>
      </c>
      <c r="AF211" s="42">
        <f>--N211/30*22</f>
        <v>9195177.1999999993</v>
      </c>
      <c r="AG211" s="42">
        <v>0</v>
      </c>
      <c r="AH211" s="42"/>
      <c r="AI211" s="42"/>
      <c r="AJ211" s="42">
        <f t="shared" ref="AJ211:AJ229" si="69">SUM(AD211:AI211)</f>
        <v>21734055.199999999</v>
      </c>
      <c r="AK211" s="42">
        <f t="shared" ref="AK211:AK229" si="70">--AJ211--AC211</f>
        <v>100311024</v>
      </c>
      <c r="AL211" s="39"/>
      <c r="AM211" s="39"/>
      <c r="AN211" s="39"/>
      <c r="AO211" s="39"/>
      <c r="AP211" s="39"/>
      <c r="AQ211" s="39" t="s">
        <v>61</v>
      </c>
      <c r="AR211" s="39" t="s">
        <v>2010</v>
      </c>
      <c r="AS211" s="39" t="s">
        <v>2011</v>
      </c>
      <c r="AT211" s="39" t="s">
        <v>1175</v>
      </c>
    </row>
    <row r="212" spans="1:46" x14ac:dyDescent="0.25">
      <c r="A212" s="38">
        <f t="shared" si="63"/>
        <v>211</v>
      </c>
      <c r="B212" s="39" t="s">
        <v>6</v>
      </c>
      <c r="C212" s="39" t="s">
        <v>2012</v>
      </c>
      <c r="D212" s="39" t="s">
        <v>2013</v>
      </c>
      <c r="E212" s="40">
        <v>39690818</v>
      </c>
      <c r="F212" s="70">
        <v>46049</v>
      </c>
      <c r="G212" s="70"/>
      <c r="H212" s="70">
        <v>46291</v>
      </c>
      <c r="I212" s="42">
        <v>88000000</v>
      </c>
      <c r="J212" s="42"/>
      <c r="K212" s="42">
        <v>0</v>
      </c>
      <c r="L212" s="38" t="s">
        <v>60</v>
      </c>
      <c r="M212" s="42">
        <v>0</v>
      </c>
      <c r="N212" s="42">
        <v>11000000</v>
      </c>
      <c r="O212" s="42">
        <v>366666.66666666669</v>
      </c>
      <c r="P212" s="38">
        <v>349</v>
      </c>
      <c r="Q212" s="62">
        <v>46033</v>
      </c>
      <c r="R212" s="42">
        <v>151200000</v>
      </c>
      <c r="S212" s="38">
        <v>1035</v>
      </c>
      <c r="T212" s="54">
        <v>46049</v>
      </c>
      <c r="U212" s="42">
        <v>88000000</v>
      </c>
      <c r="V212" s="42">
        <v>1466666.6666666667</v>
      </c>
      <c r="W212" s="42">
        <v>11000000</v>
      </c>
      <c r="X212" s="42">
        <v>11000000</v>
      </c>
      <c r="Y212" s="42">
        <v>11000000</v>
      </c>
      <c r="Z212" s="42">
        <v>11000000</v>
      </c>
      <c r="AA212" s="42">
        <v>11000000</v>
      </c>
      <c r="AB212" s="42">
        <v>11000000</v>
      </c>
      <c r="AC212" s="42">
        <f t="shared" si="67"/>
        <v>67466666.666666657</v>
      </c>
      <c r="AD212" s="42"/>
      <c r="AE212" s="42">
        <f t="shared" si="68"/>
        <v>11000000</v>
      </c>
      <c r="AF212" s="42">
        <f>--N212/30*26</f>
        <v>9533333.333333334</v>
      </c>
      <c r="AG212" s="42">
        <v>0</v>
      </c>
      <c r="AH212" s="42"/>
      <c r="AI212" s="42"/>
      <c r="AJ212" s="42">
        <f t="shared" si="69"/>
        <v>20533333.333333336</v>
      </c>
      <c r="AK212" s="42">
        <f t="shared" si="70"/>
        <v>88000000</v>
      </c>
      <c r="AL212" s="39"/>
      <c r="AM212" s="39"/>
      <c r="AN212" s="39"/>
      <c r="AO212" s="39"/>
      <c r="AP212" s="39"/>
      <c r="AQ212" s="39" t="s">
        <v>61</v>
      </c>
      <c r="AR212" s="39" t="s">
        <v>2014</v>
      </c>
      <c r="AS212" s="39" t="s">
        <v>2015</v>
      </c>
      <c r="AT212" s="39" t="s">
        <v>1175</v>
      </c>
    </row>
    <row r="213" spans="1:46" x14ac:dyDescent="0.25">
      <c r="A213" s="38">
        <f t="shared" si="63"/>
        <v>212</v>
      </c>
      <c r="B213" s="39" t="s">
        <v>6</v>
      </c>
      <c r="C213" s="39" t="s">
        <v>2016</v>
      </c>
      <c r="D213" s="39" t="s">
        <v>2017</v>
      </c>
      <c r="E213" s="40">
        <v>53015693</v>
      </c>
      <c r="F213" s="70">
        <v>46046</v>
      </c>
      <c r="G213" s="70"/>
      <c r="H213" s="70">
        <v>46288</v>
      </c>
      <c r="I213" s="42">
        <v>64000000</v>
      </c>
      <c r="J213" s="42"/>
      <c r="K213" s="42">
        <v>0</v>
      </c>
      <c r="L213" s="38" t="s">
        <v>60</v>
      </c>
      <c r="M213" s="42">
        <v>0</v>
      </c>
      <c r="N213" s="42">
        <v>8000000</v>
      </c>
      <c r="O213" s="42">
        <v>266666.66666666669</v>
      </c>
      <c r="P213" s="38">
        <v>294</v>
      </c>
      <c r="Q213" s="62">
        <v>46033</v>
      </c>
      <c r="R213" s="42">
        <v>64000000</v>
      </c>
      <c r="S213" s="38">
        <v>564</v>
      </c>
      <c r="T213" s="54">
        <v>46046</v>
      </c>
      <c r="U213" s="42">
        <v>64000000</v>
      </c>
      <c r="V213" s="42">
        <v>1866666.6666666667</v>
      </c>
      <c r="W213" s="42">
        <v>8000000</v>
      </c>
      <c r="X213" s="42">
        <v>8000000</v>
      </c>
      <c r="Y213" s="42">
        <v>8000000</v>
      </c>
      <c r="Z213" s="42">
        <v>8000000</v>
      </c>
      <c r="AA213" s="42">
        <v>8000000</v>
      </c>
      <c r="AB213" s="42">
        <v>8000000</v>
      </c>
      <c r="AC213" s="42">
        <f t="shared" si="67"/>
        <v>49866666.666666664</v>
      </c>
      <c r="AD213" s="42"/>
      <c r="AE213" s="42">
        <f t="shared" si="68"/>
        <v>8000000</v>
      </c>
      <c r="AF213" s="42">
        <f t="shared" ref="AF213:AF215" si="71">--N213/30*23</f>
        <v>6133333.333333334</v>
      </c>
      <c r="AG213" s="42">
        <v>0</v>
      </c>
      <c r="AH213" s="42"/>
      <c r="AI213" s="42"/>
      <c r="AJ213" s="42">
        <f t="shared" si="69"/>
        <v>14133333.333333334</v>
      </c>
      <c r="AK213" s="42">
        <f t="shared" si="70"/>
        <v>64000000</v>
      </c>
      <c r="AL213" s="39"/>
      <c r="AM213" s="39"/>
      <c r="AN213" s="39"/>
      <c r="AO213" s="39"/>
      <c r="AP213" s="39"/>
      <c r="AQ213" s="39" t="s">
        <v>61</v>
      </c>
      <c r="AR213" s="39" t="s">
        <v>2018</v>
      </c>
      <c r="AS213" s="39" t="s">
        <v>2019</v>
      </c>
      <c r="AT213" s="39" t="s">
        <v>1175</v>
      </c>
    </row>
    <row r="214" spans="1:46" x14ac:dyDescent="0.25">
      <c r="A214" s="38">
        <f t="shared" si="63"/>
        <v>213</v>
      </c>
      <c r="B214" s="39" t="s">
        <v>6</v>
      </c>
      <c r="C214" s="39" t="s">
        <v>2020</v>
      </c>
      <c r="D214" s="39" t="s">
        <v>2021</v>
      </c>
      <c r="E214" s="40">
        <v>52848360</v>
      </c>
      <c r="F214" s="70">
        <v>46046</v>
      </c>
      <c r="G214" s="70"/>
      <c r="H214" s="70">
        <v>46288</v>
      </c>
      <c r="I214" s="42">
        <v>64000000</v>
      </c>
      <c r="J214" s="42"/>
      <c r="K214" s="42">
        <v>0</v>
      </c>
      <c r="L214" s="38" t="s">
        <v>60</v>
      </c>
      <c r="M214" s="42">
        <v>0</v>
      </c>
      <c r="N214" s="42">
        <v>8000000</v>
      </c>
      <c r="O214" s="42">
        <v>266666.66666666669</v>
      </c>
      <c r="P214" s="38">
        <v>470</v>
      </c>
      <c r="Q214" s="62">
        <v>46033</v>
      </c>
      <c r="R214" s="42">
        <v>64000000</v>
      </c>
      <c r="S214" s="38">
        <v>563</v>
      </c>
      <c r="T214" s="54">
        <v>46046</v>
      </c>
      <c r="U214" s="42">
        <v>64000000</v>
      </c>
      <c r="V214" s="42">
        <v>1866666.67</v>
      </c>
      <c r="W214" s="42">
        <v>8000000</v>
      </c>
      <c r="X214" s="42">
        <v>8000000</v>
      </c>
      <c r="Y214" s="42">
        <v>8000000</v>
      </c>
      <c r="Z214" s="42">
        <v>8000000</v>
      </c>
      <c r="AA214" s="42">
        <v>8000000</v>
      </c>
      <c r="AB214" s="42">
        <v>8000000</v>
      </c>
      <c r="AC214" s="42">
        <f t="shared" si="67"/>
        <v>49866666.670000002</v>
      </c>
      <c r="AD214" s="42"/>
      <c r="AE214" s="42">
        <f t="shared" si="68"/>
        <v>8000000</v>
      </c>
      <c r="AF214" s="42">
        <f t="shared" si="71"/>
        <v>6133333.333333334</v>
      </c>
      <c r="AG214" s="42">
        <v>0</v>
      </c>
      <c r="AH214" s="42"/>
      <c r="AI214" s="42"/>
      <c r="AJ214" s="42">
        <f t="shared" si="69"/>
        <v>14133333.333333334</v>
      </c>
      <c r="AK214" s="42">
        <f t="shared" si="70"/>
        <v>64000000.003333338</v>
      </c>
      <c r="AL214" s="39"/>
      <c r="AM214" s="39"/>
      <c r="AN214" s="39"/>
      <c r="AO214" s="39"/>
      <c r="AP214" s="39"/>
      <c r="AQ214" s="39" t="s">
        <v>61</v>
      </c>
      <c r="AR214" s="39" t="s">
        <v>2022</v>
      </c>
      <c r="AS214" s="39" t="s">
        <v>2023</v>
      </c>
      <c r="AT214" s="39" t="s">
        <v>1175</v>
      </c>
    </row>
    <row r="215" spans="1:46" x14ac:dyDescent="0.25">
      <c r="A215" s="38">
        <f t="shared" si="63"/>
        <v>214</v>
      </c>
      <c r="B215" s="39" t="s">
        <v>6</v>
      </c>
      <c r="C215" s="39" t="s">
        <v>2024</v>
      </c>
      <c r="D215" s="39" t="s">
        <v>2025</v>
      </c>
      <c r="E215" s="40">
        <v>1014199819</v>
      </c>
      <c r="F215" s="70">
        <v>46046</v>
      </c>
      <c r="G215" s="70"/>
      <c r="H215" s="70">
        <v>46288</v>
      </c>
      <c r="I215" s="42">
        <v>64000000</v>
      </c>
      <c r="J215" s="42"/>
      <c r="K215" s="42">
        <v>0</v>
      </c>
      <c r="L215" s="38" t="s">
        <v>60</v>
      </c>
      <c r="M215" s="42">
        <v>0</v>
      </c>
      <c r="N215" s="42">
        <v>8000000</v>
      </c>
      <c r="O215" s="42">
        <v>266666.66666666669</v>
      </c>
      <c r="P215" s="38">
        <v>276</v>
      </c>
      <c r="Q215" s="62">
        <v>46033</v>
      </c>
      <c r="R215" s="42">
        <v>64000000</v>
      </c>
      <c r="S215" s="38">
        <v>562</v>
      </c>
      <c r="T215" s="54">
        <v>46046</v>
      </c>
      <c r="U215" s="42">
        <v>64000000</v>
      </c>
      <c r="V215" s="42">
        <v>1866666.67</v>
      </c>
      <c r="W215" s="42">
        <v>8000000</v>
      </c>
      <c r="X215" s="42">
        <v>8000000</v>
      </c>
      <c r="Y215" s="42">
        <v>8000000</v>
      </c>
      <c r="Z215" s="42">
        <v>8000000</v>
      </c>
      <c r="AA215" s="42">
        <v>8000000</v>
      </c>
      <c r="AB215" s="42">
        <v>8000000</v>
      </c>
      <c r="AC215" s="42">
        <f t="shared" si="67"/>
        <v>49866666.670000002</v>
      </c>
      <c r="AD215" s="42"/>
      <c r="AE215" s="42">
        <f t="shared" si="68"/>
        <v>8000000</v>
      </c>
      <c r="AF215" s="42">
        <f t="shared" si="71"/>
        <v>6133333.333333334</v>
      </c>
      <c r="AG215" s="42">
        <v>0</v>
      </c>
      <c r="AH215" s="42"/>
      <c r="AI215" s="42"/>
      <c r="AJ215" s="42">
        <f t="shared" si="69"/>
        <v>14133333.333333334</v>
      </c>
      <c r="AK215" s="42">
        <f t="shared" si="70"/>
        <v>64000000.003333338</v>
      </c>
      <c r="AL215" s="39"/>
      <c r="AM215" s="39"/>
      <c r="AN215" s="39"/>
      <c r="AO215" s="39"/>
      <c r="AP215" s="39"/>
      <c r="AQ215" s="39" t="s">
        <v>61</v>
      </c>
      <c r="AR215" s="39" t="s">
        <v>2026</v>
      </c>
      <c r="AS215" s="39" t="s">
        <v>2027</v>
      </c>
      <c r="AT215" s="39" t="s">
        <v>1175</v>
      </c>
    </row>
    <row r="216" spans="1:46" x14ac:dyDescent="0.25">
      <c r="A216" s="38">
        <f t="shared" si="63"/>
        <v>215</v>
      </c>
      <c r="B216" s="39" t="s">
        <v>6</v>
      </c>
      <c r="C216" s="39" t="s">
        <v>2028</v>
      </c>
      <c r="D216" s="39" t="s">
        <v>2029</v>
      </c>
      <c r="E216" s="40">
        <v>79501966</v>
      </c>
      <c r="F216" s="70">
        <v>46048</v>
      </c>
      <c r="G216" s="70"/>
      <c r="H216" s="70">
        <v>46290</v>
      </c>
      <c r="I216" s="42">
        <v>64000000</v>
      </c>
      <c r="J216" s="42"/>
      <c r="K216" s="42">
        <v>0</v>
      </c>
      <c r="L216" s="38" t="s">
        <v>60</v>
      </c>
      <c r="M216" s="42">
        <v>0</v>
      </c>
      <c r="N216" s="42">
        <v>8000000</v>
      </c>
      <c r="O216" s="42">
        <v>266666.66666666669</v>
      </c>
      <c r="P216" s="38">
        <v>314</v>
      </c>
      <c r="Q216" s="62">
        <v>46033</v>
      </c>
      <c r="R216" s="42">
        <v>64000000</v>
      </c>
      <c r="S216" s="38">
        <v>627</v>
      </c>
      <c r="T216" s="54">
        <v>46048</v>
      </c>
      <c r="U216" s="42">
        <v>64000000</v>
      </c>
      <c r="V216" s="42">
        <v>1333333.3333333335</v>
      </c>
      <c r="W216" s="42">
        <v>8000000</v>
      </c>
      <c r="X216" s="42">
        <v>8000000</v>
      </c>
      <c r="Y216" s="42">
        <v>8000000</v>
      </c>
      <c r="Z216" s="42">
        <v>8000000</v>
      </c>
      <c r="AA216" s="42">
        <v>8000000</v>
      </c>
      <c r="AB216" s="42">
        <v>8000000</v>
      </c>
      <c r="AC216" s="42">
        <f t="shared" si="67"/>
        <v>49333333.333333336</v>
      </c>
      <c r="AD216" s="42"/>
      <c r="AE216" s="42">
        <f t="shared" si="68"/>
        <v>8000000</v>
      </c>
      <c r="AF216" s="42">
        <f>--N216/30*25</f>
        <v>6666666.666666667</v>
      </c>
      <c r="AG216" s="42">
        <v>0</v>
      </c>
      <c r="AH216" s="42"/>
      <c r="AI216" s="42"/>
      <c r="AJ216" s="42">
        <f t="shared" si="69"/>
        <v>14666666.666666668</v>
      </c>
      <c r="AK216" s="42">
        <f t="shared" si="70"/>
        <v>64000000</v>
      </c>
      <c r="AL216" s="39"/>
      <c r="AM216" s="39"/>
      <c r="AN216" s="39"/>
      <c r="AO216" s="39"/>
      <c r="AP216" s="39"/>
      <c r="AQ216" s="39" t="s">
        <v>61</v>
      </c>
      <c r="AR216" s="39" t="s">
        <v>2030</v>
      </c>
      <c r="AS216" s="39" t="s">
        <v>2031</v>
      </c>
      <c r="AT216" s="39" t="s">
        <v>1175</v>
      </c>
    </row>
    <row r="217" spans="1:46" x14ac:dyDescent="0.25">
      <c r="A217" s="38">
        <f t="shared" si="63"/>
        <v>216</v>
      </c>
      <c r="B217" s="39" t="s">
        <v>6</v>
      </c>
      <c r="C217" s="39" t="s">
        <v>2032</v>
      </c>
      <c r="D217" s="39" t="s">
        <v>2033</v>
      </c>
      <c r="E217" s="40">
        <v>52205254</v>
      </c>
      <c r="F217" s="70">
        <v>46045</v>
      </c>
      <c r="G217" s="70"/>
      <c r="H217" s="70">
        <v>46287</v>
      </c>
      <c r="I217" s="42">
        <v>64000000</v>
      </c>
      <c r="J217" s="42"/>
      <c r="K217" s="42">
        <v>0</v>
      </c>
      <c r="L217" s="38" t="s">
        <v>60</v>
      </c>
      <c r="M217" s="42">
        <v>0</v>
      </c>
      <c r="N217" s="42">
        <v>8000000</v>
      </c>
      <c r="O217" s="42">
        <v>266666.66666666669</v>
      </c>
      <c r="P217" s="38">
        <v>277</v>
      </c>
      <c r="Q217" s="62">
        <v>46033</v>
      </c>
      <c r="R217" s="42">
        <v>64000000</v>
      </c>
      <c r="S217" s="38">
        <v>550</v>
      </c>
      <c r="T217" s="54">
        <v>46045</v>
      </c>
      <c r="U217" s="42">
        <v>64000000</v>
      </c>
      <c r="V217" s="42">
        <v>2133333.3333333335</v>
      </c>
      <c r="W217" s="42">
        <v>8000000</v>
      </c>
      <c r="X217" s="42">
        <v>8000000</v>
      </c>
      <c r="Y217" s="42">
        <v>8000000</v>
      </c>
      <c r="Z217" s="42">
        <v>8000000</v>
      </c>
      <c r="AA217" s="42">
        <v>8000000</v>
      </c>
      <c r="AB217" s="42">
        <v>8000000</v>
      </c>
      <c r="AC217" s="42">
        <f t="shared" si="67"/>
        <v>50133333.333333336</v>
      </c>
      <c r="AD217" s="42"/>
      <c r="AE217" s="42">
        <f t="shared" si="68"/>
        <v>8000000</v>
      </c>
      <c r="AF217" s="42">
        <f>--N217/30*22</f>
        <v>5866666.666666667</v>
      </c>
      <c r="AG217" s="42">
        <v>0</v>
      </c>
      <c r="AH217" s="42"/>
      <c r="AI217" s="42"/>
      <c r="AJ217" s="42">
        <f t="shared" si="69"/>
        <v>13866666.666666668</v>
      </c>
      <c r="AK217" s="42">
        <f t="shared" si="70"/>
        <v>64000000</v>
      </c>
      <c r="AL217" s="39"/>
      <c r="AM217" s="39"/>
      <c r="AN217" s="39"/>
      <c r="AO217" s="39"/>
      <c r="AP217" s="39"/>
      <c r="AQ217" s="39" t="s">
        <v>61</v>
      </c>
      <c r="AR217" s="39" t="s">
        <v>2034</v>
      </c>
      <c r="AS217" s="39" t="s">
        <v>2035</v>
      </c>
      <c r="AT217" s="39" t="s">
        <v>1175</v>
      </c>
    </row>
    <row r="218" spans="1:46" x14ac:dyDescent="0.25">
      <c r="A218" s="38">
        <f t="shared" si="63"/>
        <v>217</v>
      </c>
      <c r="B218" s="39" t="s">
        <v>6</v>
      </c>
      <c r="C218" s="39" t="s">
        <v>2036</v>
      </c>
      <c r="D218" s="39" t="s">
        <v>2037</v>
      </c>
      <c r="E218" s="40">
        <v>1026580001</v>
      </c>
      <c r="F218" s="70">
        <v>46046</v>
      </c>
      <c r="G218" s="70"/>
      <c r="H218" s="70">
        <v>46288</v>
      </c>
      <c r="I218" s="42">
        <v>64000000</v>
      </c>
      <c r="J218" s="42"/>
      <c r="K218" s="42">
        <v>0</v>
      </c>
      <c r="L218" s="38" t="s">
        <v>60</v>
      </c>
      <c r="M218" s="42">
        <v>0</v>
      </c>
      <c r="N218" s="42">
        <v>8000000</v>
      </c>
      <c r="O218" s="42">
        <v>266666.66666666669</v>
      </c>
      <c r="P218" s="38">
        <v>239</v>
      </c>
      <c r="Q218" s="62">
        <v>46033</v>
      </c>
      <c r="R218" s="42">
        <v>64000000</v>
      </c>
      <c r="S218" s="38">
        <v>565</v>
      </c>
      <c r="T218" s="54">
        <v>46046</v>
      </c>
      <c r="U218" s="42">
        <v>64000000</v>
      </c>
      <c r="V218" s="42">
        <v>1866666.6666666667</v>
      </c>
      <c r="W218" s="42">
        <v>8000000</v>
      </c>
      <c r="X218" s="42">
        <v>8000000</v>
      </c>
      <c r="Y218" s="42">
        <v>8000000</v>
      </c>
      <c r="Z218" s="42">
        <v>8000000</v>
      </c>
      <c r="AA218" s="42">
        <v>8000000</v>
      </c>
      <c r="AB218" s="42">
        <v>8000000</v>
      </c>
      <c r="AC218" s="42">
        <f t="shared" si="67"/>
        <v>49866666.666666664</v>
      </c>
      <c r="AD218" s="42"/>
      <c r="AE218" s="42">
        <f t="shared" si="68"/>
        <v>8000000</v>
      </c>
      <c r="AF218" s="42">
        <f t="shared" ref="AF218:AF219" si="72">--N218/30*23</f>
        <v>6133333.333333334</v>
      </c>
      <c r="AG218" s="42">
        <v>0</v>
      </c>
      <c r="AH218" s="42"/>
      <c r="AI218" s="42"/>
      <c r="AJ218" s="42">
        <f t="shared" si="69"/>
        <v>14133333.333333334</v>
      </c>
      <c r="AK218" s="42">
        <f t="shared" si="70"/>
        <v>64000000</v>
      </c>
      <c r="AL218" s="39"/>
      <c r="AM218" s="39"/>
      <c r="AN218" s="39"/>
      <c r="AO218" s="39"/>
      <c r="AP218" s="39"/>
      <c r="AQ218" s="39" t="s">
        <v>61</v>
      </c>
      <c r="AR218" s="39" t="s">
        <v>2038</v>
      </c>
      <c r="AS218" s="39" t="s">
        <v>2039</v>
      </c>
      <c r="AT218" s="39" t="s">
        <v>1175</v>
      </c>
    </row>
    <row r="219" spans="1:46" x14ac:dyDescent="0.25">
      <c r="A219" s="38">
        <f t="shared" si="63"/>
        <v>218</v>
      </c>
      <c r="B219" s="39" t="s">
        <v>6</v>
      </c>
      <c r="C219" s="39" t="s">
        <v>2040</v>
      </c>
      <c r="D219" s="39" t="s">
        <v>2041</v>
      </c>
      <c r="E219" s="40">
        <v>52862015</v>
      </c>
      <c r="F219" s="70">
        <v>46046</v>
      </c>
      <c r="G219" s="70"/>
      <c r="H219" s="70">
        <v>46288</v>
      </c>
      <c r="I219" s="42">
        <v>64000000</v>
      </c>
      <c r="J219" s="42"/>
      <c r="K219" s="42">
        <v>0</v>
      </c>
      <c r="L219" s="38" t="s">
        <v>60</v>
      </c>
      <c r="M219" s="42">
        <v>0</v>
      </c>
      <c r="N219" s="42">
        <v>8000000</v>
      </c>
      <c r="O219" s="42">
        <v>266666.66666666669</v>
      </c>
      <c r="P219" s="38">
        <v>436</v>
      </c>
      <c r="Q219" s="62">
        <v>46033</v>
      </c>
      <c r="R219" s="42">
        <v>64000000</v>
      </c>
      <c r="S219" s="38">
        <v>568</v>
      </c>
      <c r="T219" s="54">
        <v>46046</v>
      </c>
      <c r="U219" s="42">
        <v>64000000</v>
      </c>
      <c r="V219" s="42">
        <v>1866666.6666666667</v>
      </c>
      <c r="W219" s="42">
        <v>8000000</v>
      </c>
      <c r="X219" s="42">
        <v>8000000</v>
      </c>
      <c r="Y219" s="42">
        <v>8000000</v>
      </c>
      <c r="Z219" s="42">
        <v>8000000</v>
      </c>
      <c r="AA219" s="42">
        <v>8000000</v>
      </c>
      <c r="AB219" s="42">
        <v>8000000</v>
      </c>
      <c r="AC219" s="42">
        <f t="shared" si="67"/>
        <v>49866666.666666664</v>
      </c>
      <c r="AD219" s="42"/>
      <c r="AE219" s="42">
        <f t="shared" si="68"/>
        <v>8000000</v>
      </c>
      <c r="AF219" s="42">
        <f t="shared" si="72"/>
        <v>6133333.333333334</v>
      </c>
      <c r="AG219" s="42">
        <v>0</v>
      </c>
      <c r="AH219" s="42"/>
      <c r="AI219" s="42"/>
      <c r="AJ219" s="42">
        <f t="shared" si="69"/>
        <v>14133333.333333334</v>
      </c>
      <c r="AK219" s="42">
        <f t="shared" si="70"/>
        <v>64000000</v>
      </c>
      <c r="AL219" s="39"/>
      <c r="AM219" s="39"/>
      <c r="AN219" s="39"/>
      <c r="AO219" s="39"/>
      <c r="AP219" s="39"/>
      <c r="AQ219" s="39" t="s">
        <v>61</v>
      </c>
      <c r="AR219" s="39" t="s">
        <v>2042</v>
      </c>
      <c r="AS219" s="39" t="s">
        <v>2043</v>
      </c>
      <c r="AT219" s="39" t="s">
        <v>1175</v>
      </c>
    </row>
    <row r="220" spans="1:46" x14ac:dyDescent="0.25">
      <c r="A220" s="38">
        <f t="shared" si="63"/>
        <v>219</v>
      </c>
      <c r="B220" s="39" t="s">
        <v>6</v>
      </c>
      <c r="C220" s="39" t="s">
        <v>2044</v>
      </c>
      <c r="D220" s="39" t="s">
        <v>2045</v>
      </c>
      <c r="E220" s="40">
        <v>52880242</v>
      </c>
      <c r="F220" s="70">
        <v>46047</v>
      </c>
      <c r="G220" s="70"/>
      <c r="H220" s="70">
        <v>46289</v>
      </c>
      <c r="I220" s="42">
        <v>64000000</v>
      </c>
      <c r="J220" s="42"/>
      <c r="K220" s="42">
        <v>0</v>
      </c>
      <c r="L220" s="38" t="s">
        <v>60</v>
      </c>
      <c r="M220" s="42">
        <v>0</v>
      </c>
      <c r="N220" s="42">
        <v>8000000</v>
      </c>
      <c r="O220" s="42">
        <v>266666.66666666669</v>
      </c>
      <c r="P220" s="38">
        <v>278</v>
      </c>
      <c r="Q220" s="62">
        <v>46033</v>
      </c>
      <c r="R220" s="42">
        <v>64000000</v>
      </c>
      <c r="S220" s="38">
        <v>551</v>
      </c>
      <c r="T220" s="54">
        <v>46045</v>
      </c>
      <c r="U220" s="42">
        <v>64000000</v>
      </c>
      <c r="V220" s="42">
        <v>1600000</v>
      </c>
      <c r="W220" s="42">
        <v>8000000</v>
      </c>
      <c r="X220" s="42">
        <v>8000000</v>
      </c>
      <c r="Y220" s="42">
        <v>8000000</v>
      </c>
      <c r="Z220" s="42">
        <v>8000000</v>
      </c>
      <c r="AA220" s="42">
        <v>8000000</v>
      </c>
      <c r="AB220" s="42">
        <v>8000000</v>
      </c>
      <c r="AC220" s="42">
        <f t="shared" si="67"/>
        <v>49600000</v>
      </c>
      <c r="AD220" s="42"/>
      <c r="AE220" s="42">
        <f t="shared" si="68"/>
        <v>8000000</v>
      </c>
      <c r="AF220" s="42">
        <f t="shared" ref="AF220:AF223" si="73">--N220/30*24</f>
        <v>6400000</v>
      </c>
      <c r="AG220" s="42">
        <v>0</v>
      </c>
      <c r="AH220" s="42"/>
      <c r="AI220" s="42"/>
      <c r="AJ220" s="42">
        <f t="shared" si="69"/>
        <v>14400000</v>
      </c>
      <c r="AK220" s="42">
        <f t="shared" si="70"/>
        <v>64000000</v>
      </c>
      <c r="AL220" s="39"/>
      <c r="AM220" s="39"/>
      <c r="AN220" s="39"/>
      <c r="AO220" s="39"/>
      <c r="AP220" s="39"/>
      <c r="AQ220" s="39" t="s">
        <v>61</v>
      </c>
      <c r="AR220" s="39" t="s">
        <v>2046</v>
      </c>
      <c r="AS220" s="39" t="s">
        <v>2047</v>
      </c>
      <c r="AT220" s="39" t="s">
        <v>1175</v>
      </c>
    </row>
    <row r="221" spans="1:46" x14ac:dyDescent="0.25">
      <c r="A221" s="38">
        <f t="shared" si="63"/>
        <v>220</v>
      </c>
      <c r="B221" s="39" t="s">
        <v>6</v>
      </c>
      <c r="C221" s="39" t="s">
        <v>2048</v>
      </c>
      <c r="D221" s="39" t="s">
        <v>2049</v>
      </c>
      <c r="E221" s="40">
        <v>32791966</v>
      </c>
      <c r="F221" s="70">
        <v>46047</v>
      </c>
      <c r="G221" s="70"/>
      <c r="H221" s="70">
        <v>46289</v>
      </c>
      <c r="I221" s="42">
        <v>64000000</v>
      </c>
      <c r="J221" s="42"/>
      <c r="K221" s="42">
        <v>0</v>
      </c>
      <c r="L221" s="38" t="s">
        <v>60</v>
      </c>
      <c r="M221" s="42">
        <v>0</v>
      </c>
      <c r="N221" s="42">
        <v>8000000</v>
      </c>
      <c r="O221" s="42">
        <v>266666.66666666669</v>
      </c>
      <c r="P221" s="38">
        <v>410</v>
      </c>
      <c r="Q221" s="62">
        <v>46033</v>
      </c>
      <c r="R221" s="42">
        <v>64000000</v>
      </c>
      <c r="S221" s="38">
        <v>566</v>
      </c>
      <c r="T221" s="54">
        <v>46046</v>
      </c>
      <c r="U221" s="42">
        <v>64000000</v>
      </c>
      <c r="V221" s="42">
        <v>1600000</v>
      </c>
      <c r="W221" s="42">
        <v>8000000</v>
      </c>
      <c r="X221" s="42">
        <v>8000000</v>
      </c>
      <c r="Y221" s="42">
        <v>8000000</v>
      </c>
      <c r="Z221" s="42">
        <v>8000000</v>
      </c>
      <c r="AA221" s="42">
        <v>8000000</v>
      </c>
      <c r="AB221" s="42">
        <v>8000000</v>
      </c>
      <c r="AC221" s="42">
        <f t="shared" si="67"/>
        <v>49600000</v>
      </c>
      <c r="AD221" s="42"/>
      <c r="AE221" s="42">
        <f t="shared" si="68"/>
        <v>8000000</v>
      </c>
      <c r="AF221" s="42">
        <f t="shared" si="73"/>
        <v>6400000</v>
      </c>
      <c r="AG221" s="42">
        <v>0</v>
      </c>
      <c r="AH221" s="42"/>
      <c r="AI221" s="42"/>
      <c r="AJ221" s="42">
        <f t="shared" si="69"/>
        <v>14400000</v>
      </c>
      <c r="AK221" s="42">
        <f t="shared" si="70"/>
        <v>64000000</v>
      </c>
      <c r="AL221" s="39"/>
      <c r="AM221" s="39"/>
      <c r="AN221" s="39"/>
      <c r="AO221" s="39"/>
      <c r="AP221" s="39"/>
      <c r="AQ221" s="39" t="s">
        <v>61</v>
      </c>
      <c r="AR221" s="39" t="s">
        <v>2050</v>
      </c>
      <c r="AS221" s="39" t="s">
        <v>2051</v>
      </c>
      <c r="AT221" s="39" t="s">
        <v>1175</v>
      </c>
    </row>
    <row r="222" spans="1:46" x14ac:dyDescent="0.25">
      <c r="A222" s="38">
        <f t="shared" si="63"/>
        <v>221</v>
      </c>
      <c r="B222" s="39" t="s">
        <v>6</v>
      </c>
      <c r="C222" s="39" t="s">
        <v>2052</v>
      </c>
      <c r="D222" s="39" t="s">
        <v>2053</v>
      </c>
      <c r="E222" s="40">
        <v>53103132</v>
      </c>
      <c r="F222" s="70">
        <v>46047</v>
      </c>
      <c r="G222" s="70"/>
      <c r="H222" s="70">
        <v>46289</v>
      </c>
      <c r="I222" s="42">
        <v>64000000</v>
      </c>
      <c r="J222" s="42"/>
      <c r="K222" s="42">
        <v>0</v>
      </c>
      <c r="L222" s="38" t="s">
        <v>60</v>
      </c>
      <c r="M222" s="42">
        <v>0</v>
      </c>
      <c r="N222" s="42">
        <v>8000000</v>
      </c>
      <c r="O222" s="42">
        <v>266666.66666666669</v>
      </c>
      <c r="P222" s="38">
        <v>472</v>
      </c>
      <c r="Q222" s="62">
        <v>46033</v>
      </c>
      <c r="R222" s="42">
        <v>64000000</v>
      </c>
      <c r="S222" s="38">
        <v>569</v>
      </c>
      <c r="T222" s="54">
        <v>46046</v>
      </c>
      <c r="U222" s="42">
        <v>64000000</v>
      </c>
      <c r="V222" s="42">
        <v>1600000</v>
      </c>
      <c r="W222" s="42">
        <v>8000000</v>
      </c>
      <c r="X222" s="42">
        <v>8000000</v>
      </c>
      <c r="Y222" s="42">
        <v>8000000</v>
      </c>
      <c r="Z222" s="42">
        <v>8000000</v>
      </c>
      <c r="AA222" s="42">
        <v>8000000</v>
      </c>
      <c r="AB222" s="42">
        <v>8000000</v>
      </c>
      <c r="AC222" s="42">
        <f t="shared" si="67"/>
        <v>49600000</v>
      </c>
      <c r="AD222" s="42"/>
      <c r="AE222" s="42">
        <f t="shared" si="68"/>
        <v>8000000</v>
      </c>
      <c r="AF222" s="42">
        <f t="shared" si="73"/>
        <v>6400000</v>
      </c>
      <c r="AG222" s="42">
        <v>0</v>
      </c>
      <c r="AH222" s="42"/>
      <c r="AI222" s="42"/>
      <c r="AJ222" s="42">
        <f t="shared" si="69"/>
        <v>14400000</v>
      </c>
      <c r="AK222" s="42">
        <f t="shared" si="70"/>
        <v>64000000</v>
      </c>
      <c r="AL222" s="39"/>
      <c r="AM222" s="39"/>
      <c r="AN222" s="39"/>
      <c r="AO222" s="39"/>
      <c r="AP222" s="39"/>
      <c r="AQ222" s="39" t="s">
        <v>61</v>
      </c>
      <c r="AR222" s="39" t="s">
        <v>2054</v>
      </c>
      <c r="AS222" s="39" t="s">
        <v>2055</v>
      </c>
      <c r="AT222" s="39" t="s">
        <v>1175</v>
      </c>
    </row>
    <row r="223" spans="1:46" x14ac:dyDescent="0.25">
      <c r="A223" s="38">
        <f t="shared" si="63"/>
        <v>222</v>
      </c>
      <c r="B223" s="39" t="s">
        <v>6</v>
      </c>
      <c r="C223" s="39" t="s">
        <v>2056</v>
      </c>
      <c r="D223" s="39" t="s">
        <v>2057</v>
      </c>
      <c r="E223" s="40">
        <v>1085245691</v>
      </c>
      <c r="F223" s="70">
        <v>46047</v>
      </c>
      <c r="G223" s="70"/>
      <c r="H223" s="70">
        <v>46289</v>
      </c>
      <c r="I223" s="42">
        <v>64000000</v>
      </c>
      <c r="J223" s="42"/>
      <c r="K223" s="42">
        <v>0</v>
      </c>
      <c r="L223" s="38" t="s">
        <v>60</v>
      </c>
      <c r="M223" s="42">
        <v>0</v>
      </c>
      <c r="N223" s="42">
        <v>8000000</v>
      </c>
      <c r="O223" s="42">
        <v>266666.66666666669</v>
      </c>
      <c r="P223" s="38">
        <v>279</v>
      </c>
      <c r="Q223" s="62">
        <v>46033</v>
      </c>
      <c r="R223" s="42">
        <v>64000000</v>
      </c>
      <c r="S223" s="38">
        <v>567</v>
      </c>
      <c r="T223" s="54">
        <v>46046</v>
      </c>
      <c r="U223" s="42">
        <v>64000000</v>
      </c>
      <c r="V223" s="42">
        <v>1600000</v>
      </c>
      <c r="W223" s="42">
        <v>8000000</v>
      </c>
      <c r="X223" s="42">
        <v>8000000</v>
      </c>
      <c r="Y223" s="42">
        <v>8000000</v>
      </c>
      <c r="Z223" s="42">
        <v>8000000</v>
      </c>
      <c r="AA223" s="42">
        <v>8000000</v>
      </c>
      <c r="AB223" s="42">
        <v>8000000</v>
      </c>
      <c r="AC223" s="42">
        <f t="shared" si="67"/>
        <v>49600000</v>
      </c>
      <c r="AD223" s="42"/>
      <c r="AE223" s="42">
        <f t="shared" si="68"/>
        <v>8000000</v>
      </c>
      <c r="AF223" s="42">
        <f t="shared" si="73"/>
        <v>6400000</v>
      </c>
      <c r="AG223" s="42">
        <v>0</v>
      </c>
      <c r="AH223" s="42"/>
      <c r="AI223" s="42"/>
      <c r="AJ223" s="42">
        <f t="shared" si="69"/>
        <v>14400000</v>
      </c>
      <c r="AK223" s="42">
        <f t="shared" si="70"/>
        <v>64000000</v>
      </c>
      <c r="AL223" s="39"/>
      <c r="AM223" s="39"/>
      <c r="AN223" s="39"/>
      <c r="AO223" s="39"/>
      <c r="AP223" s="39"/>
      <c r="AQ223" s="39" t="s">
        <v>61</v>
      </c>
      <c r="AR223" s="39" t="s">
        <v>2058</v>
      </c>
      <c r="AS223" s="39" t="s">
        <v>2059</v>
      </c>
      <c r="AT223" s="39" t="s">
        <v>1175</v>
      </c>
    </row>
    <row r="224" spans="1:46" x14ac:dyDescent="0.25">
      <c r="A224" s="38">
        <f t="shared" si="63"/>
        <v>223</v>
      </c>
      <c r="B224" s="39" t="s">
        <v>6</v>
      </c>
      <c r="C224" s="39" t="s">
        <v>2060</v>
      </c>
      <c r="D224" s="39" t="s">
        <v>2061</v>
      </c>
      <c r="E224" s="40">
        <v>53139532</v>
      </c>
      <c r="F224" s="70">
        <v>46049</v>
      </c>
      <c r="G224" s="70"/>
      <c r="H224" s="70">
        <v>46291</v>
      </c>
      <c r="I224" s="42">
        <v>64000000</v>
      </c>
      <c r="J224" s="42"/>
      <c r="K224" s="42">
        <v>0</v>
      </c>
      <c r="L224" s="38" t="s">
        <v>60</v>
      </c>
      <c r="M224" s="42">
        <v>0</v>
      </c>
      <c r="N224" s="42">
        <v>8000000</v>
      </c>
      <c r="O224" s="42">
        <v>266666.66666666669</v>
      </c>
      <c r="P224" s="38">
        <v>437</v>
      </c>
      <c r="Q224" s="62">
        <v>46033</v>
      </c>
      <c r="R224" s="42">
        <v>64000000</v>
      </c>
      <c r="S224" s="38">
        <v>574</v>
      </c>
      <c r="T224" s="54">
        <v>46047</v>
      </c>
      <c r="U224" s="42">
        <v>64000000</v>
      </c>
      <c r="V224" s="42">
        <v>1066666.6666666667</v>
      </c>
      <c r="W224" s="42">
        <v>8000000</v>
      </c>
      <c r="X224" s="42">
        <v>8000000</v>
      </c>
      <c r="Y224" s="42">
        <v>8000000</v>
      </c>
      <c r="Z224" s="42">
        <v>8000000</v>
      </c>
      <c r="AA224" s="42">
        <v>8000000</v>
      </c>
      <c r="AB224" s="42">
        <v>8000000</v>
      </c>
      <c r="AC224" s="42">
        <f t="shared" si="67"/>
        <v>49066666.666666664</v>
      </c>
      <c r="AD224" s="42"/>
      <c r="AE224" s="42">
        <f t="shared" si="68"/>
        <v>8000000</v>
      </c>
      <c r="AF224" s="42">
        <f>--N224/30*26</f>
        <v>6933333.333333334</v>
      </c>
      <c r="AG224" s="42">
        <v>0</v>
      </c>
      <c r="AH224" s="42"/>
      <c r="AI224" s="42"/>
      <c r="AJ224" s="42">
        <f t="shared" si="69"/>
        <v>14933333.333333334</v>
      </c>
      <c r="AK224" s="42">
        <f t="shared" si="70"/>
        <v>64000000</v>
      </c>
      <c r="AL224" s="39"/>
      <c r="AM224" s="39"/>
      <c r="AN224" s="39"/>
      <c r="AO224" s="39"/>
      <c r="AP224" s="39"/>
      <c r="AQ224" s="39" t="s">
        <v>61</v>
      </c>
      <c r="AR224" s="39" t="s">
        <v>2062</v>
      </c>
      <c r="AS224" s="39" t="s">
        <v>2063</v>
      </c>
      <c r="AT224" s="39" t="s">
        <v>1175</v>
      </c>
    </row>
    <row r="225" spans="1:46" x14ac:dyDescent="0.25">
      <c r="A225" s="38">
        <f t="shared" si="63"/>
        <v>224</v>
      </c>
      <c r="B225" s="39" t="s">
        <v>6</v>
      </c>
      <c r="C225" s="39" t="s">
        <v>2064</v>
      </c>
      <c r="D225" s="39" t="s">
        <v>2065</v>
      </c>
      <c r="E225" s="40">
        <v>1030627318</v>
      </c>
      <c r="F225" s="70">
        <v>46048</v>
      </c>
      <c r="G225" s="70"/>
      <c r="H225" s="70">
        <v>46290</v>
      </c>
      <c r="I225" s="42">
        <v>64000000</v>
      </c>
      <c r="J225" s="42"/>
      <c r="K225" s="42">
        <v>0</v>
      </c>
      <c r="L225" s="38" t="s">
        <v>60</v>
      </c>
      <c r="M225" s="42">
        <v>0</v>
      </c>
      <c r="N225" s="42">
        <v>8000000</v>
      </c>
      <c r="O225" s="42">
        <v>266666.66666666669</v>
      </c>
      <c r="P225" s="38">
        <v>280</v>
      </c>
      <c r="Q225" s="62">
        <v>46033</v>
      </c>
      <c r="R225" s="42">
        <v>64000000</v>
      </c>
      <c r="S225" s="38">
        <v>615</v>
      </c>
      <c r="T225" s="54">
        <v>46047</v>
      </c>
      <c r="U225" s="42">
        <v>64000000</v>
      </c>
      <c r="V225" s="42">
        <v>1333333.3333333335</v>
      </c>
      <c r="W225" s="42">
        <v>8000000</v>
      </c>
      <c r="X225" s="42">
        <v>8000000</v>
      </c>
      <c r="Y225" s="42">
        <v>8000000</v>
      </c>
      <c r="Z225" s="42">
        <v>8000000</v>
      </c>
      <c r="AA225" s="42">
        <v>8000000</v>
      </c>
      <c r="AB225" s="42">
        <v>8000000</v>
      </c>
      <c r="AC225" s="42">
        <f t="shared" si="67"/>
        <v>49333333.333333336</v>
      </c>
      <c r="AD225" s="42"/>
      <c r="AE225" s="42">
        <f t="shared" si="68"/>
        <v>8000000</v>
      </c>
      <c r="AF225" s="42">
        <f>--N225/30*25</f>
        <v>6666666.666666667</v>
      </c>
      <c r="AG225" s="42">
        <v>0</v>
      </c>
      <c r="AH225" s="42"/>
      <c r="AI225" s="42"/>
      <c r="AJ225" s="42">
        <f t="shared" si="69"/>
        <v>14666666.666666668</v>
      </c>
      <c r="AK225" s="42">
        <f t="shared" si="70"/>
        <v>64000000</v>
      </c>
      <c r="AL225" s="39"/>
      <c r="AM225" s="39"/>
      <c r="AN225" s="39"/>
      <c r="AO225" s="39"/>
      <c r="AP225" s="39"/>
      <c r="AQ225" s="39" t="s">
        <v>61</v>
      </c>
      <c r="AR225" s="39" t="s">
        <v>2066</v>
      </c>
      <c r="AS225" s="39" t="s">
        <v>2067</v>
      </c>
      <c r="AT225" s="39" t="s">
        <v>1175</v>
      </c>
    </row>
    <row r="226" spans="1:46" x14ac:dyDescent="0.25">
      <c r="A226" s="38">
        <f t="shared" si="63"/>
        <v>225</v>
      </c>
      <c r="B226" s="39" t="s">
        <v>6</v>
      </c>
      <c r="C226" s="39" t="s">
        <v>2068</v>
      </c>
      <c r="D226" s="39" t="s">
        <v>2069</v>
      </c>
      <c r="E226" s="40">
        <v>1012339299</v>
      </c>
      <c r="F226" s="70">
        <v>46047</v>
      </c>
      <c r="G226" s="70"/>
      <c r="H226" s="70">
        <v>46289</v>
      </c>
      <c r="I226" s="42">
        <v>64000000</v>
      </c>
      <c r="J226" s="42"/>
      <c r="K226" s="42">
        <v>0</v>
      </c>
      <c r="L226" s="38" t="s">
        <v>60</v>
      </c>
      <c r="M226" s="42">
        <v>0</v>
      </c>
      <c r="N226" s="42">
        <v>8000000</v>
      </c>
      <c r="O226" s="42">
        <v>266666.66666666669</v>
      </c>
      <c r="P226" s="38">
        <v>242</v>
      </c>
      <c r="Q226" s="62">
        <v>46033</v>
      </c>
      <c r="R226" s="42">
        <v>64000000</v>
      </c>
      <c r="S226" s="38">
        <v>578</v>
      </c>
      <c r="T226" s="54">
        <v>46047</v>
      </c>
      <c r="U226" s="42">
        <v>64000000</v>
      </c>
      <c r="V226" s="42">
        <v>1600000</v>
      </c>
      <c r="W226" s="42">
        <v>8000000</v>
      </c>
      <c r="X226" s="42">
        <v>8000000</v>
      </c>
      <c r="Y226" s="42">
        <v>8000000</v>
      </c>
      <c r="Z226" s="42">
        <v>8000000</v>
      </c>
      <c r="AA226" s="42">
        <v>8000000</v>
      </c>
      <c r="AB226" s="42">
        <v>8000000</v>
      </c>
      <c r="AC226" s="42">
        <f t="shared" si="67"/>
        <v>49600000</v>
      </c>
      <c r="AD226" s="42"/>
      <c r="AE226" s="42">
        <f t="shared" si="68"/>
        <v>8000000</v>
      </c>
      <c r="AF226" s="42">
        <f>--N226/30*24</f>
        <v>6400000</v>
      </c>
      <c r="AG226" s="42">
        <v>0</v>
      </c>
      <c r="AH226" s="42"/>
      <c r="AI226" s="42"/>
      <c r="AJ226" s="42">
        <f t="shared" si="69"/>
        <v>14400000</v>
      </c>
      <c r="AK226" s="42">
        <f t="shared" si="70"/>
        <v>64000000</v>
      </c>
      <c r="AL226" s="39"/>
      <c r="AM226" s="39"/>
      <c r="AN226" s="39"/>
      <c r="AO226" s="39"/>
      <c r="AP226" s="39"/>
      <c r="AQ226" s="39" t="s">
        <v>61</v>
      </c>
      <c r="AR226" s="39" t="s">
        <v>2070</v>
      </c>
      <c r="AS226" s="39" t="s">
        <v>2071</v>
      </c>
      <c r="AT226" s="39" t="s">
        <v>1175</v>
      </c>
    </row>
    <row r="227" spans="1:46" x14ac:dyDescent="0.25">
      <c r="A227" s="38">
        <f t="shared" si="63"/>
        <v>226</v>
      </c>
      <c r="B227" s="39" t="s">
        <v>6</v>
      </c>
      <c r="C227" s="39" t="s">
        <v>2072</v>
      </c>
      <c r="D227" s="39" t="s">
        <v>2073</v>
      </c>
      <c r="E227" s="40">
        <v>52710678</v>
      </c>
      <c r="F227" s="70">
        <v>46049</v>
      </c>
      <c r="G227" s="70"/>
      <c r="H227" s="70">
        <v>46291</v>
      </c>
      <c r="I227" s="42">
        <v>64000000</v>
      </c>
      <c r="J227" s="42"/>
      <c r="K227" s="42">
        <v>0</v>
      </c>
      <c r="L227" s="38" t="s">
        <v>60</v>
      </c>
      <c r="M227" s="42">
        <v>0</v>
      </c>
      <c r="N227" s="42">
        <v>8000000</v>
      </c>
      <c r="O227" s="42">
        <v>266666.66666666669</v>
      </c>
      <c r="P227" s="38">
        <v>387</v>
      </c>
      <c r="Q227" s="62">
        <v>46033</v>
      </c>
      <c r="R227" s="42">
        <v>64000000</v>
      </c>
      <c r="S227" s="38">
        <v>576</v>
      </c>
      <c r="T227" s="54">
        <v>46047</v>
      </c>
      <c r="U227" s="42">
        <v>64000000</v>
      </c>
      <c r="V227" s="42">
        <v>1066666.6666666667</v>
      </c>
      <c r="W227" s="42">
        <v>8000000</v>
      </c>
      <c r="X227" s="42">
        <v>8000000</v>
      </c>
      <c r="Y227" s="42">
        <v>8000000</v>
      </c>
      <c r="Z227" s="42">
        <v>8000000</v>
      </c>
      <c r="AA227" s="42">
        <v>8000000</v>
      </c>
      <c r="AB227" s="42">
        <v>8000000</v>
      </c>
      <c r="AC227" s="42">
        <f t="shared" si="67"/>
        <v>49066666.666666664</v>
      </c>
      <c r="AD227" s="42"/>
      <c r="AE227" s="42">
        <f t="shared" si="68"/>
        <v>8000000</v>
      </c>
      <c r="AF227" s="42">
        <f>--N227/30*26</f>
        <v>6933333.333333334</v>
      </c>
      <c r="AG227" s="42">
        <v>0</v>
      </c>
      <c r="AH227" s="42"/>
      <c r="AI227" s="42"/>
      <c r="AJ227" s="42">
        <f t="shared" si="69"/>
        <v>14933333.333333334</v>
      </c>
      <c r="AK227" s="42">
        <f t="shared" si="70"/>
        <v>64000000</v>
      </c>
      <c r="AL227" s="39"/>
      <c r="AM227" s="39"/>
      <c r="AN227" s="39"/>
      <c r="AO227" s="39"/>
      <c r="AP227" s="39"/>
      <c r="AQ227" s="39" t="s">
        <v>61</v>
      </c>
      <c r="AR227" s="39" t="s">
        <v>2074</v>
      </c>
      <c r="AS227" s="39" t="s">
        <v>2075</v>
      </c>
      <c r="AT227" s="39" t="s">
        <v>1175</v>
      </c>
    </row>
    <row r="228" spans="1:46" x14ac:dyDescent="0.25">
      <c r="A228" s="38">
        <f t="shared" si="63"/>
        <v>227</v>
      </c>
      <c r="B228" s="39" t="s">
        <v>6</v>
      </c>
      <c r="C228" s="39" t="s">
        <v>2076</v>
      </c>
      <c r="D228" s="39" t="s">
        <v>2077</v>
      </c>
      <c r="E228" s="40">
        <v>1019013752</v>
      </c>
      <c r="F228" s="70">
        <v>46048</v>
      </c>
      <c r="G228" s="70"/>
      <c r="H228" s="70">
        <v>46290</v>
      </c>
      <c r="I228" s="42">
        <v>77835368</v>
      </c>
      <c r="J228" s="42"/>
      <c r="K228" s="42">
        <v>0</v>
      </c>
      <c r="L228" s="38" t="s">
        <v>60</v>
      </c>
      <c r="M228" s="42">
        <v>0</v>
      </c>
      <c r="N228" s="42">
        <v>9729421</v>
      </c>
      <c r="O228" s="42">
        <v>324314.03333333333</v>
      </c>
      <c r="P228" s="38">
        <v>954</v>
      </c>
      <c r="Q228" s="62">
        <v>46044</v>
      </c>
      <c r="R228" s="42">
        <v>116753052</v>
      </c>
      <c r="S228" s="38">
        <v>639</v>
      </c>
      <c r="T228" s="54">
        <v>46048</v>
      </c>
      <c r="U228" s="42">
        <v>77835368</v>
      </c>
      <c r="V228" s="42">
        <v>1621570.1666666665</v>
      </c>
      <c r="W228" s="42">
        <v>9729421</v>
      </c>
      <c r="X228" s="42">
        <v>9729421</v>
      </c>
      <c r="Y228" s="42">
        <v>9729421</v>
      </c>
      <c r="Z228" s="42">
        <v>9729421</v>
      </c>
      <c r="AA228" s="42">
        <v>9729421</v>
      </c>
      <c r="AB228" s="42">
        <v>9729421</v>
      </c>
      <c r="AC228" s="42">
        <f t="shared" si="67"/>
        <v>59998096.166666664</v>
      </c>
      <c r="AD228" s="42"/>
      <c r="AE228" s="42">
        <f t="shared" si="68"/>
        <v>9729421</v>
      </c>
      <c r="AF228" s="42">
        <f>--N228/30*25</f>
        <v>8107850.833333333</v>
      </c>
      <c r="AG228" s="42">
        <v>0</v>
      </c>
      <c r="AH228" s="42"/>
      <c r="AI228" s="42"/>
      <c r="AJ228" s="42">
        <f t="shared" si="69"/>
        <v>17837271.833333332</v>
      </c>
      <c r="AK228" s="42">
        <f t="shared" si="70"/>
        <v>77835368</v>
      </c>
      <c r="AL228" s="39"/>
      <c r="AM228" s="39"/>
      <c r="AN228" s="39"/>
      <c r="AO228" s="39"/>
      <c r="AP228" s="39"/>
      <c r="AQ228" s="39" t="s">
        <v>61</v>
      </c>
      <c r="AR228" s="39" t="s">
        <v>2078</v>
      </c>
      <c r="AS228" s="39" t="s">
        <v>2079</v>
      </c>
      <c r="AT228" s="39" t="s">
        <v>1175</v>
      </c>
    </row>
    <row r="229" spans="1:46" x14ac:dyDescent="0.25">
      <c r="A229" s="38">
        <f t="shared" si="63"/>
        <v>228</v>
      </c>
      <c r="B229" s="39" t="s">
        <v>6</v>
      </c>
      <c r="C229" s="39" t="s">
        <v>2080</v>
      </c>
      <c r="D229" s="39" t="s">
        <v>2081</v>
      </c>
      <c r="E229" s="40">
        <v>52517257</v>
      </c>
      <c r="F229" s="70">
        <v>46055</v>
      </c>
      <c r="G229" s="70">
        <v>46085</v>
      </c>
      <c r="H229" s="70">
        <v>46329</v>
      </c>
      <c r="I229" s="42">
        <v>110240000</v>
      </c>
      <c r="J229" s="42">
        <v>110240000</v>
      </c>
      <c r="K229" s="42">
        <v>0</v>
      </c>
      <c r="L229" s="38" t="s">
        <v>60</v>
      </c>
      <c r="M229" s="42">
        <v>0</v>
      </c>
      <c r="N229" s="42">
        <v>13780000</v>
      </c>
      <c r="O229" s="42">
        <v>459333.33333333331</v>
      </c>
      <c r="P229" s="38">
        <v>953</v>
      </c>
      <c r="Q229" s="62">
        <v>46044</v>
      </c>
      <c r="R229" s="42">
        <v>110240000</v>
      </c>
      <c r="S229" s="38">
        <v>4553</v>
      </c>
      <c r="T229" s="54">
        <v>46085</v>
      </c>
      <c r="U229" s="42">
        <v>110240000</v>
      </c>
      <c r="V229" s="42">
        <v>0</v>
      </c>
      <c r="W229" s="42">
        <v>0</v>
      </c>
      <c r="X229" s="42">
        <v>12402000</v>
      </c>
      <c r="Y229" s="42">
        <v>13780000</v>
      </c>
      <c r="Z229" s="42">
        <v>13780000</v>
      </c>
      <c r="AA229" s="42">
        <v>13780000</v>
      </c>
      <c r="AB229" s="42">
        <v>13780000</v>
      </c>
      <c r="AC229" s="42">
        <f t="shared" si="67"/>
        <v>67522000</v>
      </c>
      <c r="AD229" s="42"/>
      <c r="AE229" s="42">
        <f t="shared" si="68"/>
        <v>13780000</v>
      </c>
      <c r="AF229" s="42">
        <f>--N229</f>
        <v>13780000</v>
      </c>
      <c r="AG229" s="42">
        <f>--AB229</f>
        <v>13780000</v>
      </c>
      <c r="AH229" s="42">
        <f>--N229/30*3</f>
        <v>1378000</v>
      </c>
      <c r="AI229" s="42">
        <v>0</v>
      </c>
      <c r="AJ229" s="42">
        <f t="shared" si="69"/>
        <v>42718000</v>
      </c>
      <c r="AK229" s="42">
        <f t="shared" si="70"/>
        <v>110240000</v>
      </c>
      <c r="AL229" s="39"/>
      <c r="AM229" s="39"/>
      <c r="AN229" s="39"/>
      <c r="AO229" s="39"/>
      <c r="AP229" s="39" t="s">
        <v>92</v>
      </c>
      <c r="AQ229" s="39" t="s">
        <v>61</v>
      </c>
      <c r="AR229" s="39" t="s">
        <v>2082</v>
      </c>
      <c r="AS229" s="39" t="s">
        <v>2083</v>
      </c>
      <c r="AT229" s="39" t="s">
        <v>1175</v>
      </c>
    </row>
    <row r="230" spans="1:46" x14ac:dyDescent="0.25">
      <c r="A230" s="38">
        <f t="shared" si="63"/>
        <v>229</v>
      </c>
      <c r="B230" s="39" t="s">
        <v>6</v>
      </c>
      <c r="C230" s="39" t="s">
        <v>2084</v>
      </c>
      <c r="D230" s="39" t="s">
        <v>2085</v>
      </c>
      <c r="E230" s="40">
        <v>1010175799</v>
      </c>
      <c r="F230" s="70">
        <v>46049</v>
      </c>
      <c r="G230" s="70">
        <v>46113</v>
      </c>
      <c r="H230" s="70">
        <v>46291</v>
      </c>
      <c r="I230" s="42">
        <v>60407128</v>
      </c>
      <c r="J230" s="42">
        <v>44298560.530000001</v>
      </c>
      <c r="K230" s="42">
        <v>0</v>
      </c>
      <c r="L230" s="38" t="s">
        <v>60</v>
      </c>
      <c r="M230" s="42">
        <v>0</v>
      </c>
      <c r="N230" s="42">
        <v>6345286</v>
      </c>
      <c r="O230" s="42">
        <v>211509.53333333333</v>
      </c>
      <c r="P230" s="38">
        <v>244</v>
      </c>
      <c r="Q230" s="62">
        <v>46033</v>
      </c>
      <c r="R230" s="42">
        <v>60407128</v>
      </c>
      <c r="S230" s="38">
        <v>6365</v>
      </c>
      <c r="T230" s="54">
        <v>46113</v>
      </c>
      <c r="U230" s="42">
        <v>44298560.530000001</v>
      </c>
      <c r="V230" s="42">
        <v>0</v>
      </c>
      <c r="W230" s="42">
        <v>0</v>
      </c>
      <c r="X230" s="42">
        <v>0</v>
      </c>
      <c r="Y230" s="42">
        <v>6345286</v>
      </c>
      <c r="Z230" s="42">
        <v>6345286</v>
      </c>
      <c r="AA230" s="42">
        <v>6345286</v>
      </c>
      <c r="AB230" s="42">
        <v>6345286</v>
      </c>
      <c r="AC230" s="42">
        <f t="shared" ref="AC230:AC239" si="74">SUM(V230:AB230)</f>
        <v>25381144</v>
      </c>
      <c r="AD230" s="42"/>
      <c r="AE230" s="42">
        <f t="shared" ref="AE230:AE239" si="75">--N230</f>
        <v>6345286</v>
      </c>
      <c r="AF230" s="42">
        <f t="shared" ref="AF230" si="76">--N230/30*26</f>
        <v>5499247.8666666662</v>
      </c>
      <c r="AG230" s="42">
        <v>0</v>
      </c>
      <c r="AH230" s="42"/>
      <c r="AI230" s="42"/>
      <c r="AJ230" s="42">
        <f t="shared" ref="AJ230:AJ239" si="77">SUM(AD230:AI230)</f>
        <v>11844533.866666667</v>
      </c>
      <c r="AK230" s="42">
        <f t="shared" ref="AK230:AK239" si="78">--AJ230--AC230</f>
        <v>37225677.866666667</v>
      </c>
      <c r="AL230" s="38"/>
      <c r="AM230" s="41"/>
      <c r="AN230" s="41"/>
      <c r="AO230" s="38"/>
      <c r="AP230" s="38" t="s">
        <v>92</v>
      </c>
      <c r="AQ230" s="39" t="s">
        <v>61</v>
      </c>
      <c r="AR230" s="39" t="s">
        <v>2086</v>
      </c>
      <c r="AS230" s="39" t="s">
        <v>2087</v>
      </c>
      <c r="AT230" s="39" t="s">
        <v>1175</v>
      </c>
    </row>
    <row r="231" spans="1:46" x14ac:dyDescent="0.25">
      <c r="A231" s="38">
        <f t="shared" si="63"/>
        <v>230</v>
      </c>
      <c r="B231" s="39" t="s">
        <v>6</v>
      </c>
      <c r="C231" s="39" t="s">
        <v>2088</v>
      </c>
      <c r="D231" s="39" t="s">
        <v>2089</v>
      </c>
      <c r="E231" s="40">
        <v>79170477</v>
      </c>
      <c r="F231" s="70">
        <v>46052</v>
      </c>
      <c r="G231" s="70"/>
      <c r="H231" s="70">
        <v>46294</v>
      </c>
      <c r="I231" s="42">
        <v>50762296</v>
      </c>
      <c r="J231" s="42"/>
      <c r="K231" s="42">
        <v>0</v>
      </c>
      <c r="L231" s="38" t="s">
        <v>60</v>
      </c>
      <c r="M231" s="42">
        <v>0</v>
      </c>
      <c r="N231" s="42">
        <v>6345287</v>
      </c>
      <c r="O231" s="42">
        <v>211509.56666666668</v>
      </c>
      <c r="P231" s="38">
        <v>455</v>
      </c>
      <c r="Q231" s="62">
        <v>46033</v>
      </c>
      <c r="R231" s="42">
        <v>76143444</v>
      </c>
      <c r="S231" s="38">
        <v>1087</v>
      </c>
      <c r="T231" s="54">
        <v>46050</v>
      </c>
      <c r="U231" s="42">
        <v>50762296</v>
      </c>
      <c r="V231" s="42">
        <v>211509.56666666668</v>
      </c>
      <c r="W231" s="42">
        <v>6345287</v>
      </c>
      <c r="X231" s="42">
        <v>6345287</v>
      </c>
      <c r="Y231" s="42">
        <v>6345287</v>
      </c>
      <c r="Z231" s="42">
        <v>6345287</v>
      </c>
      <c r="AA231" s="42">
        <v>6345287</v>
      </c>
      <c r="AB231" s="42">
        <v>6345287</v>
      </c>
      <c r="AC231" s="42">
        <f t="shared" si="74"/>
        <v>38283231.566666663</v>
      </c>
      <c r="AD231" s="42"/>
      <c r="AE231" s="42">
        <f t="shared" si="75"/>
        <v>6345287</v>
      </c>
      <c r="AF231" s="42">
        <f>--N231/30*29</f>
        <v>6133777.4333333336</v>
      </c>
      <c r="AG231" s="42">
        <v>0</v>
      </c>
      <c r="AH231" s="42"/>
      <c r="AI231" s="42"/>
      <c r="AJ231" s="42">
        <f t="shared" si="77"/>
        <v>12479064.433333334</v>
      </c>
      <c r="AK231" s="42">
        <f t="shared" si="78"/>
        <v>50762296</v>
      </c>
      <c r="AL231" s="39"/>
      <c r="AM231" s="39"/>
      <c r="AN231" s="39"/>
      <c r="AO231" s="39"/>
      <c r="AP231" s="39"/>
      <c r="AQ231" s="39" t="s">
        <v>61</v>
      </c>
      <c r="AR231" s="39" t="s">
        <v>2090</v>
      </c>
      <c r="AS231" s="39" t="s">
        <v>2091</v>
      </c>
      <c r="AT231" s="39" t="s">
        <v>1175</v>
      </c>
    </row>
    <row r="232" spans="1:46" x14ac:dyDescent="0.25">
      <c r="A232" s="38">
        <f t="shared" si="63"/>
        <v>231</v>
      </c>
      <c r="B232" s="39" t="s">
        <v>6</v>
      </c>
      <c r="C232" s="39" t="s">
        <v>2092</v>
      </c>
      <c r="D232" s="39" t="s">
        <v>2093</v>
      </c>
      <c r="E232" s="40">
        <v>52985240</v>
      </c>
      <c r="F232" s="70">
        <v>46049</v>
      </c>
      <c r="G232" s="70"/>
      <c r="H232" s="70">
        <v>46291</v>
      </c>
      <c r="I232" s="42">
        <v>50762296</v>
      </c>
      <c r="J232" s="42"/>
      <c r="K232" s="42">
        <v>0</v>
      </c>
      <c r="L232" s="38" t="s">
        <v>60</v>
      </c>
      <c r="M232" s="42">
        <v>0</v>
      </c>
      <c r="N232" s="42">
        <v>6345287</v>
      </c>
      <c r="O232" s="42">
        <v>211509.56666666668</v>
      </c>
      <c r="P232" s="38">
        <v>263</v>
      </c>
      <c r="Q232" s="62">
        <v>46033</v>
      </c>
      <c r="R232" s="42">
        <v>50762296</v>
      </c>
      <c r="S232" s="38">
        <v>653</v>
      </c>
      <c r="T232" s="54">
        <v>46048</v>
      </c>
      <c r="U232" s="42">
        <v>50762296</v>
      </c>
      <c r="V232" s="42">
        <v>846038.26666666672</v>
      </c>
      <c r="W232" s="42">
        <v>6345287</v>
      </c>
      <c r="X232" s="42">
        <v>6345287</v>
      </c>
      <c r="Y232" s="42">
        <v>6345287</v>
      </c>
      <c r="Z232" s="42">
        <v>6345287</v>
      </c>
      <c r="AA232" s="42">
        <v>6345287</v>
      </c>
      <c r="AB232" s="42">
        <v>6345287</v>
      </c>
      <c r="AC232" s="42">
        <f t="shared" si="74"/>
        <v>38917760.266666666</v>
      </c>
      <c r="AD232" s="42"/>
      <c r="AE232" s="42">
        <f t="shared" si="75"/>
        <v>6345287</v>
      </c>
      <c r="AF232" s="42">
        <f>--N232/30*26</f>
        <v>5499248.7333333334</v>
      </c>
      <c r="AG232" s="42">
        <v>0</v>
      </c>
      <c r="AH232" s="42"/>
      <c r="AI232" s="42"/>
      <c r="AJ232" s="42">
        <f t="shared" si="77"/>
        <v>11844535.733333334</v>
      </c>
      <c r="AK232" s="42">
        <f t="shared" si="78"/>
        <v>50762296</v>
      </c>
      <c r="AL232" s="39"/>
      <c r="AM232" s="39"/>
      <c r="AN232" s="39"/>
      <c r="AO232" s="39"/>
      <c r="AP232" s="39"/>
      <c r="AQ232" s="39" t="s">
        <v>61</v>
      </c>
      <c r="AR232" s="39" t="s">
        <v>2094</v>
      </c>
      <c r="AS232" s="39" t="s">
        <v>2095</v>
      </c>
      <c r="AT232" s="39" t="s">
        <v>1175</v>
      </c>
    </row>
    <row r="233" spans="1:46" x14ac:dyDescent="0.25">
      <c r="A233" s="38">
        <f t="shared" si="63"/>
        <v>232</v>
      </c>
      <c r="B233" s="39" t="s">
        <v>6</v>
      </c>
      <c r="C233" s="39" t="s">
        <v>2096</v>
      </c>
      <c r="D233" s="39" t="s">
        <v>2097</v>
      </c>
      <c r="E233" s="40">
        <v>79744927</v>
      </c>
      <c r="F233" s="70">
        <v>46048</v>
      </c>
      <c r="G233" s="70"/>
      <c r="H233" s="70">
        <v>46290</v>
      </c>
      <c r="I233" s="42">
        <v>96000000</v>
      </c>
      <c r="J233" s="42"/>
      <c r="K233" s="42">
        <v>0</v>
      </c>
      <c r="L233" s="38" t="s">
        <v>60</v>
      </c>
      <c r="M233" s="42">
        <v>0</v>
      </c>
      <c r="N233" s="42">
        <v>12000000</v>
      </c>
      <c r="O233" s="42">
        <v>400000</v>
      </c>
      <c r="P233" s="38">
        <v>474</v>
      </c>
      <c r="Q233" s="62">
        <v>46033</v>
      </c>
      <c r="R233" s="42">
        <v>96000000</v>
      </c>
      <c r="S233" s="38">
        <v>620</v>
      </c>
      <c r="T233" s="54">
        <v>46047</v>
      </c>
      <c r="U233" s="42">
        <v>96000000</v>
      </c>
      <c r="V233" s="42">
        <v>2000000</v>
      </c>
      <c r="W233" s="42">
        <v>12000000</v>
      </c>
      <c r="X233" s="42">
        <v>12000000</v>
      </c>
      <c r="Y233" s="42">
        <v>12000000</v>
      </c>
      <c r="Z233" s="42">
        <v>12000000</v>
      </c>
      <c r="AA233" s="42">
        <v>12000000</v>
      </c>
      <c r="AB233" s="42">
        <v>12000000</v>
      </c>
      <c r="AC233" s="42">
        <f t="shared" si="74"/>
        <v>74000000</v>
      </c>
      <c r="AD233" s="42"/>
      <c r="AE233" s="42">
        <f t="shared" si="75"/>
        <v>12000000</v>
      </c>
      <c r="AF233" s="42">
        <f t="shared" ref="AF233:AF235" si="79">--N233/30*25</f>
        <v>10000000</v>
      </c>
      <c r="AG233" s="42">
        <v>0</v>
      </c>
      <c r="AH233" s="42"/>
      <c r="AI233" s="42"/>
      <c r="AJ233" s="42">
        <f t="shared" si="77"/>
        <v>22000000</v>
      </c>
      <c r="AK233" s="42">
        <f t="shared" si="78"/>
        <v>96000000</v>
      </c>
      <c r="AL233" s="39"/>
      <c r="AM233" s="39"/>
      <c r="AN233" s="39"/>
      <c r="AO233" s="39"/>
      <c r="AP233" s="39"/>
      <c r="AQ233" s="39" t="s">
        <v>61</v>
      </c>
      <c r="AR233" s="39" t="s">
        <v>2098</v>
      </c>
      <c r="AS233" s="39" t="s">
        <v>2099</v>
      </c>
      <c r="AT233" s="39" t="s">
        <v>1175</v>
      </c>
    </row>
    <row r="234" spans="1:46" x14ac:dyDescent="0.25">
      <c r="A234" s="38">
        <f t="shared" si="63"/>
        <v>233</v>
      </c>
      <c r="B234" s="39" t="s">
        <v>6</v>
      </c>
      <c r="C234" s="39" t="s">
        <v>2100</v>
      </c>
      <c r="D234" s="39" t="s">
        <v>2101</v>
      </c>
      <c r="E234" s="40">
        <v>1085267826</v>
      </c>
      <c r="F234" s="70">
        <v>46048</v>
      </c>
      <c r="G234" s="70"/>
      <c r="H234" s="70">
        <v>46290</v>
      </c>
      <c r="I234" s="42">
        <v>50762296</v>
      </c>
      <c r="J234" s="42"/>
      <c r="K234" s="42">
        <v>0</v>
      </c>
      <c r="L234" s="38" t="s">
        <v>60</v>
      </c>
      <c r="M234" s="42">
        <v>0</v>
      </c>
      <c r="N234" s="42">
        <v>6345287</v>
      </c>
      <c r="O234" s="42">
        <v>211509.56666666668</v>
      </c>
      <c r="P234" s="38">
        <v>958</v>
      </c>
      <c r="Q234" s="62">
        <v>46045</v>
      </c>
      <c r="R234" s="42">
        <v>76143444</v>
      </c>
      <c r="S234" s="38">
        <v>632</v>
      </c>
      <c r="T234" s="54">
        <v>46048</v>
      </c>
      <c r="U234" s="42">
        <v>50762296</v>
      </c>
      <c r="V234" s="42">
        <v>1057547.8333333335</v>
      </c>
      <c r="W234" s="42">
        <v>6345287</v>
      </c>
      <c r="X234" s="42">
        <v>6345287</v>
      </c>
      <c r="Y234" s="42">
        <v>6345287</v>
      </c>
      <c r="Z234" s="42">
        <v>6345287</v>
      </c>
      <c r="AA234" s="42">
        <v>6345287</v>
      </c>
      <c r="AB234" s="42">
        <v>6345287</v>
      </c>
      <c r="AC234" s="42">
        <f t="shared" si="74"/>
        <v>39129269.833333336</v>
      </c>
      <c r="AD234" s="42"/>
      <c r="AE234" s="42">
        <f t="shared" si="75"/>
        <v>6345287</v>
      </c>
      <c r="AF234" s="42">
        <f t="shared" si="79"/>
        <v>5287739.166666667</v>
      </c>
      <c r="AG234" s="42">
        <v>0</v>
      </c>
      <c r="AH234" s="42"/>
      <c r="AI234" s="42"/>
      <c r="AJ234" s="42">
        <f t="shared" si="77"/>
        <v>11633026.166666668</v>
      </c>
      <c r="AK234" s="42">
        <f t="shared" si="78"/>
        <v>50762296</v>
      </c>
      <c r="AL234" s="39"/>
      <c r="AM234" s="39"/>
      <c r="AN234" s="39"/>
      <c r="AO234" s="39"/>
      <c r="AP234" s="39"/>
      <c r="AQ234" s="39" t="s">
        <v>61</v>
      </c>
      <c r="AR234" s="39" t="s">
        <v>2102</v>
      </c>
      <c r="AS234" s="39" t="s">
        <v>2103</v>
      </c>
      <c r="AT234" s="39" t="s">
        <v>1175</v>
      </c>
    </row>
    <row r="235" spans="1:46" x14ac:dyDescent="0.25">
      <c r="A235" s="38">
        <f t="shared" si="63"/>
        <v>234</v>
      </c>
      <c r="B235" s="39" t="s">
        <v>6</v>
      </c>
      <c r="C235" s="39" t="s">
        <v>2104</v>
      </c>
      <c r="D235" s="39" t="s">
        <v>2105</v>
      </c>
      <c r="E235" s="40">
        <v>52200582</v>
      </c>
      <c r="F235" s="70">
        <v>46048</v>
      </c>
      <c r="G235" s="70"/>
      <c r="H235" s="70">
        <v>46290</v>
      </c>
      <c r="I235" s="42">
        <v>73792312</v>
      </c>
      <c r="J235" s="42"/>
      <c r="K235" s="42">
        <v>0</v>
      </c>
      <c r="L235" s="38" t="s">
        <v>60</v>
      </c>
      <c r="M235" s="42">
        <v>0</v>
      </c>
      <c r="N235" s="42">
        <v>9224039</v>
      </c>
      <c r="O235" s="42">
        <v>307467.96666666667</v>
      </c>
      <c r="P235" s="38">
        <v>411</v>
      </c>
      <c r="Q235" s="62">
        <v>46033</v>
      </c>
      <c r="R235" s="42">
        <v>73792312</v>
      </c>
      <c r="S235" s="38">
        <v>601</v>
      </c>
      <c r="T235" s="54">
        <v>46047</v>
      </c>
      <c r="U235" s="42">
        <v>73792312</v>
      </c>
      <c r="V235" s="42">
        <v>1537339.8333333335</v>
      </c>
      <c r="W235" s="42">
        <v>9224039</v>
      </c>
      <c r="X235" s="42">
        <v>9224039</v>
      </c>
      <c r="Y235" s="42">
        <v>9224039</v>
      </c>
      <c r="Z235" s="42">
        <v>9224039</v>
      </c>
      <c r="AA235" s="42">
        <v>9224039</v>
      </c>
      <c r="AB235" s="42">
        <v>9224039</v>
      </c>
      <c r="AC235" s="42">
        <f t="shared" si="74"/>
        <v>56881573.833333336</v>
      </c>
      <c r="AD235" s="42"/>
      <c r="AE235" s="42">
        <f t="shared" si="75"/>
        <v>9224039</v>
      </c>
      <c r="AF235" s="42">
        <f t="shared" si="79"/>
        <v>7686699.166666667</v>
      </c>
      <c r="AG235" s="42">
        <v>0</v>
      </c>
      <c r="AH235" s="42"/>
      <c r="AI235" s="42"/>
      <c r="AJ235" s="42">
        <f t="shared" si="77"/>
        <v>16910738.166666668</v>
      </c>
      <c r="AK235" s="42">
        <f t="shared" si="78"/>
        <v>73792312</v>
      </c>
      <c r="AL235" s="39"/>
      <c r="AM235" s="39"/>
      <c r="AN235" s="39"/>
      <c r="AO235" s="39"/>
      <c r="AP235" s="39"/>
      <c r="AQ235" s="39" t="s">
        <v>61</v>
      </c>
      <c r="AR235" s="39" t="s">
        <v>2106</v>
      </c>
      <c r="AS235" s="39" t="s">
        <v>2107</v>
      </c>
      <c r="AT235" s="39" t="s">
        <v>1175</v>
      </c>
    </row>
    <row r="236" spans="1:46" x14ac:dyDescent="0.25">
      <c r="A236" s="38">
        <f t="shared" si="63"/>
        <v>235</v>
      </c>
      <c r="B236" s="39" t="s">
        <v>6</v>
      </c>
      <c r="C236" s="39" t="s">
        <v>2108</v>
      </c>
      <c r="D236" s="39" t="s">
        <v>2109</v>
      </c>
      <c r="E236" s="40">
        <v>1018422782</v>
      </c>
      <c r="F236" s="70">
        <v>46051</v>
      </c>
      <c r="G236" s="70"/>
      <c r="H236" s="70">
        <v>46293</v>
      </c>
      <c r="I236" s="42">
        <v>73458000</v>
      </c>
      <c r="J236" s="42"/>
      <c r="K236" s="42">
        <v>0</v>
      </c>
      <c r="L236" s="38" t="s">
        <v>60</v>
      </c>
      <c r="M236" s="42">
        <v>0</v>
      </c>
      <c r="N236" s="42">
        <v>9182250</v>
      </c>
      <c r="O236" s="42">
        <v>306075</v>
      </c>
      <c r="P236" s="38">
        <v>376</v>
      </c>
      <c r="Q236" s="62">
        <v>46033</v>
      </c>
      <c r="R236" s="42">
        <v>110187000</v>
      </c>
      <c r="S236" s="38">
        <v>1153</v>
      </c>
      <c r="T236" s="54">
        <v>46051</v>
      </c>
      <c r="U236" s="42">
        <v>73458000</v>
      </c>
      <c r="V236" s="42">
        <v>612150</v>
      </c>
      <c r="W236" s="42">
        <v>9182250</v>
      </c>
      <c r="X236" s="42">
        <v>9182250</v>
      </c>
      <c r="Y236" s="42">
        <v>9182250</v>
      </c>
      <c r="Z236" s="42">
        <v>9182250</v>
      </c>
      <c r="AA236" s="42">
        <v>9182250</v>
      </c>
      <c r="AB236" s="42">
        <v>9182250</v>
      </c>
      <c r="AC236" s="42">
        <f t="shared" si="74"/>
        <v>55705650</v>
      </c>
      <c r="AD236" s="42"/>
      <c r="AE236" s="42">
        <f t="shared" si="75"/>
        <v>9182250</v>
      </c>
      <c r="AF236" s="42">
        <f>--N236/30*28</f>
        <v>8570100</v>
      </c>
      <c r="AG236" s="42">
        <v>0</v>
      </c>
      <c r="AH236" s="42"/>
      <c r="AI236" s="42"/>
      <c r="AJ236" s="42">
        <f t="shared" si="77"/>
        <v>17752350</v>
      </c>
      <c r="AK236" s="42">
        <f t="shared" si="78"/>
        <v>73458000</v>
      </c>
      <c r="AL236" s="39"/>
      <c r="AM236" s="39"/>
      <c r="AN236" s="39"/>
      <c r="AO236" s="39"/>
      <c r="AP236" s="39"/>
      <c r="AQ236" s="39" t="s">
        <v>93</v>
      </c>
      <c r="AR236" s="39" t="s">
        <v>2110</v>
      </c>
      <c r="AS236" s="39" t="s">
        <v>2111</v>
      </c>
      <c r="AT236" s="39" t="s">
        <v>1175</v>
      </c>
    </row>
    <row r="237" spans="1:46" x14ac:dyDescent="0.25">
      <c r="A237" s="38">
        <f t="shared" si="63"/>
        <v>236</v>
      </c>
      <c r="B237" s="39" t="s">
        <v>6</v>
      </c>
      <c r="C237" s="39" t="s">
        <v>2112</v>
      </c>
      <c r="D237" s="39" t="s">
        <v>2113</v>
      </c>
      <c r="E237" s="40">
        <v>1065985011</v>
      </c>
      <c r="F237" s="70">
        <v>46052</v>
      </c>
      <c r="G237" s="70"/>
      <c r="H237" s="70">
        <v>46294</v>
      </c>
      <c r="I237" s="42">
        <v>30002760</v>
      </c>
      <c r="J237" s="42"/>
      <c r="K237" s="42">
        <v>0</v>
      </c>
      <c r="L237" s="38" t="s">
        <v>60</v>
      </c>
      <c r="M237" s="42">
        <v>0</v>
      </c>
      <c r="N237" s="42">
        <v>3750345</v>
      </c>
      <c r="O237" s="42">
        <v>125011.5</v>
      </c>
      <c r="P237" s="38">
        <v>371</v>
      </c>
      <c r="Q237" s="62">
        <v>46033</v>
      </c>
      <c r="R237" s="42">
        <v>46048200</v>
      </c>
      <c r="S237" s="38">
        <v>1177</v>
      </c>
      <c r="T237" s="54">
        <v>46052</v>
      </c>
      <c r="U237" s="42">
        <v>30002760</v>
      </c>
      <c r="V237" s="42">
        <v>125011.5</v>
      </c>
      <c r="W237" s="42">
        <v>3750345</v>
      </c>
      <c r="X237" s="42">
        <v>3750345</v>
      </c>
      <c r="Y237" s="42">
        <v>3750345</v>
      </c>
      <c r="Z237" s="42">
        <v>3750345</v>
      </c>
      <c r="AA237" s="42">
        <v>3750345</v>
      </c>
      <c r="AB237" s="42">
        <v>3750345</v>
      </c>
      <c r="AC237" s="42">
        <f t="shared" si="74"/>
        <v>22627081.5</v>
      </c>
      <c r="AD237" s="42"/>
      <c r="AE237" s="42">
        <f t="shared" si="75"/>
        <v>3750345</v>
      </c>
      <c r="AF237" s="42">
        <f>--N237/30*29</f>
        <v>3625333.5</v>
      </c>
      <c r="AG237" s="42">
        <v>0</v>
      </c>
      <c r="AH237" s="42"/>
      <c r="AI237" s="42"/>
      <c r="AJ237" s="42">
        <f t="shared" si="77"/>
        <v>7375678.5</v>
      </c>
      <c r="AK237" s="42">
        <f t="shared" si="78"/>
        <v>30002760</v>
      </c>
      <c r="AL237" s="39"/>
      <c r="AM237" s="39"/>
      <c r="AN237" s="39"/>
      <c r="AO237" s="39"/>
      <c r="AP237" s="39"/>
      <c r="AQ237" s="39" t="s">
        <v>61</v>
      </c>
      <c r="AR237" s="39" t="s">
        <v>2114</v>
      </c>
      <c r="AS237" s="39" t="s">
        <v>2115</v>
      </c>
      <c r="AT237" s="39" t="s">
        <v>1175</v>
      </c>
    </row>
    <row r="238" spans="1:46" x14ac:dyDescent="0.25">
      <c r="A238" s="38">
        <f t="shared" si="63"/>
        <v>237</v>
      </c>
      <c r="B238" s="39" t="s">
        <v>6</v>
      </c>
      <c r="C238" s="39" t="s">
        <v>2116</v>
      </c>
      <c r="D238" s="39" t="s">
        <v>2117</v>
      </c>
      <c r="E238" s="40">
        <v>1032462137</v>
      </c>
      <c r="F238" s="70">
        <v>46049</v>
      </c>
      <c r="G238" s="70"/>
      <c r="H238" s="70">
        <v>46291</v>
      </c>
      <c r="I238" s="42">
        <v>64000000</v>
      </c>
      <c r="J238" s="42"/>
      <c r="K238" s="42">
        <v>0</v>
      </c>
      <c r="L238" s="38" t="s">
        <v>60</v>
      </c>
      <c r="M238" s="42">
        <v>0</v>
      </c>
      <c r="N238" s="42">
        <v>8000000</v>
      </c>
      <c r="O238" s="42">
        <v>266666.66666666669</v>
      </c>
      <c r="P238" s="38">
        <v>222</v>
      </c>
      <c r="Q238" s="62">
        <v>46033</v>
      </c>
      <c r="R238" s="42">
        <v>64000000</v>
      </c>
      <c r="S238" s="38">
        <v>1039</v>
      </c>
      <c r="T238" s="54">
        <v>46049</v>
      </c>
      <c r="U238" s="42">
        <v>64000000</v>
      </c>
      <c r="V238" s="42">
        <v>1066666.6666666667</v>
      </c>
      <c r="W238" s="42">
        <v>8000000</v>
      </c>
      <c r="X238" s="42">
        <v>8000000</v>
      </c>
      <c r="Y238" s="42">
        <v>8000000</v>
      </c>
      <c r="Z238" s="42">
        <v>8000000</v>
      </c>
      <c r="AA238" s="42">
        <v>8000000</v>
      </c>
      <c r="AB238" s="42">
        <v>8000000</v>
      </c>
      <c r="AC238" s="42">
        <f t="shared" si="74"/>
        <v>49066666.666666664</v>
      </c>
      <c r="AD238" s="42"/>
      <c r="AE238" s="42">
        <f t="shared" si="75"/>
        <v>8000000</v>
      </c>
      <c r="AF238" s="42">
        <f>--N238/30*26</f>
        <v>6933333.333333334</v>
      </c>
      <c r="AG238" s="42">
        <v>0</v>
      </c>
      <c r="AH238" s="42"/>
      <c r="AI238" s="42"/>
      <c r="AJ238" s="42">
        <f t="shared" si="77"/>
        <v>14933333.333333334</v>
      </c>
      <c r="AK238" s="42">
        <f t="shared" si="78"/>
        <v>64000000</v>
      </c>
      <c r="AL238" s="39"/>
      <c r="AM238" s="39"/>
      <c r="AN238" s="39"/>
      <c r="AO238" s="39"/>
      <c r="AP238" s="39"/>
      <c r="AQ238" s="39" t="s">
        <v>61</v>
      </c>
      <c r="AR238" s="39" t="s">
        <v>2118</v>
      </c>
      <c r="AS238" s="39" t="s">
        <v>2119</v>
      </c>
      <c r="AT238" s="39" t="s">
        <v>1175</v>
      </c>
    </row>
    <row r="239" spans="1:46" x14ac:dyDescent="0.25">
      <c r="A239" s="38">
        <f t="shared" si="63"/>
        <v>238</v>
      </c>
      <c r="B239" s="39" t="s">
        <v>6</v>
      </c>
      <c r="C239" s="39" t="s">
        <v>2120</v>
      </c>
      <c r="D239" s="39" t="s">
        <v>2121</v>
      </c>
      <c r="E239" s="40">
        <v>32762529</v>
      </c>
      <c r="F239" s="70">
        <v>46050</v>
      </c>
      <c r="G239" s="70"/>
      <c r="H239" s="70">
        <v>46292</v>
      </c>
      <c r="I239" s="42">
        <v>89719824</v>
      </c>
      <c r="J239" s="42"/>
      <c r="K239" s="42">
        <v>0</v>
      </c>
      <c r="L239" s="38" t="s">
        <v>60</v>
      </c>
      <c r="M239" s="42">
        <v>0</v>
      </c>
      <c r="N239" s="42">
        <v>11214978</v>
      </c>
      <c r="O239" s="42">
        <v>373832.6</v>
      </c>
      <c r="P239" s="38">
        <v>299</v>
      </c>
      <c r="Q239" s="62">
        <v>46033</v>
      </c>
      <c r="R239" s="42">
        <v>134579736</v>
      </c>
      <c r="S239" s="38">
        <v>1064</v>
      </c>
      <c r="T239" s="54">
        <v>46049</v>
      </c>
      <c r="U239" s="42">
        <v>89719824</v>
      </c>
      <c r="V239" s="42">
        <v>1121497.7999999998</v>
      </c>
      <c r="W239" s="42">
        <v>11214978</v>
      </c>
      <c r="X239" s="42">
        <v>11214978</v>
      </c>
      <c r="Y239" s="42">
        <v>11214978</v>
      </c>
      <c r="Z239" s="42">
        <v>11214978</v>
      </c>
      <c r="AA239" s="42">
        <v>11214978</v>
      </c>
      <c r="AB239" s="42">
        <v>11214978</v>
      </c>
      <c r="AC239" s="42">
        <f t="shared" si="74"/>
        <v>68411365.799999997</v>
      </c>
      <c r="AD239" s="42"/>
      <c r="AE239" s="42">
        <f t="shared" si="75"/>
        <v>11214978</v>
      </c>
      <c r="AF239" s="42">
        <f>--N239/30*27</f>
        <v>10093480.199999999</v>
      </c>
      <c r="AG239" s="42">
        <v>0</v>
      </c>
      <c r="AH239" s="42"/>
      <c r="AI239" s="42"/>
      <c r="AJ239" s="42">
        <f t="shared" si="77"/>
        <v>21308458.199999999</v>
      </c>
      <c r="AK239" s="42">
        <f t="shared" si="78"/>
        <v>89719824</v>
      </c>
      <c r="AL239" s="39"/>
      <c r="AM239" s="39"/>
      <c r="AN239" s="39"/>
      <c r="AO239" s="39"/>
      <c r="AP239" s="39"/>
      <c r="AQ239" s="39" t="s">
        <v>61</v>
      </c>
      <c r="AR239" s="39" t="s">
        <v>2122</v>
      </c>
      <c r="AS239" s="39" t="s">
        <v>2123</v>
      </c>
      <c r="AT239" s="39" t="s">
        <v>1175</v>
      </c>
    </row>
    <row r="240" spans="1:46" s="8" customFormat="1" x14ac:dyDescent="0.25">
      <c r="A240" s="10"/>
      <c r="E240" s="11"/>
      <c r="F240" s="71"/>
      <c r="G240" s="71"/>
      <c r="H240" s="71"/>
      <c r="I240" s="7"/>
      <c r="J240" s="7"/>
      <c r="K240" s="7"/>
      <c r="L240" s="10"/>
      <c r="M240" s="7"/>
      <c r="N240" s="7"/>
      <c r="O240" s="7"/>
      <c r="P240" s="10"/>
      <c r="Q240" s="63"/>
      <c r="R240" s="7"/>
      <c r="S240" s="10"/>
      <c r="T240" s="55"/>
      <c r="U240" s="7"/>
      <c r="V240" s="7"/>
      <c r="W240" s="7"/>
      <c r="X240" s="7"/>
      <c r="Y240" s="7"/>
      <c r="Z240" s="7"/>
      <c r="AA240" s="7"/>
      <c r="AB240" s="17" t="s">
        <v>89</v>
      </c>
      <c r="AC240" s="17">
        <f t="shared" ref="AC240:AK240" si="80">SUM(AC2:AC239)</f>
        <v>12001723781.323338</v>
      </c>
      <c r="AD240" s="17">
        <f t="shared" si="80"/>
        <v>6043826</v>
      </c>
      <c r="AE240" s="17">
        <f t="shared" si="80"/>
        <v>1942870286</v>
      </c>
      <c r="AF240" s="17">
        <f t="shared" si="80"/>
        <v>1521042259.9333334</v>
      </c>
      <c r="AG240" s="17">
        <f t="shared" si="80"/>
        <v>14744600</v>
      </c>
      <c r="AH240" s="17">
        <f t="shared" si="80"/>
        <v>1378000</v>
      </c>
      <c r="AI240" s="17">
        <f t="shared" si="80"/>
        <v>0</v>
      </c>
      <c r="AJ240" s="17">
        <f t="shared" si="80"/>
        <v>3486078971.9333324</v>
      </c>
      <c r="AK240" s="17">
        <f t="shared" si="80"/>
        <v>15487802753.25667</v>
      </c>
      <c r="AL240" s="10"/>
      <c r="AO240" s="10"/>
      <c r="AP240" s="1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75D3B-8FE4-4518-A61E-0F81FFDD369A}">
  <dimension ref="A1:AT39"/>
  <sheetViews>
    <sheetView zoomScale="68" zoomScaleNormal="68" workbookViewId="0">
      <selection sqref="A1:XFD1"/>
    </sheetView>
  </sheetViews>
  <sheetFormatPr baseColWidth="10" defaultColWidth="11.42578125" defaultRowHeight="15" x14ac:dyDescent="0.25"/>
  <cols>
    <col min="1" max="1" width="7.85546875" style="35" bestFit="1" customWidth="1"/>
    <col min="2" max="2" width="55.5703125" style="27" bestFit="1" customWidth="1"/>
    <col min="3" max="3" width="28.140625" style="27" bestFit="1" customWidth="1"/>
    <col min="4" max="4" width="49.140625" style="27" bestFit="1" customWidth="1"/>
    <col min="5" max="5" width="27.7109375" style="33" bestFit="1" customWidth="1"/>
    <col min="6" max="6" width="13.28515625" style="77" bestFit="1" customWidth="1"/>
    <col min="7" max="7" width="17.5703125" style="77" bestFit="1" customWidth="1"/>
    <col min="8" max="8" width="17.140625" style="77" bestFit="1" customWidth="1"/>
    <col min="9" max="9" width="26.5703125" style="34" bestFit="1" customWidth="1"/>
    <col min="10" max="10" width="21.5703125" style="34" customWidth="1"/>
    <col min="11" max="11" width="22.42578125" style="34" customWidth="1"/>
    <col min="12" max="12" width="13.140625" style="35" customWidth="1"/>
    <col min="13" max="13" width="22.140625" style="34" customWidth="1"/>
    <col min="14" max="14" width="20.7109375" style="34" bestFit="1" customWidth="1"/>
    <col min="15" max="15" width="17.5703125" style="34" customWidth="1"/>
    <col min="16" max="16" width="13.5703125" style="35" customWidth="1"/>
    <col min="17" max="17" width="16.5703125" style="69" customWidth="1"/>
    <col min="18" max="18" width="23.28515625" style="34" bestFit="1" customWidth="1"/>
    <col min="19" max="19" width="13.140625" style="35" customWidth="1"/>
    <col min="20" max="20" width="20.5703125" style="61" customWidth="1"/>
    <col min="21" max="21" width="21.5703125" style="34" bestFit="1" customWidth="1"/>
    <col min="22" max="27" width="20.140625" style="34" bestFit="1" customWidth="1"/>
    <col min="28" max="28" width="22" style="34" customWidth="1"/>
    <col min="29" max="29" width="27.28515625" style="34" bestFit="1" customWidth="1"/>
    <col min="30" max="35" width="25.5703125" style="34" customWidth="1"/>
    <col min="36" max="36" width="28.140625" style="34" bestFit="1" customWidth="1"/>
    <col min="37" max="37" width="27.28515625" style="34" bestFit="1" customWidth="1"/>
    <col min="38" max="38" width="19.5703125" style="35" customWidth="1"/>
    <col min="39" max="40" width="19.5703125" style="27" customWidth="1"/>
    <col min="41" max="42" width="19.5703125" style="35" customWidth="1"/>
    <col min="43" max="43" width="26.5703125" style="27" bestFit="1" customWidth="1"/>
    <col min="44" max="44" width="20.7109375" style="27" customWidth="1"/>
    <col min="45" max="45" width="12.140625" style="27" bestFit="1" customWidth="1"/>
    <col min="46" max="46" width="36.85546875" style="27" bestFit="1" customWidth="1"/>
    <col min="47" max="16384" width="11.42578125" style="27"/>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26">
        <v>1</v>
      </c>
      <c r="B2" s="23" t="s">
        <v>5</v>
      </c>
      <c r="C2" s="23" t="s">
        <v>2124</v>
      </c>
      <c r="D2" s="23" t="s">
        <v>2125</v>
      </c>
      <c r="E2" s="24">
        <v>1026572045</v>
      </c>
      <c r="F2" s="75">
        <v>46043</v>
      </c>
      <c r="G2" s="75"/>
      <c r="H2" s="75">
        <v>46285</v>
      </c>
      <c r="I2" s="18">
        <v>87632000</v>
      </c>
      <c r="J2" s="18"/>
      <c r="K2" s="18">
        <v>0</v>
      </c>
      <c r="L2" s="26" t="s">
        <v>60</v>
      </c>
      <c r="M2" s="18">
        <v>0</v>
      </c>
      <c r="N2" s="18">
        <v>10954000</v>
      </c>
      <c r="O2" s="18">
        <v>365133.33333333331</v>
      </c>
      <c r="P2" s="26">
        <v>897</v>
      </c>
      <c r="Q2" s="67">
        <v>46034</v>
      </c>
      <c r="R2" s="18">
        <v>87632000</v>
      </c>
      <c r="S2" s="26">
        <v>464</v>
      </c>
      <c r="T2" s="59">
        <v>46043</v>
      </c>
      <c r="U2" s="18">
        <v>87632000</v>
      </c>
      <c r="V2" s="18">
        <v>3651333.33</v>
      </c>
      <c r="W2" s="18">
        <v>10954000</v>
      </c>
      <c r="X2" s="18">
        <v>10954000</v>
      </c>
      <c r="Y2" s="18">
        <v>10954000</v>
      </c>
      <c r="Z2" s="18">
        <v>10954000</v>
      </c>
      <c r="AA2" s="18">
        <v>10954000</v>
      </c>
      <c r="AB2" s="18">
        <v>10954000</v>
      </c>
      <c r="AC2" s="18">
        <f t="shared" ref="AC2:AC11" si="0">SUM(V2:AB2)</f>
        <v>69375333.329999998</v>
      </c>
      <c r="AD2" s="18"/>
      <c r="AE2" s="18">
        <f t="shared" ref="AE2:AE11" si="1">--N2</f>
        <v>10954000</v>
      </c>
      <c r="AF2" s="18">
        <f t="shared" ref="AF2:AF7" si="2">--N2/30*20</f>
        <v>7302666.666666666</v>
      </c>
      <c r="AG2" s="18">
        <v>0</v>
      </c>
      <c r="AH2" s="18"/>
      <c r="AI2" s="18"/>
      <c r="AJ2" s="18">
        <f t="shared" ref="AJ2:AJ11" si="3">SUM(AD2:AI2)</f>
        <v>18256666.666666664</v>
      </c>
      <c r="AK2" s="18">
        <f t="shared" ref="AK2:AK11" si="4">--AJ2--AC2</f>
        <v>87631999.99666667</v>
      </c>
      <c r="AL2" s="23"/>
      <c r="AM2" s="23"/>
      <c r="AN2" s="23"/>
      <c r="AO2" s="23"/>
      <c r="AP2" s="23"/>
      <c r="AQ2" s="23" t="s">
        <v>93</v>
      </c>
      <c r="AR2" s="23" t="s">
        <v>2126</v>
      </c>
      <c r="AS2" s="23" t="s">
        <v>2127</v>
      </c>
      <c r="AT2" s="23" t="s">
        <v>2128</v>
      </c>
    </row>
    <row r="3" spans="1:46" x14ac:dyDescent="0.25">
      <c r="A3" s="26">
        <f>--A2--1</f>
        <v>2</v>
      </c>
      <c r="B3" s="23" t="s">
        <v>5</v>
      </c>
      <c r="C3" s="23" t="s">
        <v>2129</v>
      </c>
      <c r="D3" s="23" t="s">
        <v>2130</v>
      </c>
      <c r="E3" s="24">
        <v>41920848</v>
      </c>
      <c r="F3" s="75">
        <v>46043</v>
      </c>
      <c r="G3" s="75"/>
      <c r="H3" s="75">
        <v>46285</v>
      </c>
      <c r="I3" s="18">
        <v>89040000</v>
      </c>
      <c r="J3" s="18"/>
      <c r="K3" s="18">
        <v>0</v>
      </c>
      <c r="L3" s="26" t="s">
        <v>60</v>
      </c>
      <c r="M3" s="18">
        <v>0</v>
      </c>
      <c r="N3" s="18">
        <v>11130000</v>
      </c>
      <c r="O3" s="18">
        <v>371000</v>
      </c>
      <c r="P3" s="26">
        <v>877</v>
      </c>
      <c r="Q3" s="67">
        <v>46034</v>
      </c>
      <c r="R3" s="18">
        <v>89040000</v>
      </c>
      <c r="S3" s="26">
        <v>452</v>
      </c>
      <c r="T3" s="59">
        <v>46043</v>
      </c>
      <c r="U3" s="18">
        <v>89040000</v>
      </c>
      <c r="V3" s="18">
        <v>3710000</v>
      </c>
      <c r="W3" s="18">
        <v>11130000</v>
      </c>
      <c r="X3" s="18">
        <v>11130000</v>
      </c>
      <c r="Y3" s="18">
        <v>11130000</v>
      </c>
      <c r="Z3" s="18">
        <v>11130000</v>
      </c>
      <c r="AA3" s="18">
        <v>11130000</v>
      </c>
      <c r="AB3" s="18">
        <v>11130000</v>
      </c>
      <c r="AC3" s="18">
        <f t="shared" si="0"/>
        <v>70490000</v>
      </c>
      <c r="AD3" s="18"/>
      <c r="AE3" s="18">
        <f t="shared" si="1"/>
        <v>11130000</v>
      </c>
      <c r="AF3" s="18">
        <f t="shared" si="2"/>
        <v>7420000</v>
      </c>
      <c r="AG3" s="18">
        <v>0</v>
      </c>
      <c r="AH3" s="18"/>
      <c r="AI3" s="18"/>
      <c r="AJ3" s="18">
        <f t="shared" si="3"/>
        <v>18550000</v>
      </c>
      <c r="AK3" s="18">
        <f t="shared" si="4"/>
        <v>89040000</v>
      </c>
      <c r="AL3" s="23"/>
      <c r="AM3" s="23"/>
      <c r="AN3" s="23"/>
      <c r="AO3" s="23"/>
      <c r="AP3" s="23"/>
      <c r="AQ3" s="23" t="s">
        <v>93</v>
      </c>
      <c r="AR3" s="23" t="s">
        <v>2131</v>
      </c>
      <c r="AS3" s="23" t="s">
        <v>2132</v>
      </c>
      <c r="AT3" s="23" t="s">
        <v>2128</v>
      </c>
    </row>
    <row r="4" spans="1:46" x14ac:dyDescent="0.25">
      <c r="A4" s="26">
        <f t="shared" ref="A4:A38" si="5">--A3--1</f>
        <v>3</v>
      </c>
      <c r="B4" s="23" t="s">
        <v>5</v>
      </c>
      <c r="C4" s="23" t="s">
        <v>2133</v>
      </c>
      <c r="D4" s="23" t="s">
        <v>2134</v>
      </c>
      <c r="E4" s="24">
        <v>93397347</v>
      </c>
      <c r="F4" s="75">
        <v>46043</v>
      </c>
      <c r="G4" s="75"/>
      <c r="H4" s="75">
        <v>46285</v>
      </c>
      <c r="I4" s="18">
        <v>104000000</v>
      </c>
      <c r="J4" s="18"/>
      <c r="K4" s="18">
        <v>0</v>
      </c>
      <c r="L4" s="26" t="s">
        <v>60</v>
      </c>
      <c r="M4" s="18">
        <v>0</v>
      </c>
      <c r="N4" s="18">
        <v>13000000</v>
      </c>
      <c r="O4" s="18">
        <v>433333.33333333331</v>
      </c>
      <c r="P4" s="26">
        <v>895</v>
      </c>
      <c r="Q4" s="67">
        <v>46034</v>
      </c>
      <c r="R4" s="18">
        <v>104000000</v>
      </c>
      <c r="S4" s="26">
        <v>465</v>
      </c>
      <c r="T4" s="59">
        <v>46043</v>
      </c>
      <c r="U4" s="18">
        <v>104000000</v>
      </c>
      <c r="V4" s="18">
        <v>4333333.333333333</v>
      </c>
      <c r="W4" s="18">
        <v>13000000</v>
      </c>
      <c r="X4" s="18">
        <v>13000000</v>
      </c>
      <c r="Y4" s="18">
        <v>13000000</v>
      </c>
      <c r="Z4" s="18">
        <v>13000000</v>
      </c>
      <c r="AA4" s="18">
        <v>13000000</v>
      </c>
      <c r="AB4" s="18">
        <v>13000000</v>
      </c>
      <c r="AC4" s="18">
        <f t="shared" si="0"/>
        <v>82333333.333333328</v>
      </c>
      <c r="AD4" s="18"/>
      <c r="AE4" s="18">
        <f t="shared" si="1"/>
        <v>13000000</v>
      </c>
      <c r="AF4" s="18">
        <f t="shared" si="2"/>
        <v>8666666.666666666</v>
      </c>
      <c r="AG4" s="18">
        <v>0</v>
      </c>
      <c r="AH4" s="18"/>
      <c r="AI4" s="18"/>
      <c r="AJ4" s="18">
        <f t="shared" si="3"/>
        <v>21666666.666666664</v>
      </c>
      <c r="AK4" s="18">
        <f t="shared" si="4"/>
        <v>104000000</v>
      </c>
      <c r="AL4" s="23"/>
      <c r="AM4" s="23"/>
      <c r="AN4" s="23"/>
      <c r="AO4" s="23"/>
      <c r="AP4" s="23"/>
      <c r="AQ4" s="23" t="s">
        <v>93</v>
      </c>
      <c r="AR4" s="23" t="s">
        <v>2135</v>
      </c>
      <c r="AS4" s="23" t="s">
        <v>2136</v>
      </c>
      <c r="AT4" s="23" t="s">
        <v>2128</v>
      </c>
    </row>
    <row r="5" spans="1:46" x14ac:dyDescent="0.25">
      <c r="A5" s="26">
        <f t="shared" si="5"/>
        <v>4</v>
      </c>
      <c r="B5" s="23" t="s">
        <v>5</v>
      </c>
      <c r="C5" s="23" t="s">
        <v>2137</v>
      </c>
      <c r="D5" s="23" t="s">
        <v>2138</v>
      </c>
      <c r="E5" s="24">
        <v>1233891452</v>
      </c>
      <c r="F5" s="75">
        <v>46043</v>
      </c>
      <c r="G5" s="75"/>
      <c r="H5" s="75">
        <v>46285</v>
      </c>
      <c r="I5" s="18">
        <v>50400000</v>
      </c>
      <c r="J5" s="18"/>
      <c r="K5" s="18">
        <v>0</v>
      </c>
      <c r="L5" s="26" t="s">
        <v>60</v>
      </c>
      <c r="M5" s="18">
        <v>0</v>
      </c>
      <c r="N5" s="18">
        <v>6300000</v>
      </c>
      <c r="O5" s="18">
        <v>210000</v>
      </c>
      <c r="P5" s="26">
        <v>881</v>
      </c>
      <c r="Q5" s="67">
        <v>46034</v>
      </c>
      <c r="R5" s="18">
        <v>50400000</v>
      </c>
      <c r="S5" s="26">
        <v>453</v>
      </c>
      <c r="T5" s="59">
        <v>46043</v>
      </c>
      <c r="U5" s="18">
        <v>50400000</v>
      </c>
      <c r="V5" s="18">
        <v>2100000</v>
      </c>
      <c r="W5" s="18">
        <v>6300000</v>
      </c>
      <c r="X5" s="18">
        <v>6300000</v>
      </c>
      <c r="Y5" s="18">
        <v>6300000</v>
      </c>
      <c r="Z5" s="18">
        <v>6300000</v>
      </c>
      <c r="AA5" s="18">
        <v>6300000</v>
      </c>
      <c r="AB5" s="18">
        <v>6300000</v>
      </c>
      <c r="AC5" s="18">
        <f t="shared" si="0"/>
        <v>39900000</v>
      </c>
      <c r="AD5" s="18"/>
      <c r="AE5" s="18">
        <f t="shared" si="1"/>
        <v>6300000</v>
      </c>
      <c r="AF5" s="18">
        <f t="shared" si="2"/>
        <v>4200000</v>
      </c>
      <c r="AG5" s="18">
        <v>0</v>
      </c>
      <c r="AH5" s="18"/>
      <c r="AI5" s="18"/>
      <c r="AJ5" s="18">
        <f t="shared" si="3"/>
        <v>10500000</v>
      </c>
      <c r="AK5" s="18">
        <f t="shared" si="4"/>
        <v>50400000</v>
      </c>
      <c r="AL5" s="23"/>
      <c r="AM5" s="23"/>
      <c r="AN5" s="23"/>
      <c r="AO5" s="23"/>
      <c r="AP5" s="23"/>
      <c r="AQ5" s="23" t="s">
        <v>61</v>
      </c>
      <c r="AR5" s="23" t="s">
        <v>2139</v>
      </c>
      <c r="AS5" s="23" t="s">
        <v>2140</v>
      </c>
      <c r="AT5" s="23" t="s">
        <v>2128</v>
      </c>
    </row>
    <row r="6" spans="1:46" x14ac:dyDescent="0.25">
      <c r="A6" s="26">
        <f t="shared" si="5"/>
        <v>5</v>
      </c>
      <c r="B6" s="23" t="s">
        <v>5</v>
      </c>
      <c r="C6" s="23" t="s">
        <v>2141</v>
      </c>
      <c r="D6" s="23" t="s">
        <v>2142</v>
      </c>
      <c r="E6" s="24">
        <v>1019045637</v>
      </c>
      <c r="F6" s="75">
        <v>46043</v>
      </c>
      <c r="G6" s="75"/>
      <c r="H6" s="75">
        <v>46285</v>
      </c>
      <c r="I6" s="18">
        <v>50400000</v>
      </c>
      <c r="J6" s="18"/>
      <c r="K6" s="18">
        <v>0</v>
      </c>
      <c r="L6" s="26" t="s">
        <v>60</v>
      </c>
      <c r="M6" s="18">
        <v>0</v>
      </c>
      <c r="N6" s="18">
        <v>6300000</v>
      </c>
      <c r="O6" s="18">
        <v>210000</v>
      </c>
      <c r="P6" s="26">
        <v>911</v>
      </c>
      <c r="Q6" s="67">
        <v>46034</v>
      </c>
      <c r="R6" s="18">
        <v>50400000</v>
      </c>
      <c r="S6" s="26">
        <v>466</v>
      </c>
      <c r="T6" s="59">
        <v>46043</v>
      </c>
      <c r="U6" s="18">
        <v>50400000</v>
      </c>
      <c r="V6" s="18">
        <v>2100000</v>
      </c>
      <c r="W6" s="18">
        <v>6300000</v>
      </c>
      <c r="X6" s="18">
        <v>6300000</v>
      </c>
      <c r="Y6" s="18">
        <v>6300000</v>
      </c>
      <c r="Z6" s="18">
        <v>6300000</v>
      </c>
      <c r="AA6" s="18">
        <v>6300000</v>
      </c>
      <c r="AB6" s="18">
        <v>6300000</v>
      </c>
      <c r="AC6" s="18">
        <f t="shared" si="0"/>
        <v>39900000</v>
      </c>
      <c r="AD6" s="18"/>
      <c r="AE6" s="18">
        <f t="shared" si="1"/>
        <v>6300000</v>
      </c>
      <c r="AF6" s="18">
        <f t="shared" si="2"/>
        <v>4200000</v>
      </c>
      <c r="AG6" s="18">
        <v>0</v>
      </c>
      <c r="AH6" s="18"/>
      <c r="AI6" s="18"/>
      <c r="AJ6" s="18">
        <f t="shared" si="3"/>
        <v>10500000</v>
      </c>
      <c r="AK6" s="18">
        <f t="shared" si="4"/>
        <v>50400000</v>
      </c>
      <c r="AL6" s="23"/>
      <c r="AM6" s="23"/>
      <c r="AN6" s="23"/>
      <c r="AO6" s="23"/>
      <c r="AP6" s="23"/>
      <c r="AQ6" s="23" t="s">
        <v>61</v>
      </c>
      <c r="AR6" s="23" t="s">
        <v>2143</v>
      </c>
      <c r="AS6" s="23" t="s">
        <v>2144</v>
      </c>
      <c r="AT6" s="23" t="s">
        <v>2128</v>
      </c>
    </row>
    <row r="7" spans="1:46" x14ac:dyDescent="0.25">
      <c r="A7" s="26">
        <f t="shared" si="5"/>
        <v>6</v>
      </c>
      <c r="B7" s="23" t="s">
        <v>5</v>
      </c>
      <c r="C7" s="23" t="s">
        <v>2145</v>
      </c>
      <c r="D7" s="23" t="s">
        <v>2146</v>
      </c>
      <c r="E7" s="24">
        <v>1019016395</v>
      </c>
      <c r="F7" s="75">
        <v>46043</v>
      </c>
      <c r="G7" s="75"/>
      <c r="H7" s="75">
        <v>46285</v>
      </c>
      <c r="I7" s="18">
        <v>71232000</v>
      </c>
      <c r="J7" s="18"/>
      <c r="K7" s="18">
        <v>0</v>
      </c>
      <c r="L7" s="26" t="s">
        <v>60</v>
      </c>
      <c r="M7" s="18">
        <v>0</v>
      </c>
      <c r="N7" s="18">
        <v>8904000</v>
      </c>
      <c r="O7" s="18">
        <v>296800</v>
      </c>
      <c r="P7" s="26">
        <v>886</v>
      </c>
      <c r="Q7" s="67">
        <v>46034</v>
      </c>
      <c r="R7" s="18">
        <v>71232000</v>
      </c>
      <c r="S7" s="26">
        <v>459</v>
      </c>
      <c r="T7" s="59">
        <v>46043</v>
      </c>
      <c r="U7" s="18">
        <v>71232000</v>
      </c>
      <c r="V7" s="18">
        <v>2968000</v>
      </c>
      <c r="W7" s="18">
        <v>8904000</v>
      </c>
      <c r="X7" s="18">
        <v>8904000</v>
      </c>
      <c r="Y7" s="18">
        <v>8904000</v>
      </c>
      <c r="Z7" s="18">
        <v>8904000</v>
      </c>
      <c r="AA7" s="18">
        <v>8904000</v>
      </c>
      <c r="AB7" s="18">
        <v>8904000</v>
      </c>
      <c r="AC7" s="18">
        <f t="shared" si="0"/>
        <v>56392000</v>
      </c>
      <c r="AD7" s="18"/>
      <c r="AE7" s="18">
        <f t="shared" si="1"/>
        <v>8904000</v>
      </c>
      <c r="AF7" s="18">
        <f t="shared" si="2"/>
        <v>5936000</v>
      </c>
      <c r="AG7" s="18">
        <v>0</v>
      </c>
      <c r="AH7" s="18"/>
      <c r="AI7" s="18"/>
      <c r="AJ7" s="18">
        <f t="shared" si="3"/>
        <v>14840000</v>
      </c>
      <c r="AK7" s="18">
        <f t="shared" si="4"/>
        <v>71232000</v>
      </c>
      <c r="AL7" s="23"/>
      <c r="AM7" s="23"/>
      <c r="AN7" s="23"/>
      <c r="AO7" s="23"/>
      <c r="AP7" s="23"/>
      <c r="AQ7" s="23" t="s">
        <v>61</v>
      </c>
      <c r="AR7" s="23" t="s">
        <v>2147</v>
      </c>
      <c r="AS7" s="23" t="s">
        <v>2148</v>
      </c>
      <c r="AT7" s="23" t="s">
        <v>2128</v>
      </c>
    </row>
    <row r="8" spans="1:46" x14ac:dyDescent="0.25">
      <c r="A8" s="26">
        <f t="shared" si="5"/>
        <v>7</v>
      </c>
      <c r="B8" s="23" t="s">
        <v>5</v>
      </c>
      <c r="C8" s="23" t="s">
        <v>2149</v>
      </c>
      <c r="D8" s="23" t="s">
        <v>2150</v>
      </c>
      <c r="E8" s="24">
        <v>1032383955</v>
      </c>
      <c r="F8" s="75">
        <v>46048</v>
      </c>
      <c r="G8" s="75"/>
      <c r="H8" s="75">
        <v>46290</v>
      </c>
      <c r="I8" s="18">
        <v>50400000</v>
      </c>
      <c r="J8" s="18"/>
      <c r="K8" s="18">
        <v>0</v>
      </c>
      <c r="L8" s="26" t="s">
        <v>60</v>
      </c>
      <c r="M8" s="18">
        <v>0</v>
      </c>
      <c r="N8" s="18">
        <v>6300000</v>
      </c>
      <c r="O8" s="18">
        <v>210000</v>
      </c>
      <c r="P8" s="26">
        <v>878</v>
      </c>
      <c r="Q8" s="67">
        <v>46034</v>
      </c>
      <c r="R8" s="18">
        <v>50400000</v>
      </c>
      <c r="S8" s="26">
        <v>664</v>
      </c>
      <c r="T8" s="59">
        <v>46048</v>
      </c>
      <c r="U8" s="18">
        <v>50400000</v>
      </c>
      <c r="V8" s="18">
        <v>1050000</v>
      </c>
      <c r="W8" s="18">
        <v>6300000</v>
      </c>
      <c r="X8" s="18">
        <v>6300000</v>
      </c>
      <c r="Y8" s="18">
        <v>6300000</v>
      </c>
      <c r="Z8" s="18">
        <v>6300000</v>
      </c>
      <c r="AA8" s="18">
        <v>6300000</v>
      </c>
      <c r="AB8" s="18">
        <v>6300000</v>
      </c>
      <c r="AC8" s="18">
        <f t="shared" si="0"/>
        <v>38850000</v>
      </c>
      <c r="AD8" s="18"/>
      <c r="AE8" s="18">
        <f t="shared" si="1"/>
        <v>6300000</v>
      </c>
      <c r="AF8" s="18">
        <f>--N8/30*25</f>
        <v>5250000</v>
      </c>
      <c r="AG8" s="18">
        <v>0</v>
      </c>
      <c r="AH8" s="18"/>
      <c r="AI8" s="18"/>
      <c r="AJ8" s="18">
        <f t="shared" si="3"/>
        <v>11550000</v>
      </c>
      <c r="AK8" s="18">
        <f t="shared" si="4"/>
        <v>50400000</v>
      </c>
      <c r="AL8" s="23"/>
      <c r="AM8" s="23"/>
      <c r="AN8" s="23"/>
      <c r="AO8" s="23"/>
      <c r="AP8" s="23"/>
      <c r="AQ8" s="23" t="s">
        <v>61</v>
      </c>
      <c r="AR8" s="23" t="s">
        <v>2151</v>
      </c>
      <c r="AS8" s="23" t="s">
        <v>2152</v>
      </c>
      <c r="AT8" s="23" t="s">
        <v>2128</v>
      </c>
    </row>
    <row r="9" spans="1:46" x14ac:dyDescent="0.25">
      <c r="A9" s="26">
        <f t="shared" si="5"/>
        <v>8</v>
      </c>
      <c r="B9" s="23" t="s">
        <v>5</v>
      </c>
      <c r="C9" s="23" t="s">
        <v>2153</v>
      </c>
      <c r="D9" s="23" t="s">
        <v>2154</v>
      </c>
      <c r="E9" s="24">
        <v>1022374383</v>
      </c>
      <c r="F9" s="75">
        <v>46044</v>
      </c>
      <c r="G9" s="75"/>
      <c r="H9" s="75">
        <v>46286</v>
      </c>
      <c r="I9" s="18">
        <v>71232000</v>
      </c>
      <c r="J9" s="18"/>
      <c r="K9" s="18">
        <v>0</v>
      </c>
      <c r="L9" s="26" t="s">
        <v>60</v>
      </c>
      <c r="M9" s="18">
        <v>0</v>
      </c>
      <c r="N9" s="18">
        <v>8904000</v>
      </c>
      <c r="O9" s="18">
        <v>296800</v>
      </c>
      <c r="P9" s="26">
        <v>896</v>
      </c>
      <c r="Q9" s="67">
        <v>46034</v>
      </c>
      <c r="R9" s="18">
        <v>71232000</v>
      </c>
      <c r="S9" s="26">
        <v>521</v>
      </c>
      <c r="T9" s="59">
        <v>46044</v>
      </c>
      <c r="U9" s="18">
        <v>71232000</v>
      </c>
      <c r="V9" s="18">
        <v>2671200</v>
      </c>
      <c r="W9" s="18">
        <v>8904000</v>
      </c>
      <c r="X9" s="18">
        <v>8904000</v>
      </c>
      <c r="Y9" s="18">
        <v>8904000</v>
      </c>
      <c r="Z9" s="18">
        <v>8904000</v>
      </c>
      <c r="AA9" s="18">
        <v>8904000</v>
      </c>
      <c r="AB9" s="18">
        <v>8904000</v>
      </c>
      <c r="AC9" s="18">
        <f t="shared" si="0"/>
        <v>56095200</v>
      </c>
      <c r="AD9" s="18"/>
      <c r="AE9" s="18">
        <f t="shared" si="1"/>
        <v>8904000</v>
      </c>
      <c r="AF9" s="18">
        <f>--N9/30*21</f>
        <v>6232800</v>
      </c>
      <c r="AG9" s="18">
        <v>0</v>
      </c>
      <c r="AH9" s="18"/>
      <c r="AI9" s="18"/>
      <c r="AJ9" s="18">
        <f t="shared" si="3"/>
        <v>15136800</v>
      </c>
      <c r="AK9" s="18">
        <f t="shared" si="4"/>
        <v>71232000</v>
      </c>
      <c r="AL9" s="23"/>
      <c r="AM9" s="23"/>
      <c r="AN9" s="23"/>
      <c r="AO9" s="23"/>
      <c r="AP9" s="23"/>
      <c r="AQ9" s="23" t="s">
        <v>61</v>
      </c>
      <c r="AR9" s="23" t="s">
        <v>2155</v>
      </c>
      <c r="AS9" s="23" t="s">
        <v>2156</v>
      </c>
      <c r="AT9" s="23" t="s">
        <v>2128</v>
      </c>
    </row>
    <row r="10" spans="1:46" x14ac:dyDescent="0.25">
      <c r="A10" s="26">
        <f t="shared" si="5"/>
        <v>9</v>
      </c>
      <c r="B10" s="23" t="s">
        <v>5</v>
      </c>
      <c r="C10" s="23" t="s">
        <v>2157</v>
      </c>
      <c r="D10" s="23" t="s">
        <v>2158</v>
      </c>
      <c r="E10" s="24">
        <v>1022365250</v>
      </c>
      <c r="F10" s="75">
        <v>46049</v>
      </c>
      <c r="G10" s="75"/>
      <c r="H10" s="75">
        <v>46291</v>
      </c>
      <c r="I10" s="18">
        <v>71232000</v>
      </c>
      <c r="J10" s="18"/>
      <c r="K10" s="18">
        <v>0</v>
      </c>
      <c r="L10" s="26" t="s">
        <v>60</v>
      </c>
      <c r="M10" s="18">
        <v>0</v>
      </c>
      <c r="N10" s="18">
        <v>8904000</v>
      </c>
      <c r="O10" s="18">
        <v>296800</v>
      </c>
      <c r="P10" s="26">
        <v>885</v>
      </c>
      <c r="Q10" s="67">
        <v>46034</v>
      </c>
      <c r="R10" s="18">
        <v>71232000</v>
      </c>
      <c r="S10" s="26">
        <v>995</v>
      </c>
      <c r="T10" s="59">
        <v>46049</v>
      </c>
      <c r="U10" s="18">
        <v>71232000</v>
      </c>
      <c r="V10" s="18">
        <v>1187200</v>
      </c>
      <c r="W10" s="18">
        <v>8904000</v>
      </c>
      <c r="X10" s="18">
        <v>8904000</v>
      </c>
      <c r="Y10" s="18">
        <v>8904000</v>
      </c>
      <c r="Z10" s="18">
        <v>8904000</v>
      </c>
      <c r="AA10" s="18">
        <v>8904000</v>
      </c>
      <c r="AB10" s="18">
        <v>8904000</v>
      </c>
      <c r="AC10" s="18">
        <f t="shared" si="0"/>
        <v>54611200</v>
      </c>
      <c r="AD10" s="18"/>
      <c r="AE10" s="18">
        <f t="shared" si="1"/>
        <v>8904000</v>
      </c>
      <c r="AF10" s="18">
        <f>--N10/30*26</f>
        <v>7716800</v>
      </c>
      <c r="AG10" s="18">
        <v>0</v>
      </c>
      <c r="AH10" s="18"/>
      <c r="AI10" s="18"/>
      <c r="AJ10" s="18">
        <f t="shared" si="3"/>
        <v>16620800</v>
      </c>
      <c r="AK10" s="18">
        <f t="shared" si="4"/>
        <v>71232000</v>
      </c>
      <c r="AL10" s="23"/>
      <c r="AM10" s="23"/>
      <c r="AN10" s="23"/>
      <c r="AO10" s="23"/>
      <c r="AP10" s="23"/>
      <c r="AQ10" s="23" t="s">
        <v>61</v>
      </c>
      <c r="AR10" s="23" t="s">
        <v>2159</v>
      </c>
      <c r="AS10" s="23" t="s">
        <v>2160</v>
      </c>
      <c r="AT10" s="23" t="s">
        <v>2128</v>
      </c>
    </row>
    <row r="11" spans="1:46" x14ac:dyDescent="0.25">
      <c r="A11" s="26">
        <f t="shared" si="5"/>
        <v>10</v>
      </c>
      <c r="B11" s="23" t="s">
        <v>5</v>
      </c>
      <c r="C11" s="23" t="s">
        <v>2161</v>
      </c>
      <c r="D11" s="23" t="s">
        <v>2162</v>
      </c>
      <c r="E11" s="24">
        <v>46383884</v>
      </c>
      <c r="F11" s="75">
        <v>46044</v>
      </c>
      <c r="G11" s="75"/>
      <c r="H11" s="75">
        <v>46286</v>
      </c>
      <c r="I11" s="18">
        <v>71232000</v>
      </c>
      <c r="J11" s="18"/>
      <c r="K11" s="18">
        <v>0</v>
      </c>
      <c r="L11" s="26" t="s">
        <v>60</v>
      </c>
      <c r="M11" s="18">
        <v>0</v>
      </c>
      <c r="N11" s="18">
        <v>8904000</v>
      </c>
      <c r="O11" s="18">
        <v>296800</v>
      </c>
      <c r="P11" s="26">
        <v>880</v>
      </c>
      <c r="Q11" s="67">
        <v>46034</v>
      </c>
      <c r="R11" s="18">
        <v>71232000</v>
      </c>
      <c r="S11" s="26">
        <v>478</v>
      </c>
      <c r="T11" s="59">
        <v>46044</v>
      </c>
      <c r="U11" s="18">
        <v>71232000</v>
      </c>
      <c r="V11" s="18">
        <v>2671200</v>
      </c>
      <c r="W11" s="18">
        <v>8904000</v>
      </c>
      <c r="X11" s="18">
        <v>8904000</v>
      </c>
      <c r="Y11" s="18">
        <v>8904000</v>
      </c>
      <c r="Z11" s="18">
        <v>8904000</v>
      </c>
      <c r="AA11" s="18">
        <v>8904000</v>
      </c>
      <c r="AB11" s="18">
        <v>8904000</v>
      </c>
      <c r="AC11" s="18">
        <f t="shared" si="0"/>
        <v>56095200</v>
      </c>
      <c r="AD11" s="18"/>
      <c r="AE11" s="18">
        <f t="shared" si="1"/>
        <v>8904000</v>
      </c>
      <c r="AF11" s="18">
        <f>--N11/30*21</f>
        <v>6232800</v>
      </c>
      <c r="AG11" s="18">
        <v>0</v>
      </c>
      <c r="AH11" s="18"/>
      <c r="AI11" s="18"/>
      <c r="AJ11" s="18">
        <f t="shared" si="3"/>
        <v>15136800</v>
      </c>
      <c r="AK11" s="18">
        <f t="shared" si="4"/>
        <v>71232000</v>
      </c>
      <c r="AL11" s="23"/>
      <c r="AM11" s="23"/>
      <c r="AN11" s="23"/>
      <c r="AO11" s="23"/>
      <c r="AP11" s="23"/>
      <c r="AQ11" s="23" t="s">
        <v>61</v>
      </c>
      <c r="AR11" s="23" t="s">
        <v>2163</v>
      </c>
      <c r="AS11" s="23" t="s">
        <v>2164</v>
      </c>
      <c r="AT11" s="23" t="s">
        <v>2128</v>
      </c>
    </row>
    <row r="12" spans="1:46" x14ac:dyDescent="0.25">
      <c r="A12" s="26">
        <f t="shared" si="5"/>
        <v>11</v>
      </c>
      <c r="B12" s="23" t="s">
        <v>5</v>
      </c>
      <c r="C12" s="23" t="s">
        <v>2165</v>
      </c>
      <c r="D12" s="23" t="s">
        <v>2166</v>
      </c>
      <c r="E12" s="24">
        <v>35479003</v>
      </c>
      <c r="F12" s="75">
        <v>46045</v>
      </c>
      <c r="G12" s="75"/>
      <c r="H12" s="75">
        <v>46287</v>
      </c>
      <c r="I12" s="18">
        <v>104000000</v>
      </c>
      <c r="J12" s="18"/>
      <c r="K12" s="18">
        <v>0</v>
      </c>
      <c r="L12" s="26" t="s">
        <v>60</v>
      </c>
      <c r="M12" s="18">
        <v>0</v>
      </c>
      <c r="N12" s="18">
        <v>13000000</v>
      </c>
      <c r="O12" s="18">
        <v>433333.33333333331</v>
      </c>
      <c r="P12" s="26">
        <v>909</v>
      </c>
      <c r="Q12" s="67">
        <v>46034</v>
      </c>
      <c r="R12" s="18">
        <v>104000000</v>
      </c>
      <c r="S12" s="26">
        <v>536</v>
      </c>
      <c r="T12" s="59">
        <v>46045</v>
      </c>
      <c r="U12" s="18">
        <v>104000000</v>
      </c>
      <c r="V12" s="18">
        <v>3466666.6666666665</v>
      </c>
      <c r="W12" s="18">
        <v>13000000</v>
      </c>
      <c r="X12" s="18">
        <v>13000000</v>
      </c>
      <c r="Y12" s="18">
        <v>13000000</v>
      </c>
      <c r="Z12" s="18">
        <v>13000000</v>
      </c>
      <c r="AA12" s="18">
        <v>13000000</v>
      </c>
      <c r="AB12" s="18">
        <v>13000000</v>
      </c>
      <c r="AC12" s="18">
        <f t="shared" ref="AC12:AC19" si="6">SUM(V12:AB12)</f>
        <v>81466666.666666657</v>
      </c>
      <c r="AD12" s="18"/>
      <c r="AE12" s="18">
        <f t="shared" ref="AE12:AE19" si="7">--N12</f>
        <v>13000000</v>
      </c>
      <c r="AF12" s="18">
        <f t="shared" ref="AF12:AF14" si="8">--N12/30*22</f>
        <v>9533333.3333333321</v>
      </c>
      <c r="AG12" s="18">
        <v>0</v>
      </c>
      <c r="AH12" s="18"/>
      <c r="AI12" s="18"/>
      <c r="AJ12" s="18">
        <f t="shared" ref="AJ12:AJ19" si="9">SUM(AD12:AI12)</f>
        <v>22533333.333333332</v>
      </c>
      <c r="AK12" s="18">
        <f t="shared" ref="AK12:AK19" si="10">--AJ12--AC12</f>
        <v>103999999.99999999</v>
      </c>
      <c r="AL12" s="23"/>
      <c r="AM12" s="23"/>
      <c r="AN12" s="23"/>
      <c r="AO12" s="23"/>
      <c r="AP12" s="23"/>
      <c r="AQ12" s="23" t="s">
        <v>93</v>
      </c>
      <c r="AR12" s="23" t="s">
        <v>2167</v>
      </c>
      <c r="AS12" s="23" t="s">
        <v>2168</v>
      </c>
      <c r="AT12" s="23" t="s">
        <v>2128</v>
      </c>
    </row>
    <row r="13" spans="1:46" x14ac:dyDescent="0.25">
      <c r="A13" s="26">
        <f t="shared" si="5"/>
        <v>12</v>
      </c>
      <c r="B13" s="23" t="s">
        <v>5</v>
      </c>
      <c r="C13" s="23" t="s">
        <v>2169</v>
      </c>
      <c r="D13" s="23" t="s">
        <v>2170</v>
      </c>
      <c r="E13" s="24">
        <v>94506053</v>
      </c>
      <c r="F13" s="75">
        <v>46045</v>
      </c>
      <c r="G13" s="75"/>
      <c r="H13" s="75">
        <v>46287</v>
      </c>
      <c r="I13" s="18">
        <v>141960000</v>
      </c>
      <c r="J13" s="18"/>
      <c r="K13" s="18">
        <v>0</v>
      </c>
      <c r="L13" s="26" t="s">
        <v>60</v>
      </c>
      <c r="M13" s="18">
        <v>0</v>
      </c>
      <c r="N13" s="18">
        <v>17745000</v>
      </c>
      <c r="O13" s="18">
        <v>591500</v>
      </c>
      <c r="P13" s="26">
        <v>888</v>
      </c>
      <c r="Q13" s="67">
        <v>46034</v>
      </c>
      <c r="R13" s="18">
        <v>212940000</v>
      </c>
      <c r="S13" s="26">
        <v>556</v>
      </c>
      <c r="T13" s="59">
        <v>46045</v>
      </c>
      <c r="U13" s="18">
        <v>141960000</v>
      </c>
      <c r="V13" s="18">
        <v>4732000</v>
      </c>
      <c r="W13" s="18">
        <v>17745000</v>
      </c>
      <c r="X13" s="18">
        <v>17745000</v>
      </c>
      <c r="Y13" s="18">
        <v>17745000</v>
      </c>
      <c r="Z13" s="18">
        <v>17745000</v>
      </c>
      <c r="AA13" s="18">
        <v>17745000</v>
      </c>
      <c r="AB13" s="18">
        <v>17745000</v>
      </c>
      <c r="AC13" s="18">
        <f t="shared" si="6"/>
        <v>111202000</v>
      </c>
      <c r="AD13" s="18"/>
      <c r="AE13" s="18">
        <f t="shared" si="7"/>
        <v>17745000</v>
      </c>
      <c r="AF13" s="18">
        <f t="shared" si="8"/>
        <v>13013000</v>
      </c>
      <c r="AG13" s="18">
        <v>0</v>
      </c>
      <c r="AH13" s="18"/>
      <c r="AI13" s="18"/>
      <c r="AJ13" s="18">
        <f t="shared" si="9"/>
        <v>30758000</v>
      </c>
      <c r="AK13" s="18">
        <f t="shared" si="10"/>
        <v>141960000</v>
      </c>
      <c r="AL13" s="23"/>
      <c r="AM13" s="23"/>
      <c r="AN13" s="23"/>
      <c r="AO13" s="23"/>
      <c r="AP13" s="23"/>
      <c r="AQ13" s="23" t="s">
        <v>61</v>
      </c>
      <c r="AR13" s="23" t="s">
        <v>2171</v>
      </c>
      <c r="AS13" s="23" t="s">
        <v>2172</v>
      </c>
      <c r="AT13" s="23" t="s">
        <v>2128</v>
      </c>
    </row>
    <row r="14" spans="1:46" x14ac:dyDescent="0.25">
      <c r="A14" s="26">
        <f t="shared" si="5"/>
        <v>13</v>
      </c>
      <c r="B14" s="23" t="s">
        <v>5</v>
      </c>
      <c r="C14" s="23" t="s">
        <v>2173</v>
      </c>
      <c r="D14" s="23" t="s">
        <v>2174</v>
      </c>
      <c r="E14" s="24">
        <v>1012360410</v>
      </c>
      <c r="F14" s="75">
        <v>46045</v>
      </c>
      <c r="G14" s="75"/>
      <c r="H14" s="75">
        <v>46287</v>
      </c>
      <c r="I14" s="18">
        <v>50400000</v>
      </c>
      <c r="J14" s="18"/>
      <c r="K14" s="18">
        <v>0</v>
      </c>
      <c r="L14" s="26" t="s">
        <v>60</v>
      </c>
      <c r="M14" s="18">
        <v>0</v>
      </c>
      <c r="N14" s="18">
        <v>6300000</v>
      </c>
      <c r="O14" s="18">
        <v>210000</v>
      </c>
      <c r="P14" s="26">
        <v>879</v>
      </c>
      <c r="Q14" s="67">
        <v>46034</v>
      </c>
      <c r="R14" s="18">
        <v>50400000</v>
      </c>
      <c r="S14" s="26">
        <v>537</v>
      </c>
      <c r="T14" s="59">
        <v>46045</v>
      </c>
      <c r="U14" s="18">
        <v>50400000</v>
      </c>
      <c r="V14" s="18">
        <v>1680000</v>
      </c>
      <c r="W14" s="18">
        <v>6300000</v>
      </c>
      <c r="X14" s="18">
        <v>6300000</v>
      </c>
      <c r="Y14" s="18">
        <v>6300000</v>
      </c>
      <c r="Z14" s="18">
        <v>6300000</v>
      </c>
      <c r="AA14" s="18">
        <v>6300000</v>
      </c>
      <c r="AB14" s="18">
        <v>6300000</v>
      </c>
      <c r="AC14" s="18">
        <f t="shared" si="6"/>
        <v>39480000</v>
      </c>
      <c r="AD14" s="18"/>
      <c r="AE14" s="18">
        <f t="shared" si="7"/>
        <v>6300000</v>
      </c>
      <c r="AF14" s="18">
        <f t="shared" si="8"/>
        <v>4620000</v>
      </c>
      <c r="AG14" s="18">
        <v>0</v>
      </c>
      <c r="AH14" s="18"/>
      <c r="AI14" s="18"/>
      <c r="AJ14" s="18">
        <f t="shared" si="9"/>
        <v>10920000</v>
      </c>
      <c r="AK14" s="18">
        <f t="shared" si="10"/>
        <v>50400000</v>
      </c>
      <c r="AL14" s="23"/>
      <c r="AM14" s="23"/>
      <c r="AN14" s="23"/>
      <c r="AO14" s="23"/>
      <c r="AP14" s="23"/>
      <c r="AQ14" s="23" t="s">
        <v>61</v>
      </c>
      <c r="AR14" s="23" t="s">
        <v>2175</v>
      </c>
      <c r="AS14" s="23" t="s">
        <v>2176</v>
      </c>
      <c r="AT14" s="23" t="s">
        <v>2128</v>
      </c>
    </row>
    <row r="15" spans="1:46" x14ac:dyDescent="0.25">
      <c r="A15" s="26">
        <f t="shared" si="5"/>
        <v>14</v>
      </c>
      <c r="B15" s="23" t="s">
        <v>5</v>
      </c>
      <c r="C15" s="23" t="s">
        <v>2177</v>
      </c>
      <c r="D15" s="23" t="s">
        <v>2178</v>
      </c>
      <c r="E15" s="24">
        <v>1067955563</v>
      </c>
      <c r="F15" s="75">
        <v>46056</v>
      </c>
      <c r="G15" s="75"/>
      <c r="H15" s="75">
        <v>46297</v>
      </c>
      <c r="I15" s="18">
        <v>60000000</v>
      </c>
      <c r="J15" s="18"/>
      <c r="K15" s="18">
        <v>0</v>
      </c>
      <c r="L15" s="26" t="s">
        <v>60</v>
      </c>
      <c r="M15" s="18">
        <v>0</v>
      </c>
      <c r="N15" s="18">
        <v>7500000</v>
      </c>
      <c r="O15" s="18">
        <v>250000</v>
      </c>
      <c r="P15" s="26">
        <v>903</v>
      </c>
      <c r="Q15" s="67">
        <v>46034</v>
      </c>
      <c r="R15" s="18">
        <v>60000000</v>
      </c>
      <c r="S15" s="26">
        <v>571</v>
      </c>
      <c r="T15" s="59">
        <v>46046</v>
      </c>
      <c r="U15" s="18">
        <v>60000000</v>
      </c>
      <c r="V15" s="18">
        <v>0</v>
      </c>
      <c r="W15" s="18">
        <v>7000000</v>
      </c>
      <c r="X15" s="18">
        <v>7500000</v>
      </c>
      <c r="Y15" s="18">
        <v>7500000</v>
      </c>
      <c r="Z15" s="18">
        <v>7500000</v>
      </c>
      <c r="AA15" s="18">
        <v>7500000</v>
      </c>
      <c r="AB15" s="18">
        <v>7500000</v>
      </c>
      <c r="AC15" s="18">
        <f t="shared" si="6"/>
        <v>44500000</v>
      </c>
      <c r="AD15" s="18"/>
      <c r="AE15" s="18">
        <f t="shared" si="7"/>
        <v>7500000</v>
      </c>
      <c r="AF15" s="18">
        <f>--N15</f>
        <v>7500000</v>
      </c>
      <c r="AG15" s="18">
        <f>--AB15/30*2</f>
        <v>500000</v>
      </c>
      <c r="AH15" s="18">
        <v>0</v>
      </c>
      <c r="AI15" s="18">
        <v>0</v>
      </c>
      <c r="AJ15" s="18">
        <f t="shared" si="9"/>
        <v>15500000</v>
      </c>
      <c r="AK15" s="18">
        <f t="shared" si="10"/>
        <v>60000000</v>
      </c>
      <c r="AL15" s="23"/>
      <c r="AM15" s="23"/>
      <c r="AN15" s="23"/>
      <c r="AO15" s="23"/>
      <c r="AP15" s="23"/>
      <c r="AQ15" s="23" t="s">
        <v>61</v>
      </c>
      <c r="AR15" s="23" t="s">
        <v>2179</v>
      </c>
      <c r="AS15" s="23" t="s">
        <v>2180</v>
      </c>
      <c r="AT15" s="23" t="s">
        <v>2128</v>
      </c>
    </row>
    <row r="16" spans="1:46" x14ac:dyDescent="0.25">
      <c r="A16" s="26">
        <f t="shared" si="5"/>
        <v>15</v>
      </c>
      <c r="B16" s="23" t="s">
        <v>5</v>
      </c>
      <c r="C16" s="23" t="s">
        <v>2181</v>
      </c>
      <c r="D16" s="23" t="s">
        <v>2182</v>
      </c>
      <c r="E16" s="24">
        <v>11227626</v>
      </c>
      <c r="F16" s="75">
        <v>46055</v>
      </c>
      <c r="G16" s="75"/>
      <c r="H16" s="75">
        <v>46296</v>
      </c>
      <c r="I16" s="18">
        <v>71232000</v>
      </c>
      <c r="J16" s="18"/>
      <c r="K16" s="18">
        <v>0</v>
      </c>
      <c r="L16" s="26" t="s">
        <v>60</v>
      </c>
      <c r="M16" s="18">
        <v>0</v>
      </c>
      <c r="N16" s="18">
        <v>8904000</v>
      </c>
      <c r="O16" s="18">
        <v>296800</v>
      </c>
      <c r="P16" s="26">
        <v>901</v>
      </c>
      <c r="Q16" s="67">
        <v>46034</v>
      </c>
      <c r="R16" s="18">
        <v>71232000</v>
      </c>
      <c r="S16" s="26">
        <v>1224</v>
      </c>
      <c r="T16" s="59">
        <v>46052</v>
      </c>
      <c r="U16" s="18">
        <v>71232000</v>
      </c>
      <c r="V16" s="18">
        <v>0</v>
      </c>
      <c r="W16" s="18">
        <v>8607200</v>
      </c>
      <c r="X16" s="18">
        <v>8904000</v>
      </c>
      <c r="Y16" s="18">
        <v>8904000</v>
      </c>
      <c r="Z16" s="18">
        <v>8904000</v>
      </c>
      <c r="AA16" s="18">
        <v>8904000</v>
      </c>
      <c r="AB16" s="18">
        <v>8904000</v>
      </c>
      <c r="AC16" s="18">
        <f t="shared" si="6"/>
        <v>53127200</v>
      </c>
      <c r="AD16" s="18"/>
      <c r="AE16" s="18">
        <f t="shared" si="7"/>
        <v>8904000</v>
      </c>
      <c r="AF16" s="18">
        <f>--N16</f>
        <v>8904000</v>
      </c>
      <c r="AG16" s="18">
        <f>--N16/30*1</f>
        <v>296800</v>
      </c>
      <c r="AH16" s="18">
        <v>0</v>
      </c>
      <c r="AI16" s="18">
        <v>0</v>
      </c>
      <c r="AJ16" s="18">
        <f t="shared" si="9"/>
        <v>18104800</v>
      </c>
      <c r="AK16" s="18">
        <f t="shared" si="10"/>
        <v>71232000</v>
      </c>
      <c r="AL16" s="23"/>
      <c r="AM16" s="23"/>
      <c r="AN16" s="23"/>
      <c r="AO16" s="23"/>
      <c r="AP16" s="23"/>
      <c r="AQ16" s="23" t="s">
        <v>61</v>
      </c>
      <c r="AR16" s="23" t="s">
        <v>2183</v>
      </c>
      <c r="AS16" s="23" t="s">
        <v>2184</v>
      </c>
      <c r="AT16" s="23" t="s">
        <v>2128</v>
      </c>
    </row>
    <row r="17" spans="1:46" x14ac:dyDescent="0.25">
      <c r="A17" s="26">
        <f t="shared" si="5"/>
        <v>16</v>
      </c>
      <c r="B17" s="23" t="s">
        <v>5</v>
      </c>
      <c r="C17" s="23" t="s">
        <v>2185</v>
      </c>
      <c r="D17" s="23" t="s">
        <v>2186</v>
      </c>
      <c r="E17" s="24">
        <v>91105714</v>
      </c>
      <c r="F17" s="75">
        <v>46049</v>
      </c>
      <c r="G17" s="75"/>
      <c r="H17" s="75">
        <v>46291</v>
      </c>
      <c r="I17" s="18">
        <v>60000000</v>
      </c>
      <c r="J17" s="18"/>
      <c r="K17" s="18">
        <v>0</v>
      </c>
      <c r="L17" s="26" t="s">
        <v>60</v>
      </c>
      <c r="M17" s="18">
        <v>0</v>
      </c>
      <c r="N17" s="18">
        <v>7500000</v>
      </c>
      <c r="O17" s="18">
        <v>250000</v>
      </c>
      <c r="P17" s="26">
        <v>902</v>
      </c>
      <c r="Q17" s="67">
        <v>46034</v>
      </c>
      <c r="R17" s="18">
        <v>60000000</v>
      </c>
      <c r="S17" s="26">
        <v>1033</v>
      </c>
      <c r="T17" s="59">
        <v>46049</v>
      </c>
      <c r="U17" s="18">
        <v>60000000</v>
      </c>
      <c r="V17" s="18">
        <v>1000000</v>
      </c>
      <c r="W17" s="18">
        <v>7500000</v>
      </c>
      <c r="X17" s="18">
        <v>7500000</v>
      </c>
      <c r="Y17" s="18">
        <v>7500000</v>
      </c>
      <c r="Z17" s="18">
        <v>7500000</v>
      </c>
      <c r="AA17" s="18">
        <v>7500000</v>
      </c>
      <c r="AB17" s="18">
        <v>7500000</v>
      </c>
      <c r="AC17" s="18">
        <f t="shared" si="6"/>
        <v>46000000</v>
      </c>
      <c r="AD17" s="18"/>
      <c r="AE17" s="18">
        <f t="shared" si="7"/>
        <v>7500000</v>
      </c>
      <c r="AF17" s="18">
        <f>--N17/30*26</f>
        <v>6500000</v>
      </c>
      <c r="AG17" s="18">
        <v>0</v>
      </c>
      <c r="AH17" s="18"/>
      <c r="AI17" s="18"/>
      <c r="AJ17" s="18">
        <f t="shared" si="9"/>
        <v>14000000</v>
      </c>
      <c r="AK17" s="18">
        <f t="shared" si="10"/>
        <v>60000000</v>
      </c>
      <c r="AL17" s="23"/>
      <c r="AM17" s="23"/>
      <c r="AN17" s="23"/>
      <c r="AO17" s="23"/>
      <c r="AP17" s="23"/>
      <c r="AQ17" s="23" t="s">
        <v>61</v>
      </c>
      <c r="AR17" s="23" t="s">
        <v>2187</v>
      </c>
      <c r="AS17" s="23" t="s">
        <v>2188</v>
      </c>
      <c r="AT17" s="23" t="s">
        <v>2128</v>
      </c>
    </row>
    <row r="18" spans="1:46" x14ac:dyDescent="0.25">
      <c r="A18" s="26">
        <f t="shared" si="5"/>
        <v>17</v>
      </c>
      <c r="B18" s="23" t="s">
        <v>5</v>
      </c>
      <c r="C18" s="23" t="s">
        <v>2189</v>
      </c>
      <c r="D18" s="23" t="s">
        <v>2190</v>
      </c>
      <c r="E18" s="24">
        <v>35503478</v>
      </c>
      <c r="F18" s="75">
        <v>46047</v>
      </c>
      <c r="G18" s="75"/>
      <c r="H18" s="75">
        <v>46289</v>
      </c>
      <c r="I18" s="18">
        <v>111300000</v>
      </c>
      <c r="J18" s="18"/>
      <c r="K18" s="18">
        <v>0</v>
      </c>
      <c r="L18" s="26" t="s">
        <v>60</v>
      </c>
      <c r="M18" s="18">
        <v>0</v>
      </c>
      <c r="N18" s="18">
        <v>13912500</v>
      </c>
      <c r="O18" s="18">
        <v>463750</v>
      </c>
      <c r="P18" s="26">
        <v>892</v>
      </c>
      <c r="Q18" s="67">
        <v>46034</v>
      </c>
      <c r="R18" s="18">
        <v>166950000</v>
      </c>
      <c r="S18" s="26">
        <v>557</v>
      </c>
      <c r="T18" s="59">
        <v>46045</v>
      </c>
      <c r="U18" s="18">
        <v>111300000</v>
      </c>
      <c r="V18" s="18">
        <v>2782500</v>
      </c>
      <c r="W18" s="18">
        <v>13912500</v>
      </c>
      <c r="X18" s="18">
        <v>13912500</v>
      </c>
      <c r="Y18" s="18">
        <v>13912500</v>
      </c>
      <c r="Z18" s="18">
        <v>13912500</v>
      </c>
      <c r="AA18" s="18">
        <v>13912500</v>
      </c>
      <c r="AB18" s="18">
        <v>13912500</v>
      </c>
      <c r="AC18" s="18">
        <f t="shared" si="6"/>
        <v>86257500</v>
      </c>
      <c r="AD18" s="18"/>
      <c r="AE18" s="18">
        <f t="shared" si="7"/>
        <v>13912500</v>
      </c>
      <c r="AF18" s="18">
        <f>--N18/30*24</f>
        <v>11130000</v>
      </c>
      <c r="AG18" s="18">
        <v>0</v>
      </c>
      <c r="AH18" s="18"/>
      <c r="AI18" s="18"/>
      <c r="AJ18" s="18">
        <f t="shared" si="9"/>
        <v>25042500</v>
      </c>
      <c r="AK18" s="18">
        <f t="shared" si="10"/>
        <v>111300000</v>
      </c>
      <c r="AL18" s="23"/>
      <c r="AM18" s="23"/>
      <c r="AN18" s="23"/>
      <c r="AO18" s="23"/>
      <c r="AP18" s="23"/>
      <c r="AQ18" s="23" t="s">
        <v>61</v>
      </c>
      <c r="AR18" s="23" t="s">
        <v>2191</v>
      </c>
      <c r="AS18" s="23" t="s">
        <v>2192</v>
      </c>
      <c r="AT18" s="23" t="s">
        <v>2128</v>
      </c>
    </row>
    <row r="19" spans="1:46" x14ac:dyDescent="0.25">
      <c r="A19" s="26">
        <f t="shared" si="5"/>
        <v>18</v>
      </c>
      <c r="B19" s="23" t="s">
        <v>5</v>
      </c>
      <c r="C19" s="23" t="s">
        <v>2193</v>
      </c>
      <c r="D19" s="23" t="s">
        <v>2194</v>
      </c>
      <c r="E19" s="24">
        <v>1014200589</v>
      </c>
      <c r="F19" s="75">
        <v>46055</v>
      </c>
      <c r="G19" s="75"/>
      <c r="H19" s="75">
        <v>46296</v>
      </c>
      <c r="I19" s="18">
        <v>50400000</v>
      </c>
      <c r="J19" s="18"/>
      <c r="K19" s="18">
        <v>0</v>
      </c>
      <c r="L19" s="26" t="s">
        <v>60</v>
      </c>
      <c r="M19" s="18">
        <v>0</v>
      </c>
      <c r="N19" s="18">
        <v>6300000</v>
      </c>
      <c r="O19" s="18">
        <v>210000</v>
      </c>
      <c r="P19" s="26">
        <v>898</v>
      </c>
      <c r="Q19" s="67">
        <v>46034</v>
      </c>
      <c r="R19" s="18">
        <v>50400000</v>
      </c>
      <c r="S19" s="26">
        <v>1007</v>
      </c>
      <c r="T19" s="59">
        <v>46049</v>
      </c>
      <c r="U19" s="18">
        <v>50400000</v>
      </c>
      <c r="V19" s="18">
        <v>0</v>
      </c>
      <c r="W19" s="18">
        <v>6090000</v>
      </c>
      <c r="X19" s="18">
        <v>6300000</v>
      </c>
      <c r="Y19" s="18">
        <v>6300000</v>
      </c>
      <c r="Z19" s="18">
        <v>6300000</v>
      </c>
      <c r="AA19" s="18">
        <v>6300000</v>
      </c>
      <c r="AB19" s="18">
        <v>6300000</v>
      </c>
      <c r="AC19" s="18">
        <f t="shared" si="6"/>
        <v>37590000</v>
      </c>
      <c r="AD19" s="18"/>
      <c r="AE19" s="18">
        <f t="shared" si="7"/>
        <v>6300000</v>
      </c>
      <c r="AF19" s="18">
        <f>--N19</f>
        <v>6300000</v>
      </c>
      <c r="AG19" s="18">
        <f>--N19/30*1</f>
        <v>210000</v>
      </c>
      <c r="AH19" s="18">
        <v>0</v>
      </c>
      <c r="AI19" s="18">
        <v>0</v>
      </c>
      <c r="AJ19" s="18">
        <f t="shared" si="9"/>
        <v>12810000</v>
      </c>
      <c r="AK19" s="18">
        <f t="shared" si="10"/>
        <v>50400000</v>
      </c>
      <c r="AL19" s="23"/>
      <c r="AM19" s="23"/>
      <c r="AN19" s="23"/>
      <c r="AO19" s="23"/>
      <c r="AP19" s="23"/>
      <c r="AQ19" s="23" t="s">
        <v>61</v>
      </c>
      <c r="AR19" s="23" t="s">
        <v>2195</v>
      </c>
      <c r="AS19" s="23" t="s">
        <v>2196</v>
      </c>
      <c r="AT19" s="23" t="s">
        <v>2128</v>
      </c>
    </row>
    <row r="20" spans="1:46" x14ac:dyDescent="0.25">
      <c r="A20" s="26">
        <f t="shared" si="5"/>
        <v>19</v>
      </c>
      <c r="B20" s="23" t="s">
        <v>5</v>
      </c>
      <c r="C20" s="23" t="s">
        <v>2197</v>
      </c>
      <c r="D20" s="23" t="s">
        <v>2198</v>
      </c>
      <c r="E20" s="24">
        <v>79881800</v>
      </c>
      <c r="F20" s="75">
        <v>46055</v>
      </c>
      <c r="G20" s="75"/>
      <c r="H20" s="75">
        <v>46296</v>
      </c>
      <c r="I20" s="18">
        <v>104000000</v>
      </c>
      <c r="J20" s="18"/>
      <c r="K20" s="18">
        <v>0</v>
      </c>
      <c r="L20" s="26" t="s">
        <v>60</v>
      </c>
      <c r="M20" s="18">
        <v>0</v>
      </c>
      <c r="N20" s="18">
        <v>13000000</v>
      </c>
      <c r="O20" s="18">
        <v>433333.33333333331</v>
      </c>
      <c r="P20" s="26">
        <v>900</v>
      </c>
      <c r="Q20" s="67">
        <v>46034</v>
      </c>
      <c r="R20" s="18">
        <v>156000000</v>
      </c>
      <c r="S20" s="26">
        <v>1115</v>
      </c>
      <c r="T20" s="59">
        <v>46050</v>
      </c>
      <c r="U20" s="18">
        <v>104000000</v>
      </c>
      <c r="V20" s="18">
        <v>0</v>
      </c>
      <c r="W20" s="18">
        <v>12566666.67</v>
      </c>
      <c r="X20" s="18">
        <v>13000000</v>
      </c>
      <c r="Y20" s="18">
        <v>13000000</v>
      </c>
      <c r="Z20" s="18">
        <v>13000000</v>
      </c>
      <c r="AA20" s="18">
        <v>13000000</v>
      </c>
      <c r="AB20" s="18">
        <v>13000000</v>
      </c>
      <c r="AC20" s="18">
        <f t="shared" ref="AC20:AC27" si="11">SUM(V20:AB20)</f>
        <v>77566666.670000002</v>
      </c>
      <c r="AD20" s="18"/>
      <c r="AE20" s="18">
        <f t="shared" ref="AE20:AE27" si="12">--N20</f>
        <v>13000000</v>
      </c>
      <c r="AF20" s="18">
        <f t="shared" ref="AF20:AF22" si="13">--N20</f>
        <v>13000000</v>
      </c>
      <c r="AG20" s="18">
        <f t="shared" ref="AG20:AG22" si="14">--N20/30*1</f>
        <v>433333.33333333331</v>
      </c>
      <c r="AH20" s="18">
        <v>0</v>
      </c>
      <c r="AI20" s="18">
        <v>0</v>
      </c>
      <c r="AJ20" s="18">
        <f t="shared" ref="AJ20:AJ27" si="15">SUM(AD20:AI20)</f>
        <v>26433333.333333332</v>
      </c>
      <c r="AK20" s="18">
        <f t="shared" ref="AK20:AK27" si="16">--AJ20--AC20</f>
        <v>104000000.00333333</v>
      </c>
      <c r="AL20" s="23"/>
      <c r="AM20" s="23"/>
      <c r="AN20" s="23"/>
      <c r="AO20" s="23"/>
      <c r="AP20" s="23"/>
      <c r="AQ20" s="23" t="s">
        <v>61</v>
      </c>
      <c r="AR20" s="23" t="s">
        <v>2199</v>
      </c>
      <c r="AS20" s="23" t="s">
        <v>2200</v>
      </c>
      <c r="AT20" s="23" t="s">
        <v>2128</v>
      </c>
    </row>
    <row r="21" spans="1:46" x14ac:dyDescent="0.25">
      <c r="A21" s="26">
        <f t="shared" si="5"/>
        <v>20</v>
      </c>
      <c r="B21" s="23" t="s">
        <v>5</v>
      </c>
      <c r="C21" s="23" t="s">
        <v>2201</v>
      </c>
      <c r="D21" s="23" t="s">
        <v>2202</v>
      </c>
      <c r="E21" s="24">
        <v>80115613</v>
      </c>
      <c r="F21" s="75">
        <v>46055</v>
      </c>
      <c r="G21" s="75">
        <v>46163</v>
      </c>
      <c r="H21" s="75">
        <v>46296</v>
      </c>
      <c r="I21" s="18">
        <v>71232000</v>
      </c>
      <c r="J21" s="18">
        <v>38880800</v>
      </c>
      <c r="K21" s="18">
        <v>0</v>
      </c>
      <c r="L21" s="26" t="s">
        <v>60</v>
      </c>
      <c r="M21" s="18">
        <v>0</v>
      </c>
      <c r="N21" s="18">
        <v>8904000</v>
      </c>
      <c r="O21" s="18">
        <v>296800</v>
      </c>
      <c r="P21" s="26">
        <v>899</v>
      </c>
      <c r="Q21" s="67">
        <v>46034</v>
      </c>
      <c r="R21" s="18">
        <v>71232000</v>
      </c>
      <c r="S21" s="26">
        <v>12686</v>
      </c>
      <c r="T21" s="59">
        <v>46163</v>
      </c>
      <c r="U21" s="18">
        <v>38880800</v>
      </c>
      <c r="V21" s="18">
        <v>0</v>
      </c>
      <c r="W21" s="18">
        <v>0</v>
      </c>
      <c r="X21" s="18">
        <v>0</v>
      </c>
      <c r="Y21" s="18">
        <v>0</v>
      </c>
      <c r="Z21" s="18">
        <v>2968000</v>
      </c>
      <c r="AA21" s="18">
        <v>8904000</v>
      </c>
      <c r="AB21" s="18">
        <v>8904000</v>
      </c>
      <c r="AC21" s="18">
        <f t="shared" si="11"/>
        <v>20776000</v>
      </c>
      <c r="AD21" s="18"/>
      <c r="AE21" s="18">
        <f t="shared" si="12"/>
        <v>8904000</v>
      </c>
      <c r="AF21" s="18">
        <f t="shared" si="13"/>
        <v>8904000</v>
      </c>
      <c r="AG21" s="18">
        <f t="shared" si="14"/>
        <v>296800</v>
      </c>
      <c r="AH21" s="18">
        <v>0</v>
      </c>
      <c r="AI21" s="18">
        <v>0</v>
      </c>
      <c r="AJ21" s="18">
        <f t="shared" si="15"/>
        <v>18104800</v>
      </c>
      <c r="AK21" s="18">
        <f t="shared" si="16"/>
        <v>38880800</v>
      </c>
      <c r="AL21" s="23"/>
      <c r="AM21" s="23"/>
      <c r="AN21" s="23"/>
      <c r="AO21" s="23"/>
      <c r="AP21" s="23" t="s">
        <v>92</v>
      </c>
      <c r="AQ21" s="23" t="s">
        <v>61</v>
      </c>
      <c r="AR21" s="23" t="s">
        <v>2203</v>
      </c>
      <c r="AS21" s="23" t="s">
        <v>2204</v>
      </c>
      <c r="AT21" s="23" t="s">
        <v>2128</v>
      </c>
    </row>
    <row r="22" spans="1:46" x14ac:dyDescent="0.25">
      <c r="A22" s="26">
        <f t="shared" si="5"/>
        <v>21</v>
      </c>
      <c r="B22" s="23" t="s">
        <v>5</v>
      </c>
      <c r="C22" s="23" t="s">
        <v>2205</v>
      </c>
      <c r="D22" s="23" t="s">
        <v>2206</v>
      </c>
      <c r="E22" s="24">
        <v>79330024</v>
      </c>
      <c r="F22" s="75">
        <v>46055</v>
      </c>
      <c r="G22" s="75"/>
      <c r="H22" s="75">
        <v>46296</v>
      </c>
      <c r="I22" s="18">
        <v>114800000</v>
      </c>
      <c r="J22" s="18"/>
      <c r="K22" s="18">
        <v>0</v>
      </c>
      <c r="L22" s="26" t="s">
        <v>60</v>
      </c>
      <c r="M22" s="18">
        <v>0</v>
      </c>
      <c r="N22" s="18">
        <v>14350000</v>
      </c>
      <c r="O22" s="18">
        <v>478333.33333333331</v>
      </c>
      <c r="P22" s="26">
        <v>905</v>
      </c>
      <c r="Q22" s="67">
        <v>46034</v>
      </c>
      <c r="R22" s="18">
        <v>172200000</v>
      </c>
      <c r="S22" s="26">
        <v>1226</v>
      </c>
      <c r="T22" s="59">
        <v>46052</v>
      </c>
      <c r="U22" s="18">
        <v>114800000</v>
      </c>
      <c r="V22" s="18">
        <v>0</v>
      </c>
      <c r="W22" s="18">
        <v>13871666.666666666</v>
      </c>
      <c r="X22" s="18">
        <v>14350000</v>
      </c>
      <c r="Y22" s="18">
        <v>14350000</v>
      </c>
      <c r="Z22" s="18">
        <v>14350000</v>
      </c>
      <c r="AA22" s="18">
        <v>14350000</v>
      </c>
      <c r="AB22" s="18">
        <v>14350000</v>
      </c>
      <c r="AC22" s="18">
        <f t="shared" si="11"/>
        <v>85621666.666666657</v>
      </c>
      <c r="AD22" s="18"/>
      <c r="AE22" s="18">
        <f t="shared" si="12"/>
        <v>14350000</v>
      </c>
      <c r="AF22" s="18">
        <f t="shared" si="13"/>
        <v>14350000</v>
      </c>
      <c r="AG22" s="18">
        <f t="shared" si="14"/>
        <v>478333.33333333331</v>
      </c>
      <c r="AH22" s="18">
        <v>0</v>
      </c>
      <c r="AI22" s="18">
        <v>0</v>
      </c>
      <c r="AJ22" s="18">
        <f t="shared" si="15"/>
        <v>29178333.333333332</v>
      </c>
      <c r="AK22" s="18">
        <f t="shared" si="16"/>
        <v>114799999.99999999</v>
      </c>
      <c r="AL22" s="23"/>
      <c r="AM22" s="23"/>
      <c r="AN22" s="23"/>
      <c r="AO22" s="23"/>
      <c r="AP22" s="23"/>
      <c r="AQ22" s="23" t="s">
        <v>61</v>
      </c>
      <c r="AR22" s="23" t="s">
        <v>2207</v>
      </c>
      <c r="AS22" s="23" t="s">
        <v>2208</v>
      </c>
      <c r="AT22" s="23" t="s">
        <v>2128</v>
      </c>
    </row>
    <row r="23" spans="1:46" x14ac:dyDescent="0.25">
      <c r="A23" s="26">
        <f t="shared" si="5"/>
        <v>22</v>
      </c>
      <c r="B23" s="23" t="s">
        <v>5</v>
      </c>
      <c r="C23" s="23" t="s">
        <v>2209</v>
      </c>
      <c r="D23" s="23" t="s">
        <v>2210</v>
      </c>
      <c r="E23" s="24">
        <v>80154121</v>
      </c>
      <c r="F23" s="75">
        <v>46056</v>
      </c>
      <c r="G23" s="75"/>
      <c r="H23" s="75">
        <v>46297</v>
      </c>
      <c r="I23" s="18">
        <v>71232000</v>
      </c>
      <c r="J23" s="18"/>
      <c r="K23" s="18">
        <v>0</v>
      </c>
      <c r="L23" s="26" t="s">
        <v>60</v>
      </c>
      <c r="M23" s="18">
        <v>0</v>
      </c>
      <c r="N23" s="18">
        <v>8904000</v>
      </c>
      <c r="O23" s="18">
        <v>296800</v>
      </c>
      <c r="P23" s="26">
        <v>884</v>
      </c>
      <c r="Q23" s="67">
        <v>46034</v>
      </c>
      <c r="R23" s="18">
        <v>71232000</v>
      </c>
      <c r="S23" s="26">
        <v>1222</v>
      </c>
      <c r="T23" s="59">
        <v>46052</v>
      </c>
      <c r="U23" s="18">
        <v>71232000</v>
      </c>
      <c r="V23" s="18">
        <v>0</v>
      </c>
      <c r="W23" s="18">
        <v>8310400</v>
      </c>
      <c r="X23" s="18">
        <v>8904000</v>
      </c>
      <c r="Y23" s="18">
        <v>8904000</v>
      </c>
      <c r="Z23" s="18">
        <v>8904000</v>
      </c>
      <c r="AA23" s="18">
        <v>8904000</v>
      </c>
      <c r="AB23" s="18">
        <v>8904000</v>
      </c>
      <c r="AC23" s="18">
        <f t="shared" si="11"/>
        <v>52830400</v>
      </c>
      <c r="AD23" s="18"/>
      <c r="AE23" s="18">
        <f t="shared" si="12"/>
        <v>8904000</v>
      </c>
      <c r="AF23" s="18">
        <f>--N23</f>
        <v>8904000</v>
      </c>
      <c r="AG23" s="18">
        <f>--AB23/30*2</f>
        <v>593600</v>
      </c>
      <c r="AH23" s="18">
        <v>0</v>
      </c>
      <c r="AI23" s="18">
        <v>0</v>
      </c>
      <c r="AJ23" s="18">
        <f t="shared" si="15"/>
        <v>18401600</v>
      </c>
      <c r="AK23" s="18">
        <f t="shared" si="16"/>
        <v>71232000</v>
      </c>
      <c r="AL23" s="23"/>
      <c r="AM23" s="23"/>
      <c r="AN23" s="23"/>
      <c r="AO23" s="23"/>
      <c r="AP23" s="23"/>
      <c r="AQ23" s="23" t="s">
        <v>61</v>
      </c>
      <c r="AR23" s="23" t="s">
        <v>2211</v>
      </c>
      <c r="AS23" s="23" t="s">
        <v>2212</v>
      </c>
      <c r="AT23" s="23" t="s">
        <v>2128</v>
      </c>
    </row>
    <row r="24" spans="1:46" x14ac:dyDescent="0.25">
      <c r="A24" s="26">
        <f t="shared" si="5"/>
        <v>23</v>
      </c>
      <c r="B24" s="23" t="s">
        <v>5</v>
      </c>
      <c r="C24" s="23" t="s">
        <v>2213</v>
      </c>
      <c r="D24" s="23" t="s">
        <v>2214</v>
      </c>
      <c r="E24" s="24">
        <v>52695909</v>
      </c>
      <c r="F24" s="75">
        <v>46055</v>
      </c>
      <c r="G24" s="75"/>
      <c r="H24" s="75">
        <v>46296</v>
      </c>
      <c r="I24" s="18">
        <v>71232000</v>
      </c>
      <c r="J24" s="18"/>
      <c r="K24" s="18">
        <v>0</v>
      </c>
      <c r="L24" s="26" t="s">
        <v>60</v>
      </c>
      <c r="M24" s="18">
        <v>0</v>
      </c>
      <c r="N24" s="18">
        <v>8904000</v>
      </c>
      <c r="O24" s="18">
        <v>296800</v>
      </c>
      <c r="P24" s="26">
        <v>904</v>
      </c>
      <c r="Q24" s="67">
        <v>46034</v>
      </c>
      <c r="R24" s="18">
        <v>71764000</v>
      </c>
      <c r="S24" s="26">
        <v>1208</v>
      </c>
      <c r="T24" s="59">
        <v>46052</v>
      </c>
      <c r="U24" s="18">
        <v>71764000</v>
      </c>
      <c r="V24" s="18">
        <v>0</v>
      </c>
      <c r="W24" s="18">
        <v>8607200</v>
      </c>
      <c r="X24" s="18">
        <v>8904000</v>
      </c>
      <c r="Y24" s="18">
        <v>8904000</v>
      </c>
      <c r="Z24" s="18">
        <v>8904000</v>
      </c>
      <c r="AA24" s="18">
        <v>8904000</v>
      </c>
      <c r="AB24" s="18">
        <v>8904000</v>
      </c>
      <c r="AC24" s="18">
        <f t="shared" si="11"/>
        <v>53127200</v>
      </c>
      <c r="AD24" s="18"/>
      <c r="AE24" s="18">
        <f t="shared" si="12"/>
        <v>8904000</v>
      </c>
      <c r="AF24" s="18">
        <f t="shared" ref="AF24:AF27" si="17">--N24</f>
        <v>8904000</v>
      </c>
      <c r="AG24" s="18">
        <f t="shared" ref="AG24:AG27" si="18">--N24/30*1</f>
        <v>296800</v>
      </c>
      <c r="AH24" s="18">
        <v>0</v>
      </c>
      <c r="AI24" s="18">
        <v>0</v>
      </c>
      <c r="AJ24" s="18">
        <f t="shared" si="15"/>
        <v>18104800</v>
      </c>
      <c r="AK24" s="18">
        <f t="shared" si="16"/>
        <v>71232000</v>
      </c>
      <c r="AL24" s="26"/>
      <c r="AM24" s="25"/>
      <c r="AN24" s="25"/>
      <c r="AO24" s="26"/>
      <c r="AP24" s="26"/>
      <c r="AQ24" s="23" t="s">
        <v>61</v>
      </c>
      <c r="AR24" s="23" t="s">
        <v>2215</v>
      </c>
      <c r="AS24" s="23" t="s">
        <v>2216</v>
      </c>
      <c r="AT24" s="23" t="s">
        <v>2128</v>
      </c>
    </row>
    <row r="25" spans="1:46" x14ac:dyDescent="0.25">
      <c r="A25" s="26">
        <f t="shared" si="5"/>
        <v>24</v>
      </c>
      <c r="B25" s="23" t="s">
        <v>5</v>
      </c>
      <c r="C25" s="23" t="s">
        <v>2217</v>
      </c>
      <c r="D25" s="23" t="s">
        <v>2218</v>
      </c>
      <c r="E25" s="24">
        <v>1033773166</v>
      </c>
      <c r="F25" s="75">
        <v>46055</v>
      </c>
      <c r="G25" s="75"/>
      <c r="H25" s="75">
        <v>46296</v>
      </c>
      <c r="I25" s="18">
        <v>60000000</v>
      </c>
      <c r="J25" s="18"/>
      <c r="K25" s="18">
        <v>0</v>
      </c>
      <c r="L25" s="26" t="s">
        <v>60</v>
      </c>
      <c r="M25" s="18">
        <v>0</v>
      </c>
      <c r="N25" s="18">
        <v>7500000</v>
      </c>
      <c r="O25" s="18">
        <v>250000</v>
      </c>
      <c r="P25" s="26">
        <v>906</v>
      </c>
      <c r="Q25" s="67">
        <v>46034</v>
      </c>
      <c r="R25" s="18">
        <v>60000000</v>
      </c>
      <c r="S25" s="26">
        <v>1207</v>
      </c>
      <c r="T25" s="59">
        <v>46052</v>
      </c>
      <c r="U25" s="18">
        <v>60000000</v>
      </c>
      <c r="V25" s="18">
        <v>0</v>
      </c>
      <c r="W25" s="18">
        <v>7250000</v>
      </c>
      <c r="X25" s="18">
        <v>7500000</v>
      </c>
      <c r="Y25" s="18">
        <v>7500000</v>
      </c>
      <c r="Z25" s="18">
        <v>7500000</v>
      </c>
      <c r="AA25" s="18">
        <v>7500000</v>
      </c>
      <c r="AB25" s="18">
        <v>7500000</v>
      </c>
      <c r="AC25" s="18">
        <f t="shared" si="11"/>
        <v>44750000</v>
      </c>
      <c r="AD25" s="18"/>
      <c r="AE25" s="18">
        <f t="shared" si="12"/>
        <v>7500000</v>
      </c>
      <c r="AF25" s="18">
        <f t="shared" si="17"/>
        <v>7500000</v>
      </c>
      <c r="AG25" s="18">
        <f t="shared" si="18"/>
        <v>250000</v>
      </c>
      <c r="AH25" s="18">
        <v>0</v>
      </c>
      <c r="AI25" s="18">
        <v>0</v>
      </c>
      <c r="AJ25" s="18">
        <f t="shared" si="15"/>
        <v>15250000</v>
      </c>
      <c r="AK25" s="18">
        <f t="shared" si="16"/>
        <v>60000000</v>
      </c>
      <c r="AL25" s="23"/>
      <c r="AM25" s="23"/>
      <c r="AN25" s="23"/>
      <c r="AO25" s="23"/>
      <c r="AP25" s="23"/>
      <c r="AQ25" s="23" t="s">
        <v>93</v>
      </c>
      <c r="AR25" s="23" t="s">
        <v>2219</v>
      </c>
      <c r="AS25" s="23" t="s">
        <v>2220</v>
      </c>
      <c r="AT25" s="23" t="s">
        <v>2128</v>
      </c>
    </row>
    <row r="26" spans="1:46" x14ac:dyDescent="0.25">
      <c r="A26" s="26">
        <f t="shared" si="5"/>
        <v>25</v>
      </c>
      <c r="B26" s="23" t="s">
        <v>5</v>
      </c>
      <c r="C26" s="23" t="s">
        <v>2221</v>
      </c>
      <c r="D26" s="23" t="s">
        <v>2222</v>
      </c>
      <c r="E26" s="24">
        <v>52731238</v>
      </c>
      <c r="F26" s="75">
        <v>46055</v>
      </c>
      <c r="G26" s="75"/>
      <c r="H26" s="75">
        <v>46296</v>
      </c>
      <c r="I26" s="18">
        <v>71232000</v>
      </c>
      <c r="J26" s="18"/>
      <c r="K26" s="18">
        <v>0</v>
      </c>
      <c r="L26" s="26" t="s">
        <v>60</v>
      </c>
      <c r="M26" s="18">
        <v>0</v>
      </c>
      <c r="N26" s="18">
        <v>8904000</v>
      </c>
      <c r="O26" s="18">
        <v>296800</v>
      </c>
      <c r="P26" s="26">
        <v>887</v>
      </c>
      <c r="Q26" s="67">
        <v>46034</v>
      </c>
      <c r="R26" s="18">
        <v>71232000</v>
      </c>
      <c r="S26" s="26">
        <v>1217</v>
      </c>
      <c r="T26" s="59">
        <v>46052</v>
      </c>
      <c r="U26" s="18">
        <v>71232000</v>
      </c>
      <c r="V26" s="18">
        <v>0</v>
      </c>
      <c r="W26" s="18">
        <v>8607200</v>
      </c>
      <c r="X26" s="18">
        <v>8904000</v>
      </c>
      <c r="Y26" s="18">
        <v>8904000</v>
      </c>
      <c r="Z26" s="18">
        <v>8904000</v>
      </c>
      <c r="AA26" s="18">
        <v>8904000</v>
      </c>
      <c r="AB26" s="18">
        <v>8904000</v>
      </c>
      <c r="AC26" s="18">
        <f t="shared" si="11"/>
        <v>53127200</v>
      </c>
      <c r="AD26" s="18"/>
      <c r="AE26" s="18">
        <f t="shared" si="12"/>
        <v>8904000</v>
      </c>
      <c r="AF26" s="18">
        <f t="shared" si="17"/>
        <v>8904000</v>
      </c>
      <c r="AG26" s="18">
        <f t="shared" si="18"/>
        <v>296800</v>
      </c>
      <c r="AH26" s="18">
        <v>0</v>
      </c>
      <c r="AI26" s="18">
        <v>0</v>
      </c>
      <c r="AJ26" s="18">
        <f t="shared" si="15"/>
        <v>18104800</v>
      </c>
      <c r="AK26" s="18">
        <f t="shared" si="16"/>
        <v>71232000</v>
      </c>
      <c r="AL26" s="23"/>
      <c r="AM26" s="23"/>
      <c r="AN26" s="23"/>
      <c r="AO26" s="23"/>
      <c r="AP26" s="23"/>
      <c r="AQ26" s="23" t="s">
        <v>61</v>
      </c>
      <c r="AR26" s="23" t="s">
        <v>2223</v>
      </c>
      <c r="AS26" s="23" t="s">
        <v>2224</v>
      </c>
      <c r="AT26" s="23" t="s">
        <v>2128</v>
      </c>
    </row>
    <row r="27" spans="1:46" x14ac:dyDescent="0.25">
      <c r="A27" s="26">
        <f t="shared" si="5"/>
        <v>26</v>
      </c>
      <c r="B27" s="23" t="s">
        <v>5</v>
      </c>
      <c r="C27" s="23" t="s">
        <v>2225</v>
      </c>
      <c r="D27" s="23" t="s">
        <v>2226</v>
      </c>
      <c r="E27" s="24">
        <v>52885743</v>
      </c>
      <c r="F27" s="75">
        <v>46055</v>
      </c>
      <c r="G27" s="75"/>
      <c r="H27" s="75">
        <v>46296</v>
      </c>
      <c r="I27" s="18">
        <v>100800000</v>
      </c>
      <c r="J27" s="18"/>
      <c r="K27" s="18">
        <v>0</v>
      </c>
      <c r="L27" s="26" t="s">
        <v>60</v>
      </c>
      <c r="M27" s="18">
        <v>0</v>
      </c>
      <c r="N27" s="18">
        <v>12600000</v>
      </c>
      <c r="O27" s="18">
        <v>420000</v>
      </c>
      <c r="P27" s="26">
        <v>889</v>
      </c>
      <c r="Q27" s="67">
        <v>46034</v>
      </c>
      <c r="R27" s="18">
        <v>100800000</v>
      </c>
      <c r="S27" s="26">
        <v>1201</v>
      </c>
      <c r="T27" s="59">
        <v>46052</v>
      </c>
      <c r="U27" s="18">
        <v>100800000</v>
      </c>
      <c r="V27" s="18">
        <v>0</v>
      </c>
      <c r="W27" s="18">
        <v>12180000</v>
      </c>
      <c r="X27" s="18">
        <v>12600000</v>
      </c>
      <c r="Y27" s="18">
        <v>12600000</v>
      </c>
      <c r="Z27" s="18">
        <v>12600000</v>
      </c>
      <c r="AA27" s="18">
        <v>12600000</v>
      </c>
      <c r="AB27" s="18">
        <v>12600000</v>
      </c>
      <c r="AC27" s="18">
        <f t="shared" si="11"/>
        <v>75180000</v>
      </c>
      <c r="AD27" s="18"/>
      <c r="AE27" s="18">
        <f t="shared" si="12"/>
        <v>12600000</v>
      </c>
      <c r="AF27" s="18">
        <f t="shared" si="17"/>
        <v>12600000</v>
      </c>
      <c r="AG27" s="18">
        <f t="shared" si="18"/>
        <v>420000</v>
      </c>
      <c r="AH27" s="18">
        <v>0</v>
      </c>
      <c r="AI27" s="18">
        <v>0</v>
      </c>
      <c r="AJ27" s="18">
        <f t="shared" si="15"/>
        <v>25620000</v>
      </c>
      <c r="AK27" s="18">
        <f t="shared" si="16"/>
        <v>100800000</v>
      </c>
      <c r="AL27" s="23"/>
      <c r="AM27" s="23"/>
      <c r="AN27" s="23"/>
      <c r="AO27" s="23"/>
      <c r="AP27" s="23"/>
      <c r="AQ27" s="23" t="s">
        <v>61</v>
      </c>
      <c r="AR27" s="23" t="s">
        <v>2227</v>
      </c>
      <c r="AS27" s="23" t="s">
        <v>2228</v>
      </c>
      <c r="AT27" s="23" t="s">
        <v>2128</v>
      </c>
    </row>
    <row r="28" spans="1:46" x14ac:dyDescent="0.25">
      <c r="A28" s="26">
        <f t="shared" si="5"/>
        <v>27</v>
      </c>
      <c r="B28" s="23" t="s">
        <v>5</v>
      </c>
      <c r="C28" s="23" t="s">
        <v>2229</v>
      </c>
      <c r="D28" s="23" t="s">
        <v>2230</v>
      </c>
      <c r="E28" s="24">
        <v>53071010</v>
      </c>
      <c r="F28" s="75">
        <v>46051</v>
      </c>
      <c r="G28" s="75"/>
      <c r="H28" s="75">
        <v>46293</v>
      </c>
      <c r="I28" s="18">
        <v>96000000</v>
      </c>
      <c r="J28" s="18"/>
      <c r="K28" s="18">
        <v>0</v>
      </c>
      <c r="L28" s="26" t="s">
        <v>60</v>
      </c>
      <c r="M28" s="18">
        <v>0</v>
      </c>
      <c r="N28" s="18">
        <v>12000000</v>
      </c>
      <c r="O28" s="18">
        <v>400000</v>
      </c>
      <c r="P28" s="26">
        <v>873</v>
      </c>
      <c r="Q28" s="67">
        <v>46034</v>
      </c>
      <c r="R28" s="18">
        <v>144000000</v>
      </c>
      <c r="S28" s="26">
        <v>638</v>
      </c>
      <c r="T28" s="59">
        <v>46048</v>
      </c>
      <c r="U28" s="18">
        <v>96000000</v>
      </c>
      <c r="V28" s="18">
        <v>800000</v>
      </c>
      <c r="W28" s="18">
        <v>12000000</v>
      </c>
      <c r="X28" s="18">
        <v>12000000</v>
      </c>
      <c r="Y28" s="18">
        <v>12000000</v>
      </c>
      <c r="Z28" s="18">
        <v>12000000</v>
      </c>
      <c r="AA28" s="18">
        <v>12000000</v>
      </c>
      <c r="AB28" s="18">
        <v>12000000</v>
      </c>
      <c r="AC28" s="18">
        <f t="shared" ref="AC28" si="19">SUM(V28:AB28)</f>
        <v>72800000</v>
      </c>
      <c r="AD28" s="18"/>
      <c r="AE28" s="18">
        <f t="shared" ref="AE28" si="20">--N28</f>
        <v>12000000</v>
      </c>
      <c r="AF28" s="18">
        <f>--N28/30*28</f>
        <v>11200000</v>
      </c>
      <c r="AG28" s="18">
        <v>0</v>
      </c>
      <c r="AH28" s="18"/>
      <c r="AI28" s="18"/>
      <c r="AJ28" s="18">
        <f t="shared" ref="AJ28" si="21">SUM(AD28:AI28)</f>
        <v>23200000</v>
      </c>
      <c r="AK28" s="18">
        <f t="shared" ref="AK28" si="22">--AJ28--AC28</f>
        <v>96000000</v>
      </c>
      <c r="AL28" s="23"/>
      <c r="AM28" s="23"/>
      <c r="AN28" s="23"/>
      <c r="AO28" s="23"/>
      <c r="AP28" s="23"/>
      <c r="AQ28" s="23" t="s">
        <v>61</v>
      </c>
      <c r="AR28" s="23" t="s">
        <v>2231</v>
      </c>
      <c r="AS28" s="23" t="s">
        <v>2232</v>
      </c>
      <c r="AT28" s="23" t="s">
        <v>2128</v>
      </c>
    </row>
    <row r="29" spans="1:46" x14ac:dyDescent="0.25">
      <c r="A29" s="26">
        <f t="shared" si="5"/>
        <v>28</v>
      </c>
      <c r="B29" s="23" t="s">
        <v>5</v>
      </c>
      <c r="C29" s="23" t="s">
        <v>2233</v>
      </c>
      <c r="D29" s="23" t="s">
        <v>2234</v>
      </c>
      <c r="E29" s="24">
        <v>1118547962</v>
      </c>
      <c r="F29" s="75">
        <v>46055</v>
      </c>
      <c r="G29" s="75"/>
      <c r="H29" s="75">
        <v>46296</v>
      </c>
      <c r="I29" s="18">
        <v>71232000</v>
      </c>
      <c r="J29" s="18"/>
      <c r="K29" s="18">
        <v>0</v>
      </c>
      <c r="L29" s="26" t="s">
        <v>60</v>
      </c>
      <c r="M29" s="18">
        <v>0</v>
      </c>
      <c r="N29" s="18">
        <v>8904000</v>
      </c>
      <c r="O29" s="18">
        <v>296800</v>
      </c>
      <c r="P29" s="26">
        <v>874</v>
      </c>
      <c r="Q29" s="67">
        <v>46034</v>
      </c>
      <c r="R29" s="18">
        <v>71764000</v>
      </c>
      <c r="S29" s="26">
        <v>1215</v>
      </c>
      <c r="T29" s="59">
        <v>46052</v>
      </c>
      <c r="U29" s="18">
        <v>71764000</v>
      </c>
      <c r="V29" s="18">
        <v>0</v>
      </c>
      <c r="W29" s="18">
        <v>8607200</v>
      </c>
      <c r="X29" s="18">
        <v>8904000</v>
      </c>
      <c r="Y29" s="18">
        <v>8904000</v>
      </c>
      <c r="Z29" s="18">
        <v>8904000</v>
      </c>
      <c r="AA29" s="18">
        <v>8904000</v>
      </c>
      <c r="AB29" s="18">
        <v>8904000</v>
      </c>
      <c r="AC29" s="18">
        <f t="shared" ref="AC29:AC37" si="23">SUM(V29:AB29)</f>
        <v>53127200</v>
      </c>
      <c r="AD29" s="18"/>
      <c r="AE29" s="18">
        <f t="shared" ref="AE29:AE38" si="24">--N29</f>
        <v>8904000</v>
      </c>
      <c r="AF29" s="18">
        <f t="shared" ref="AF29" si="25">--N29</f>
        <v>8904000</v>
      </c>
      <c r="AG29" s="18">
        <f t="shared" ref="AG29" si="26">--N29/30*1</f>
        <v>296800</v>
      </c>
      <c r="AH29" s="18">
        <v>0</v>
      </c>
      <c r="AI29" s="18">
        <v>0</v>
      </c>
      <c r="AJ29" s="18">
        <f t="shared" ref="AJ29:AJ38" si="27">SUM(AD29:AI29)</f>
        <v>18104800</v>
      </c>
      <c r="AK29" s="18">
        <f t="shared" ref="AK29:AK38" si="28">--AJ29--AC29</f>
        <v>71232000</v>
      </c>
      <c r="AL29" s="26"/>
      <c r="AM29" s="25"/>
      <c r="AN29" s="25"/>
      <c r="AO29" s="26"/>
      <c r="AP29" s="26"/>
      <c r="AQ29" s="23" t="s">
        <v>61</v>
      </c>
      <c r="AR29" s="23" t="s">
        <v>2235</v>
      </c>
      <c r="AS29" s="23" t="s">
        <v>2236</v>
      </c>
      <c r="AT29" s="23" t="s">
        <v>2128</v>
      </c>
    </row>
    <row r="30" spans="1:46" x14ac:dyDescent="0.25">
      <c r="A30" s="26">
        <f t="shared" si="5"/>
        <v>29</v>
      </c>
      <c r="B30" s="23" t="s">
        <v>5</v>
      </c>
      <c r="C30" s="23" t="s">
        <v>2237</v>
      </c>
      <c r="D30" s="23" t="s">
        <v>2238</v>
      </c>
      <c r="E30" s="24">
        <v>1143398790</v>
      </c>
      <c r="F30" s="75">
        <v>46055</v>
      </c>
      <c r="G30" s="75"/>
      <c r="H30" s="75">
        <v>46296</v>
      </c>
      <c r="I30" s="18">
        <v>47200000</v>
      </c>
      <c r="J30" s="18"/>
      <c r="K30" s="18">
        <v>0</v>
      </c>
      <c r="L30" s="26" t="s">
        <v>60</v>
      </c>
      <c r="M30" s="18">
        <v>0</v>
      </c>
      <c r="N30" s="18">
        <v>5900000</v>
      </c>
      <c r="O30" s="18">
        <v>196666.66666666666</v>
      </c>
      <c r="P30" s="26">
        <v>882</v>
      </c>
      <c r="Q30" s="67">
        <v>46034</v>
      </c>
      <c r="R30" s="18">
        <v>47200000</v>
      </c>
      <c r="S30" s="26">
        <v>1238</v>
      </c>
      <c r="T30" s="59">
        <v>46052</v>
      </c>
      <c r="U30" s="18">
        <v>47200000</v>
      </c>
      <c r="V30" s="18">
        <v>0</v>
      </c>
      <c r="W30" s="18">
        <v>5703333.333333333</v>
      </c>
      <c r="X30" s="18">
        <v>5900000</v>
      </c>
      <c r="Y30" s="18">
        <v>5900000</v>
      </c>
      <c r="Z30" s="18">
        <v>5900000</v>
      </c>
      <c r="AA30" s="18">
        <v>5900000</v>
      </c>
      <c r="AB30" s="18">
        <v>5900000</v>
      </c>
      <c r="AC30" s="18">
        <f t="shared" si="23"/>
        <v>35203333.333333328</v>
      </c>
      <c r="AD30" s="18"/>
      <c r="AE30" s="18">
        <f t="shared" si="24"/>
        <v>5900000</v>
      </c>
      <c r="AF30" s="18">
        <f>--N30</f>
        <v>5900000</v>
      </c>
      <c r="AG30" s="18">
        <f>--N30/30*1</f>
        <v>196666.66666666666</v>
      </c>
      <c r="AH30" s="18">
        <v>0</v>
      </c>
      <c r="AI30" s="18">
        <v>0</v>
      </c>
      <c r="AJ30" s="18">
        <f t="shared" si="27"/>
        <v>11996666.666666666</v>
      </c>
      <c r="AK30" s="18">
        <f t="shared" si="28"/>
        <v>47199999.999999993</v>
      </c>
      <c r="AL30" s="23"/>
      <c r="AM30" s="23"/>
      <c r="AN30" s="23"/>
      <c r="AO30" s="23"/>
      <c r="AP30" s="23"/>
      <c r="AQ30" s="23" t="s">
        <v>61</v>
      </c>
      <c r="AR30" s="23" t="s">
        <v>2239</v>
      </c>
      <c r="AS30" s="23" t="s">
        <v>2240</v>
      </c>
      <c r="AT30" s="23" t="s">
        <v>2128</v>
      </c>
    </row>
    <row r="31" spans="1:46" x14ac:dyDescent="0.25">
      <c r="A31" s="26">
        <f t="shared" si="5"/>
        <v>30</v>
      </c>
      <c r="B31" s="23" t="s">
        <v>5</v>
      </c>
      <c r="C31" s="23" t="s">
        <v>2241</v>
      </c>
      <c r="D31" s="23" t="s">
        <v>2242</v>
      </c>
      <c r="E31" s="24">
        <v>1022326331</v>
      </c>
      <c r="F31" s="75">
        <v>46055</v>
      </c>
      <c r="G31" s="75"/>
      <c r="H31" s="75">
        <v>46296</v>
      </c>
      <c r="I31" s="18">
        <v>71232000</v>
      </c>
      <c r="J31" s="18"/>
      <c r="K31" s="18">
        <v>0</v>
      </c>
      <c r="L31" s="26" t="s">
        <v>60</v>
      </c>
      <c r="M31" s="18">
        <v>0</v>
      </c>
      <c r="N31" s="18">
        <v>8904000</v>
      </c>
      <c r="O31" s="18">
        <v>296800</v>
      </c>
      <c r="P31" s="26">
        <v>891</v>
      </c>
      <c r="Q31" s="67">
        <v>46034</v>
      </c>
      <c r="R31" s="18">
        <v>71232000</v>
      </c>
      <c r="S31" s="26">
        <v>1229</v>
      </c>
      <c r="T31" s="59">
        <v>46052</v>
      </c>
      <c r="U31" s="18">
        <v>71232000</v>
      </c>
      <c r="V31" s="18">
        <v>0</v>
      </c>
      <c r="W31" s="18">
        <v>8607200</v>
      </c>
      <c r="X31" s="18">
        <v>8904000</v>
      </c>
      <c r="Y31" s="18">
        <v>8904000</v>
      </c>
      <c r="Z31" s="18">
        <v>8904000</v>
      </c>
      <c r="AA31" s="18">
        <v>8904000</v>
      </c>
      <c r="AB31" s="18">
        <v>8904000</v>
      </c>
      <c r="AC31" s="18">
        <f t="shared" si="23"/>
        <v>53127200</v>
      </c>
      <c r="AD31" s="18"/>
      <c r="AE31" s="18">
        <f t="shared" si="24"/>
        <v>8904000</v>
      </c>
      <c r="AF31" s="18">
        <f t="shared" ref="AF31:AF32" si="29">--N31</f>
        <v>8904000</v>
      </c>
      <c r="AG31" s="18">
        <f t="shared" ref="AG31:AG32" si="30">--N31/30*1</f>
        <v>296800</v>
      </c>
      <c r="AH31" s="18">
        <v>0</v>
      </c>
      <c r="AI31" s="18">
        <v>0</v>
      </c>
      <c r="AJ31" s="18">
        <f t="shared" si="27"/>
        <v>18104800</v>
      </c>
      <c r="AK31" s="18">
        <f t="shared" si="28"/>
        <v>71232000</v>
      </c>
      <c r="AL31" s="23"/>
      <c r="AM31" s="23"/>
      <c r="AN31" s="23"/>
      <c r="AO31" s="23"/>
      <c r="AP31" s="23"/>
      <c r="AQ31" s="23" t="s">
        <v>93</v>
      </c>
      <c r="AR31" s="23" t="s">
        <v>2243</v>
      </c>
      <c r="AS31" s="23" t="s">
        <v>2244</v>
      </c>
      <c r="AT31" s="23" t="s">
        <v>2128</v>
      </c>
    </row>
    <row r="32" spans="1:46" x14ac:dyDescent="0.25">
      <c r="A32" s="26">
        <f t="shared" si="5"/>
        <v>31</v>
      </c>
      <c r="B32" s="23" t="s">
        <v>5</v>
      </c>
      <c r="C32" s="23" t="s">
        <v>2245</v>
      </c>
      <c r="D32" s="23" t="s">
        <v>2246</v>
      </c>
      <c r="E32" s="24">
        <v>52521610</v>
      </c>
      <c r="F32" s="75">
        <v>46055</v>
      </c>
      <c r="G32" s="75"/>
      <c r="H32" s="75">
        <v>46296</v>
      </c>
      <c r="I32" s="18">
        <v>71232000</v>
      </c>
      <c r="J32" s="18"/>
      <c r="K32" s="18">
        <v>0</v>
      </c>
      <c r="L32" s="26" t="s">
        <v>60</v>
      </c>
      <c r="M32" s="18">
        <v>0</v>
      </c>
      <c r="N32" s="18">
        <v>8904000</v>
      </c>
      <c r="O32" s="18">
        <v>296800</v>
      </c>
      <c r="P32" s="26">
        <v>907</v>
      </c>
      <c r="Q32" s="67">
        <v>46034</v>
      </c>
      <c r="R32" s="18">
        <v>71232000</v>
      </c>
      <c r="S32" s="26">
        <v>1262</v>
      </c>
      <c r="T32" s="59">
        <v>46052</v>
      </c>
      <c r="U32" s="18">
        <v>71232000</v>
      </c>
      <c r="V32" s="18">
        <v>0</v>
      </c>
      <c r="W32" s="18">
        <v>8607200</v>
      </c>
      <c r="X32" s="18">
        <v>8904000</v>
      </c>
      <c r="Y32" s="18">
        <v>8904000</v>
      </c>
      <c r="Z32" s="18">
        <v>8904000</v>
      </c>
      <c r="AA32" s="18">
        <v>8904000</v>
      </c>
      <c r="AB32" s="18">
        <v>8904000</v>
      </c>
      <c r="AC32" s="18">
        <f t="shared" si="23"/>
        <v>53127200</v>
      </c>
      <c r="AD32" s="18"/>
      <c r="AE32" s="18">
        <f t="shared" si="24"/>
        <v>8904000</v>
      </c>
      <c r="AF32" s="18">
        <f t="shared" si="29"/>
        <v>8904000</v>
      </c>
      <c r="AG32" s="18">
        <f t="shared" si="30"/>
        <v>296800</v>
      </c>
      <c r="AH32" s="18">
        <v>0</v>
      </c>
      <c r="AI32" s="18">
        <v>0</v>
      </c>
      <c r="AJ32" s="18">
        <f t="shared" si="27"/>
        <v>18104800</v>
      </c>
      <c r="AK32" s="18">
        <f t="shared" si="28"/>
        <v>71232000</v>
      </c>
      <c r="AL32" s="23"/>
      <c r="AM32" s="23"/>
      <c r="AN32" s="23"/>
      <c r="AO32" s="23"/>
      <c r="AP32" s="23"/>
      <c r="AQ32" s="23" t="s">
        <v>61</v>
      </c>
      <c r="AR32" s="23" t="s">
        <v>2247</v>
      </c>
      <c r="AS32" s="23" t="s">
        <v>2248</v>
      </c>
      <c r="AT32" s="23" t="s">
        <v>2128</v>
      </c>
    </row>
    <row r="33" spans="1:46" x14ac:dyDescent="0.25">
      <c r="A33" s="26">
        <f t="shared" si="5"/>
        <v>32</v>
      </c>
      <c r="B33" s="23" t="s">
        <v>5</v>
      </c>
      <c r="C33" s="23" t="s">
        <v>2249</v>
      </c>
      <c r="D33" s="23" t="s">
        <v>2250</v>
      </c>
      <c r="E33" s="24">
        <v>52831410</v>
      </c>
      <c r="F33" s="75">
        <v>46059</v>
      </c>
      <c r="G33" s="75">
        <v>46162</v>
      </c>
      <c r="H33" s="75">
        <v>46300</v>
      </c>
      <c r="I33" s="18">
        <v>71232000</v>
      </c>
      <c r="J33" s="18">
        <v>40364800</v>
      </c>
      <c r="K33" s="18">
        <v>0</v>
      </c>
      <c r="L33" s="26" t="s">
        <v>60</v>
      </c>
      <c r="M33" s="18">
        <v>0</v>
      </c>
      <c r="N33" s="18">
        <v>8904000</v>
      </c>
      <c r="O33" s="18">
        <v>296800</v>
      </c>
      <c r="P33" s="26">
        <v>893</v>
      </c>
      <c r="Q33" s="67">
        <v>46034</v>
      </c>
      <c r="R33" s="18">
        <v>71232000</v>
      </c>
      <c r="S33" s="26">
        <v>12684</v>
      </c>
      <c r="T33" s="59">
        <v>46162</v>
      </c>
      <c r="U33" s="18">
        <v>40364800</v>
      </c>
      <c r="V33" s="18">
        <v>0</v>
      </c>
      <c r="W33" s="18">
        <v>0</v>
      </c>
      <c r="X33" s="18">
        <v>0</v>
      </c>
      <c r="Y33" s="18">
        <v>0</v>
      </c>
      <c r="Z33" s="18">
        <v>3264800</v>
      </c>
      <c r="AA33" s="18">
        <v>8904000</v>
      </c>
      <c r="AB33" s="18">
        <v>8904000</v>
      </c>
      <c r="AC33" s="18">
        <f t="shared" si="23"/>
        <v>21072800</v>
      </c>
      <c r="AD33" s="18"/>
      <c r="AE33" s="18">
        <f t="shared" si="24"/>
        <v>8904000</v>
      </c>
      <c r="AF33" s="18">
        <f>--N33</f>
        <v>8904000</v>
      </c>
      <c r="AG33" s="18">
        <f>--N33/30*5</f>
        <v>1484000</v>
      </c>
      <c r="AH33" s="18"/>
      <c r="AI33" s="18"/>
      <c r="AJ33" s="18">
        <f t="shared" si="27"/>
        <v>19292000</v>
      </c>
      <c r="AK33" s="18">
        <f t="shared" si="28"/>
        <v>40364800</v>
      </c>
      <c r="AL33" s="23"/>
      <c r="AM33" s="23"/>
      <c r="AN33" s="23"/>
      <c r="AO33" s="23"/>
      <c r="AP33" s="23" t="s">
        <v>92</v>
      </c>
      <c r="AQ33" s="23" t="s">
        <v>61</v>
      </c>
      <c r="AR33" s="23" t="s">
        <v>2251</v>
      </c>
      <c r="AS33" s="23" t="s">
        <v>2252</v>
      </c>
      <c r="AT33" s="23" t="s">
        <v>2128</v>
      </c>
    </row>
    <row r="34" spans="1:46" x14ac:dyDescent="0.25">
      <c r="A34" s="26">
        <f t="shared" si="5"/>
        <v>33</v>
      </c>
      <c r="B34" s="23" t="s">
        <v>5</v>
      </c>
      <c r="C34" s="23" t="s">
        <v>2253</v>
      </c>
      <c r="D34" s="23" t="s">
        <v>2254</v>
      </c>
      <c r="E34" s="24">
        <v>1026251360</v>
      </c>
      <c r="F34" s="75">
        <v>46055</v>
      </c>
      <c r="G34" s="75"/>
      <c r="H34" s="75">
        <v>46296</v>
      </c>
      <c r="I34" s="18">
        <v>71232000</v>
      </c>
      <c r="J34" s="18"/>
      <c r="K34" s="18">
        <v>0</v>
      </c>
      <c r="L34" s="26" t="s">
        <v>60</v>
      </c>
      <c r="M34" s="18">
        <v>0</v>
      </c>
      <c r="N34" s="18">
        <v>8904000</v>
      </c>
      <c r="O34" s="18">
        <v>296800</v>
      </c>
      <c r="P34" s="26">
        <v>890</v>
      </c>
      <c r="Q34" s="67">
        <v>46034</v>
      </c>
      <c r="R34" s="18">
        <v>71232000</v>
      </c>
      <c r="S34" s="26">
        <v>1216</v>
      </c>
      <c r="T34" s="59">
        <v>46052</v>
      </c>
      <c r="U34" s="18">
        <v>71232000</v>
      </c>
      <c r="V34" s="18">
        <v>0</v>
      </c>
      <c r="W34" s="18">
        <v>8607200</v>
      </c>
      <c r="X34" s="18">
        <v>8904000</v>
      </c>
      <c r="Y34" s="18">
        <v>8904000</v>
      </c>
      <c r="Z34" s="18">
        <v>8904000</v>
      </c>
      <c r="AA34" s="18">
        <v>8904000</v>
      </c>
      <c r="AB34" s="18">
        <v>8904000</v>
      </c>
      <c r="AC34" s="18">
        <f t="shared" si="23"/>
        <v>53127200</v>
      </c>
      <c r="AD34" s="18"/>
      <c r="AE34" s="18">
        <f t="shared" si="24"/>
        <v>8904000</v>
      </c>
      <c r="AF34" s="18">
        <f>--N34</f>
        <v>8904000</v>
      </c>
      <c r="AG34" s="18">
        <f>--N34/30*1</f>
        <v>296800</v>
      </c>
      <c r="AH34" s="18">
        <v>0</v>
      </c>
      <c r="AI34" s="18">
        <v>0</v>
      </c>
      <c r="AJ34" s="18">
        <f t="shared" si="27"/>
        <v>18104800</v>
      </c>
      <c r="AK34" s="18">
        <f t="shared" si="28"/>
        <v>71232000</v>
      </c>
      <c r="AL34" s="23"/>
      <c r="AM34" s="23"/>
      <c r="AN34" s="23"/>
      <c r="AO34" s="23"/>
      <c r="AP34" s="23"/>
      <c r="AQ34" s="23" t="s">
        <v>61</v>
      </c>
      <c r="AR34" s="23" t="s">
        <v>2255</v>
      </c>
      <c r="AS34" s="23" t="s">
        <v>2256</v>
      </c>
      <c r="AT34" s="23" t="s">
        <v>2128</v>
      </c>
    </row>
    <row r="35" spans="1:46" x14ac:dyDescent="0.25">
      <c r="A35" s="26">
        <f t="shared" si="5"/>
        <v>34</v>
      </c>
      <c r="B35" s="23" t="s">
        <v>5</v>
      </c>
      <c r="C35" s="23" t="s">
        <v>2257</v>
      </c>
      <c r="D35" s="23" t="s">
        <v>2258</v>
      </c>
      <c r="E35" s="24">
        <v>14251516</v>
      </c>
      <c r="F35" s="75">
        <v>46056</v>
      </c>
      <c r="G35" s="75"/>
      <c r="H35" s="75">
        <v>46297</v>
      </c>
      <c r="I35" s="18">
        <v>71232000</v>
      </c>
      <c r="J35" s="18"/>
      <c r="K35" s="18">
        <v>0</v>
      </c>
      <c r="L35" s="26" t="s">
        <v>60</v>
      </c>
      <c r="M35" s="18">
        <v>0</v>
      </c>
      <c r="N35" s="18">
        <v>8904000</v>
      </c>
      <c r="O35" s="18">
        <v>296800</v>
      </c>
      <c r="P35" s="26">
        <v>876</v>
      </c>
      <c r="Q35" s="67">
        <v>46034</v>
      </c>
      <c r="R35" s="18">
        <v>71232000</v>
      </c>
      <c r="S35" s="26">
        <v>1271</v>
      </c>
      <c r="T35" s="59">
        <v>46052</v>
      </c>
      <c r="U35" s="18">
        <v>71232000</v>
      </c>
      <c r="V35" s="18">
        <v>0</v>
      </c>
      <c r="W35" s="18">
        <v>8310400</v>
      </c>
      <c r="X35" s="18">
        <v>8904000</v>
      </c>
      <c r="Y35" s="18">
        <v>8904000</v>
      </c>
      <c r="Z35" s="18">
        <v>8904000</v>
      </c>
      <c r="AA35" s="18">
        <v>8904000</v>
      </c>
      <c r="AB35" s="18">
        <v>8904000</v>
      </c>
      <c r="AC35" s="18">
        <f>SUM(V35:Z35)</f>
        <v>35022400</v>
      </c>
      <c r="AD35" s="18">
        <f>SUBTOTAL(9,AA35:AB35)</f>
        <v>17808000</v>
      </c>
      <c r="AE35" s="18">
        <f t="shared" si="24"/>
        <v>8904000</v>
      </c>
      <c r="AF35" s="18">
        <f>--N35</f>
        <v>8904000</v>
      </c>
      <c r="AG35" s="18">
        <f>--AB35/30*2</f>
        <v>593600</v>
      </c>
      <c r="AH35" s="18">
        <v>0</v>
      </c>
      <c r="AI35" s="18">
        <v>0</v>
      </c>
      <c r="AJ35" s="18">
        <f t="shared" si="27"/>
        <v>36209600</v>
      </c>
      <c r="AK35" s="18">
        <f t="shared" si="28"/>
        <v>71232000</v>
      </c>
      <c r="AL35" s="23"/>
      <c r="AM35" s="23"/>
      <c r="AN35" s="23"/>
      <c r="AO35" s="23"/>
      <c r="AP35" s="23"/>
      <c r="AQ35" s="23" t="s">
        <v>61</v>
      </c>
      <c r="AR35" s="23" t="s">
        <v>2259</v>
      </c>
      <c r="AS35" s="23" t="s">
        <v>2260</v>
      </c>
      <c r="AT35" s="23" t="s">
        <v>2128</v>
      </c>
    </row>
    <row r="36" spans="1:46" x14ac:dyDescent="0.25">
      <c r="A36" s="26">
        <f t="shared" si="5"/>
        <v>35</v>
      </c>
      <c r="B36" s="23" t="s">
        <v>5</v>
      </c>
      <c r="C36" s="23" t="s">
        <v>2261</v>
      </c>
      <c r="D36" s="23" t="s">
        <v>2262</v>
      </c>
      <c r="E36" s="24">
        <v>1018403998</v>
      </c>
      <c r="F36" s="75">
        <v>46055</v>
      </c>
      <c r="G36" s="75"/>
      <c r="H36" s="75">
        <v>46296</v>
      </c>
      <c r="I36" s="18">
        <v>71232000</v>
      </c>
      <c r="J36" s="18"/>
      <c r="K36" s="18">
        <v>0</v>
      </c>
      <c r="L36" s="26" t="s">
        <v>60</v>
      </c>
      <c r="M36" s="18">
        <v>0</v>
      </c>
      <c r="N36" s="18">
        <v>8904000</v>
      </c>
      <c r="O36" s="18">
        <v>296800</v>
      </c>
      <c r="P36" s="26">
        <v>912</v>
      </c>
      <c r="Q36" s="67">
        <v>46034</v>
      </c>
      <c r="R36" s="18">
        <v>71232000</v>
      </c>
      <c r="S36" s="26">
        <v>1263</v>
      </c>
      <c r="T36" s="59">
        <v>46052</v>
      </c>
      <c r="U36" s="18">
        <v>71232000</v>
      </c>
      <c r="V36" s="18">
        <v>0</v>
      </c>
      <c r="W36" s="18">
        <v>8607200</v>
      </c>
      <c r="X36" s="18">
        <v>8904000</v>
      </c>
      <c r="Y36" s="18">
        <v>8904000</v>
      </c>
      <c r="Z36" s="18">
        <v>8904000</v>
      </c>
      <c r="AA36" s="18">
        <v>8904000</v>
      </c>
      <c r="AB36" s="18">
        <v>8904000</v>
      </c>
      <c r="AC36" s="18">
        <f t="shared" si="23"/>
        <v>53127200</v>
      </c>
      <c r="AD36" s="18"/>
      <c r="AE36" s="18">
        <f t="shared" si="24"/>
        <v>8904000</v>
      </c>
      <c r="AF36" s="18">
        <f t="shared" ref="AF36:AF37" si="31">--N36</f>
        <v>8904000</v>
      </c>
      <c r="AG36" s="18">
        <f t="shared" ref="AG36:AG37" si="32">--N36/30*1</f>
        <v>296800</v>
      </c>
      <c r="AH36" s="18">
        <v>0</v>
      </c>
      <c r="AI36" s="18">
        <v>0</v>
      </c>
      <c r="AJ36" s="18">
        <f t="shared" si="27"/>
        <v>18104800</v>
      </c>
      <c r="AK36" s="18">
        <f t="shared" si="28"/>
        <v>71232000</v>
      </c>
      <c r="AL36" s="23"/>
      <c r="AM36" s="23"/>
      <c r="AN36" s="23"/>
      <c r="AO36" s="23"/>
      <c r="AP36" s="23"/>
      <c r="AQ36" s="23" t="s">
        <v>61</v>
      </c>
      <c r="AR36" s="23" t="s">
        <v>2263</v>
      </c>
      <c r="AS36" s="23" t="s">
        <v>2264</v>
      </c>
      <c r="AT36" s="23" t="s">
        <v>2128</v>
      </c>
    </row>
    <row r="37" spans="1:46" x14ac:dyDescent="0.25">
      <c r="A37" s="26">
        <f t="shared" si="5"/>
        <v>36</v>
      </c>
      <c r="B37" s="23" t="s">
        <v>5</v>
      </c>
      <c r="C37" s="23" t="s">
        <v>2265</v>
      </c>
      <c r="D37" s="23" t="s">
        <v>2266</v>
      </c>
      <c r="E37" s="24">
        <v>80035295</v>
      </c>
      <c r="F37" s="75">
        <v>46055</v>
      </c>
      <c r="G37" s="75">
        <v>46168</v>
      </c>
      <c r="H37" s="75">
        <v>46296</v>
      </c>
      <c r="I37" s="18">
        <v>71232000</v>
      </c>
      <c r="J37" s="18">
        <v>37396800</v>
      </c>
      <c r="K37" s="18">
        <v>0</v>
      </c>
      <c r="L37" s="26" t="s">
        <v>60</v>
      </c>
      <c r="M37" s="18">
        <v>0</v>
      </c>
      <c r="N37" s="18">
        <v>8904000</v>
      </c>
      <c r="O37" s="18">
        <v>296800</v>
      </c>
      <c r="P37" s="26">
        <v>908</v>
      </c>
      <c r="Q37" s="67">
        <v>46034</v>
      </c>
      <c r="R37" s="18">
        <v>71232000</v>
      </c>
      <c r="S37" s="26">
        <v>13082</v>
      </c>
      <c r="T37" s="59">
        <v>46168</v>
      </c>
      <c r="U37" s="18">
        <v>37396800</v>
      </c>
      <c r="V37" s="18">
        <v>0</v>
      </c>
      <c r="W37" s="18">
        <v>0</v>
      </c>
      <c r="X37" s="18">
        <v>0</v>
      </c>
      <c r="Y37" s="18">
        <v>0</v>
      </c>
      <c r="Z37" s="18">
        <v>1484000</v>
      </c>
      <c r="AA37" s="18">
        <v>8904000</v>
      </c>
      <c r="AB37" s="18">
        <v>8904000</v>
      </c>
      <c r="AC37" s="18">
        <f t="shared" si="23"/>
        <v>19292000</v>
      </c>
      <c r="AD37" s="18"/>
      <c r="AE37" s="18">
        <f t="shared" si="24"/>
        <v>8904000</v>
      </c>
      <c r="AF37" s="18">
        <f t="shared" si="31"/>
        <v>8904000</v>
      </c>
      <c r="AG37" s="18">
        <f t="shared" si="32"/>
        <v>296800</v>
      </c>
      <c r="AH37" s="18">
        <v>0</v>
      </c>
      <c r="AI37" s="18">
        <v>0</v>
      </c>
      <c r="AJ37" s="18">
        <f t="shared" si="27"/>
        <v>18104800</v>
      </c>
      <c r="AK37" s="18">
        <f t="shared" si="28"/>
        <v>37396800</v>
      </c>
      <c r="AL37" s="23"/>
      <c r="AM37" s="23"/>
      <c r="AN37" s="23"/>
      <c r="AO37" s="23"/>
      <c r="AP37" s="23" t="s">
        <v>92</v>
      </c>
      <c r="AQ37" s="23" t="s">
        <v>61</v>
      </c>
      <c r="AR37" s="23" t="s">
        <v>2267</v>
      </c>
      <c r="AS37" s="23" t="s">
        <v>2268</v>
      </c>
      <c r="AT37" s="23" t="s">
        <v>2128</v>
      </c>
    </row>
    <row r="38" spans="1:46" x14ac:dyDescent="0.25">
      <c r="A38" s="26">
        <f t="shared" si="5"/>
        <v>37</v>
      </c>
      <c r="B38" s="23" t="s">
        <v>5</v>
      </c>
      <c r="C38" s="23" t="s">
        <v>2269</v>
      </c>
      <c r="D38" s="23" t="s">
        <v>2270</v>
      </c>
      <c r="E38" s="24">
        <v>1193374492</v>
      </c>
      <c r="F38" s="75">
        <v>46056</v>
      </c>
      <c r="G38" s="75"/>
      <c r="H38" s="75">
        <v>46297</v>
      </c>
      <c r="I38" s="18">
        <v>48000000</v>
      </c>
      <c r="J38" s="18"/>
      <c r="K38" s="18">
        <v>0</v>
      </c>
      <c r="L38" s="26" t="s">
        <v>60</v>
      </c>
      <c r="M38" s="18">
        <v>0</v>
      </c>
      <c r="N38" s="18">
        <v>6000000</v>
      </c>
      <c r="O38" s="18">
        <v>200000</v>
      </c>
      <c r="P38" s="26">
        <v>875</v>
      </c>
      <c r="Q38" s="67">
        <v>46034</v>
      </c>
      <c r="R38" s="18">
        <v>71232000</v>
      </c>
      <c r="S38" s="26">
        <v>1273</v>
      </c>
      <c r="T38" s="59">
        <v>46052</v>
      </c>
      <c r="U38" s="18">
        <v>48000000</v>
      </c>
      <c r="V38" s="18">
        <v>0</v>
      </c>
      <c r="W38" s="18">
        <v>5600000</v>
      </c>
      <c r="X38" s="18">
        <v>6000000</v>
      </c>
      <c r="Y38" s="18">
        <v>6000000</v>
      </c>
      <c r="Z38" s="18">
        <v>6000000</v>
      </c>
      <c r="AA38" s="18">
        <v>6000000</v>
      </c>
      <c r="AB38" s="18">
        <v>6000000</v>
      </c>
      <c r="AC38" s="18">
        <f>SUM(V38:AA38)</f>
        <v>29600000</v>
      </c>
      <c r="AD38" s="18">
        <f>+AB38</f>
        <v>6000000</v>
      </c>
      <c r="AE38" s="18">
        <f t="shared" si="24"/>
        <v>6000000</v>
      </c>
      <c r="AF38" s="18">
        <f>--N38</f>
        <v>6000000</v>
      </c>
      <c r="AG38" s="18">
        <f>--AB38/30*2</f>
        <v>400000</v>
      </c>
      <c r="AH38" s="18">
        <v>0</v>
      </c>
      <c r="AI38" s="18">
        <v>0</v>
      </c>
      <c r="AJ38" s="18">
        <f t="shared" si="27"/>
        <v>18400000</v>
      </c>
      <c r="AK38" s="18">
        <f t="shared" si="28"/>
        <v>48000000</v>
      </c>
      <c r="AL38" s="23"/>
      <c r="AM38" s="23"/>
      <c r="AN38" s="23"/>
      <c r="AO38" s="23"/>
      <c r="AP38" s="23"/>
      <c r="AQ38" s="23" t="s">
        <v>61</v>
      </c>
      <c r="AR38" s="23" t="s">
        <v>2271</v>
      </c>
      <c r="AS38" s="23" t="s">
        <v>2272</v>
      </c>
      <c r="AT38" s="23" t="s">
        <v>2128</v>
      </c>
    </row>
    <row r="39" spans="1:46" s="28" customFormat="1" x14ac:dyDescent="0.25">
      <c r="A39" s="31"/>
      <c r="E39" s="29"/>
      <c r="F39" s="76"/>
      <c r="G39" s="76"/>
      <c r="H39" s="76"/>
      <c r="I39" s="30"/>
      <c r="J39" s="30"/>
      <c r="K39" s="30"/>
      <c r="L39" s="31"/>
      <c r="M39" s="30"/>
      <c r="N39" s="30"/>
      <c r="O39" s="30"/>
      <c r="P39" s="31"/>
      <c r="Q39" s="68"/>
      <c r="R39" s="30"/>
      <c r="S39" s="31"/>
      <c r="T39" s="60"/>
      <c r="U39" s="30"/>
      <c r="V39" s="30"/>
      <c r="W39" s="30"/>
      <c r="X39" s="30"/>
      <c r="Y39" s="30"/>
      <c r="Z39" s="30"/>
      <c r="AA39" s="30"/>
      <c r="AB39" s="32" t="s">
        <v>89</v>
      </c>
      <c r="AC39" s="32">
        <f t="shared" ref="AC39:AK39" si="33">SUM(AC2:AC38)</f>
        <v>2005271300</v>
      </c>
      <c r="AD39" s="32">
        <f t="shared" si="33"/>
        <v>23808000</v>
      </c>
      <c r="AE39" s="32">
        <f t="shared" si="33"/>
        <v>348959500</v>
      </c>
      <c r="AF39" s="32">
        <f t="shared" si="33"/>
        <v>308056066.66666663</v>
      </c>
      <c r="AG39" s="32">
        <f t="shared" si="33"/>
        <v>8527533.3333333321</v>
      </c>
      <c r="AH39" s="32">
        <f t="shared" si="33"/>
        <v>0</v>
      </c>
      <c r="AI39" s="32">
        <f t="shared" si="33"/>
        <v>0</v>
      </c>
      <c r="AJ39" s="32">
        <f t="shared" si="33"/>
        <v>689351100</v>
      </c>
      <c r="AK39" s="32">
        <f t="shared" si="33"/>
        <v>2694622400</v>
      </c>
      <c r="AL39" s="31"/>
      <c r="AO39" s="31"/>
      <c r="AP39" s="31"/>
    </row>
  </sheetData>
  <autoFilter ref="B1:F40" xr:uid="{A96F24A4-B1F1-4C38-9006-14CF3AAB59DD}"/>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9506B-5862-4525-8FCA-79945D8B0898}">
  <dimension ref="A1:AT117"/>
  <sheetViews>
    <sheetView topLeftCell="A89" zoomScale="68" zoomScaleNormal="68" workbookViewId="0">
      <selection sqref="A1:XFD1"/>
    </sheetView>
  </sheetViews>
  <sheetFormatPr baseColWidth="10" defaultColWidth="11.42578125" defaultRowHeight="15" x14ac:dyDescent="0.25"/>
  <cols>
    <col min="1" max="1" width="14.5703125" style="4" bestFit="1" customWidth="1"/>
    <col min="2" max="2" width="97.140625" style="1" bestFit="1" customWidth="1"/>
    <col min="3" max="3" width="28.140625" style="1" bestFit="1" customWidth="1"/>
    <col min="4" max="4" width="46.5703125" style="1" bestFit="1" customWidth="1"/>
    <col min="5" max="5" width="27.7109375" style="5" bestFit="1" customWidth="1"/>
    <col min="6" max="6" width="13.28515625" style="74" bestFit="1" customWidth="1"/>
    <col min="7" max="7" width="17.5703125" style="74" bestFit="1" customWidth="1"/>
    <col min="8" max="8" width="17.140625" style="74" bestFit="1" customWidth="1"/>
    <col min="9" max="9" width="26.5703125" style="2" bestFit="1" customWidth="1"/>
    <col min="10" max="10" width="21.5703125" style="2" customWidth="1"/>
    <col min="11" max="11" width="22.42578125" style="2" customWidth="1"/>
    <col min="12" max="12" width="13.140625" style="4" customWidth="1"/>
    <col min="13" max="13" width="22.140625" style="2" customWidth="1"/>
    <col min="14" max="14" width="20.7109375" style="2" bestFit="1" customWidth="1"/>
    <col min="15" max="15" width="17.5703125" style="2" customWidth="1"/>
    <col min="16" max="16" width="13.5703125" style="4" customWidth="1"/>
    <col min="17" max="17" width="16.5703125" style="66" customWidth="1"/>
    <col min="18" max="18" width="23.28515625" style="2" bestFit="1" customWidth="1"/>
    <col min="19" max="19" width="13.140625" style="4" customWidth="1"/>
    <col min="20" max="20" width="20.5703125" style="58" customWidth="1"/>
    <col min="21" max="21" width="21.5703125" style="2" bestFit="1" customWidth="1"/>
    <col min="22" max="27" width="20.140625" style="2" bestFit="1" customWidth="1"/>
    <col min="28" max="28" width="22" style="2" customWidth="1"/>
    <col min="29" max="29" width="27.28515625" style="2" bestFit="1" customWidth="1"/>
    <col min="30" max="35" width="25.5703125" style="16" customWidth="1"/>
    <col min="36" max="36" width="28.140625" style="16" bestFit="1" customWidth="1"/>
    <col min="37" max="37" width="27.28515625" style="16" bestFit="1" customWidth="1"/>
    <col min="38" max="38" width="19.5703125" style="4" customWidth="1"/>
    <col min="39" max="40" width="19.5703125" style="1" customWidth="1"/>
    <col min="41" max="42" width="19.5703125" style="4" customWidth="1"/>
    <col min="43" max="43" width="27.28515625" style="1" bestFit="1" customWidth="1"/>
    <col min="44" max="44" width="20.7109375" style="1" customWidth="1"/>
    <col min="45" max="45" width="12.5703125" style="1" bestFit="1" customWidth="1"/>
    <col min="46" max="46" width="71" style="1" bestFit="1" customWidth="1"/>
    <col min="47" max="16384" width="11.42578125" style="1"/>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s="27" customFormat="1" x14ac:dyDescent="0.25">
      <c r="A2" s="26">
        <v>1</v>
      </c>
      <c r="B2" s="23" t="s">
        <v>4</v>
      </c>
      <c r="C2" s="23" t="s">
        <v>2273</v>
      </c>
      <c r="D2" s="23" t="s">
        <v>2274</v>
      </c>
      <c r="E2" s="24">
        <v>80174791</v>
      </c>
      <c r="F2" s="75">
        <v>46037</v>
      </c>
      <c r="G2" s="75"/>
      <c r="H2" s="75">
        <v>46279</v>
      </c>
      <c r="I2" s="18">
        <v>48350608</v>
      </c>
      <c r="J2" s="18"/>
      <c r="K2" s="18">
        <v>0</v>
      </c>
      <c r="L2" s="26" t="s">
        <v>60</v>
      </c>
      <c r="M2" s="18">
        <v>0</v>
      </c>
      <c r="N2" s="18">
        <v>6043826</v>
      </c>
      <c r="O2" s="18">
        <v>201460.86666666667</v>
      </c>
      <c r="P2" s="26">
        <v>512</v>
      </c>
      <c r="Q2" s="67">
        <v>46033</v>
      </c>
      <c r="R2" s="18">
        <v>72525924</v>
      </c>
      <c r="S2" s="26">
        <v>183</v>
      </c>
      <c r="T2" s="59">
        <v>46036</v>
      </c>
      <c r="U2" s="18">
        <v>48350608</v>
      </c>
      <c r="V2" s="18">
        <v>3223373.87</v>
      </c>
      <c r="W2" s="18">
        <v>6043826</v>
      </c>
      <c r="X2" s="18">
        <v>6043826</v>
      </c>
      <c r="Y2" s="18">
        <v>6043826</v>
      </c>
      <c r="Z2" s="18">
        <v>6043826</v>
      </c>
      <c r="AA2" s="18">
        <v>6043826</v>
      </c>
      <c r="AB2" s="18">
        <v>6043826</v>
      </c>
      <c r="AC2" s="18">
        <f t="shared" ref="AC2:AC6" si="0">SUM(V2:AB2)</f>
        <v>39486329.870000005</v>
      </c>
      <c r="AD2" s="18"/>
      <c r="AE2" s="18">
        <f t="shared" ref="AE2:AE6" si="1">--N2</f>
        <v>6043826</v>
      </c>
      <c r="AF2" s="18">
        <f>--N2/30*14</f>
        <v>2820452.1333333333</v>
      </c>
      <c r="AG2" s="18">
        <v>0</v>
      </c>
      <c r="AH2" s="18"/>
      <c r="AI2" s="18"/>
      <c r="AJ2" s="18">
        <f t="shared" ref="AJ2:AJ6" si="2">SUM(AD2:AI2)</f>
        <v>8864278.1333333328</v>
      </c>
      <c r="AK2" s="18">
        <f t="shared" ref="AK2:AK6" si="3">--AJ2--AC2</f>
        <v>48350608.003333338</v>
      </c>
      <c r="AL2" s="23"/>
      <c r="AM2" s="23"/>
      <c r="AN2" s="23"/>
      <c r="AO2" s="23"/>
      <c r="AP2" s="23"/>
      <c r="AQ2" s="23" t="s">
        <v>163</v>
      </c>
      <c r="AR2" s="23" t="s">
        <v>2275</v>
      </c>
      <c r="AS2" s="23" t="s">
        <v>2276</v>
      </c>
      <c r="AT2" s="23" t="s">
        <v>2277</v>
      </c>
    </row>
    <row r="3" spans="1:46" s="27" customFormat="1" x14ac:dyDescent="0.25">
      <c r="A3" s="26">
        <f>--A2--1</f>
        <v>2</v>
      </c>
      <c r="B3" s="23" t="s">
        <v>4</v>
      </c>
      <c r="C3" s="23" t="s">
        <v>2278</v>
      </c>
      <c r="D3" s="23" t="s">
        <v>2279</v>
      </c>
      <c r="E3" s="24">
        <v>1018482261</v>
      </c>
      <c r="F3" s="75">
        <v>46037</v>
      </c>
      <c r="G3" s="75"/>
      <c r="H3" s="75">
        <v>46279</v>
      </c>
      <c r="I3" s="18">
        <v>48350608</v>
      </c>
      <c r="J3" s="18"/>
      <c r="K3" s="18">
        <v>0</v>
      </c>
      <c r="L3" s="26" t="s">
        <v>60</v>
      </c>
      <c r="M3" s="18">
        <v>0</v>
      </c>
      <c r="N3" s="18">
        <v>6043826</v>
      </c>
      <c r="O3" s="18">
        <v>201460.86666666667</v>
      </c>
      <c r="P3" s="26">
        <v>525</v>
      </c>
      <c r="Q3" s="67">
        <v>46033</v>
      </c>
      <c r="R3" s="18">
        <v>72525924</v>
      </c>
      <c r="S3" s="26">
        <v>164</v>
      </c>
      <c r="T3" s="59">
        <v>46036</v>
      </c>
      <c r="U3" s="18">
        <v>48350608</v>
      </c>
      <c r="V3" s="18">
        <v>3223373.8666666667</v>
      </c>
      <c r="W3" s="18">
        <v>6043826</v>
      </c>
      <c r="X3" s="18">
        <v>6043826</v>
      </c>
      <c r="Y3" s="18">
        <v>6043826</v>
      </c>
      <c r="Z3" s="18">
        <v>6043826</v>
      </c>
      <c r="AA3" s="18">
        <v>6043826</v>
      </c>
      <c r="AB3" s="18">
        <v>6043826</v>
      </c>
      <c r="AC3" s="18">
        <f t="shared" si="0"/>
        <v>39486329.866666667</v>
      </c>
      <c r="AD3" s="18"/>
      <c r="AE3" s="18">
        <f t="shared" si="1"/>
        <v>6043826</v>
      </c>
      <c r="AF3" s="18">
        <f t="shared" ref="AF3" si="4">--N3/30*14</f>
        <v>2820452.1333333333</v>
      </c>
      <c r="AG3" s="18">
        <v>0</v>
      </c>
      <c r="AH3" s="18"/>
      <c r="AI3" s="18"/>
      <c r="AJ3" s="18">
        <f t="shared" si="2"/>
        <v>8864278.1333333328</v>
      </c>
      <c r="AK3" s="18">
        <f t="shared" si="3"/>
        <v>48350608</v>
      </c>
      <c r="AL3" s="23"/>
      <c r="AM3" s="23"/>
      <c r="AN3" s="23"/>
      <c r="AO3" s="23"/>
      <c r="AP3" s="23"/>
      <c r="AQ3" s="23" t="s">
        <v>163</v>
      </c>
      <c r="AR3" s="23" t="s">
        <v>2280</v>
      </c>
      <c r="AS3" s="23" t="s">
        <v>2281</v>
      </c>
      <c r="AT3" s="23" t="s">
        <v>2277</v>
      </c>
    </row>
    <row r="4" spans="1:46" s="27" customFormat="1" x14ac:dyDescent="0.25">
      <c r="A4" s="26">
        <f t="shared" ref="A4:A67" si="5">--A3--1</f>
        <v>3</v>
      </c>
      <c r="B4" s="23" t="s">
        <v>4</v>
      </c>
      <c r="C4" s="23" t="s">
        <v>2282</v>
      </c>
      <c r="D4" s="23" t="s">
        <v>2283</v>
      </c>
      <c r="E4" s="24">
        <v>52913968</v>
      </c>
      <c r="F4" s="75">
        <v>46037</v>
      </c>
      <c r="G4" s="75"/>
      <c r="H4" s="75">
        <v>46279</v>
      </c>
      <c r="I4" s="18">
        <v>92400000</v>
      </c>
      <c r="J4" s="18"/>
      <c r="K4" s="18">
        <v>0</v>
      </c>
      <c r="L4" s="26" t="s">
        <v>60</v>
      </c>
      <c r="M4" s="18">
        <v>0</v>
      </c>
      <c r="N4" s="18">
        <v>11550000</v>
      </c>
      <c r="O4" s="18">
        <v>385000</v>
      </c>
      <c r="P4" s="26">
        <v>537</v>
      </c>
      <c r="Q4" s="67">
        <v>46033</v>
      </c>
      <c r="R4" s="18">
        <v>92400000</v>
      </c>
      <c r="S4" s="26">
        <v>191</v>
      </c>
      <c r="T4" s="59">
        <v>46037</v>
      </c>
      <c r="U4" s="18">
        <v>92400000</v>
      </c>
      <c r="V4" s="18">
        <v>6160000</v>
      </c>
      <c r="W4" s="18">
        <v>11550000</v>
      </c>
      <c r="X4" s="18">
        <v>11550000</v>
      </c>
      <c r="Y4" s="18">
        <v>11550000</v>
      </c>
      <c r="Z4" s="18">
        <v>11550000</v>
      </c>
      <c r="AA4" s="18">
        <v>11550000</v>
      </c>
      <c r="AB4" s="18">
        <v>11550000</v>
      </c>
      <c r="AC4" s="18">
        <f t="shared" si="0"/>
        <v>75460000</v>
      </c>
      <c r="AD4" s="18"/>
      <c r="AE4" s="18">
        <f t="shared" si="1"/>
        <v>11550000</v>
      </c>
      <c r="AF4" s="18">
        <f>--N4/30*14</f>
        <v>5390000</v>
      </c>
      <c r="AG4" s="18">
        <v>0</v>
      </c>
      <c r="AH4" s="18"/>
      <c r="AI4" s="18"/>
      <c r="AJ4" s="18">
        <f t="shared" si="2"/>
        <v>16940000</v>
      </c>
      <c r="AK4" s="18">
        <f t="shared" si="3"/>
        <v>92400000</v>
      </c>
      <c r="AL4" s="23"/>
      <c r="AM4" s="23"/>
      <c r="AN4" s="23"/>
      <c r="AO4" s="23"/>
      <c r="AP4" s="23"/>
      <c r="AQ4" s="23" t="s">
        <v>93</v>
      </c>
      <c r="AR4" s="23" t="s">
        <v>2284</v>
      </c>
      <c r="AS4" s="23" t="s">
        <v>2285</v>
      </c>
      <c r="AT4" s="23" t="s">
        <v>2277</v>
      </c>
    </row>
    <row r="5" spans="1:46" s="27" customFormat="1" x14ac:dyDescent="0.25">
      <c r="A5" s="26">
        <f t="shared" si="5"/>
        <v>4</v>
      </c>
      <c r="B5" s="23" t="s">
        <v>4</v>
      </c>
      <c r="C5" s="23" t="s">
        <v>2286</v>
      </c>
      <c r="D5" s="23" t="s">
        <v>2287</v>
      </c>
      <c r="E5" s="24">
        <v>79909326</v>
      </c>
      <c r="F5" s="75">
        <v>46036</v>
      </c>
      <c r="G5" s="75"/>
      <c r="H5" s="75">
        <v>46278</v>
      </c>
      <c r="I5" s="18">
        <v>104720000</v>
      </c>
      <c r="J5" s="18"/>
      <c r="K5" s="18">
        <v>11000000</v>
      </c>
      <c r="L5" s="26" t="s">
        <v>92</v>
      </c>
      <c r="M5" s="18">
        <v>2090000</v>
      </c>
      <c r="N5" s="18">
        <v>13090000</v>
      </c>
      <c r="O5" s="18">
        <v>436333.33333333331</v>
      </c>
      <c r="P5" s="26">
        <v>568</v>
      </c>
      <c r="Q5" s="67">
        <v>46033</v>
      </c>
      <c r="R5" s="18">
        <v>104720000</v>
      </c>
      <c r="S5" s="26">
        <v>162</v>
      </c>
      <c r="T5" s="59">
        <v>46036</v>
      </c>
      <c r="U5" s="18">
        <v>104720000</v>
      </c>
      <c r="V5" s="18">
        <v>7417666.666666666</v>
      </c>
      <c r="W5" s="18">
        <v>13090000</v>
      </c>
      <c r="X5" s="18">
        <v>13090000</v>
      </c>
      <c r="Y5" s="18">
        <v>13090000</v>
      </c>
      <c r="Z5" s="18">
        <v>13090000</v>
      </c>
      <c r="AA5" s="18">
        <v>13090000</v>
      </c>
      <c r="AB5" s="18">
        <v>13090000</v>
      </c>
      <c r="AC5" s="18">
        <f t="shared" si="0"/>
        <v>85957666.666666657</v>
      </c>
      <c r="AD5" s="18"/>
      <c r="AE5" s="18">
        <f t="shared" si="1"/>
        <v>13090000</v>
      </c>
      <c r="AF5" s="18">
        <f>--N5/30*13</f>
        <v>5672333.333333333</v>
      </c>
      <c r="AG5" s="18">
        <v>0</v>
      </c>
      <c r="AH5" s="18"/>
      <c r="AI5" s="18"/>
      <c r="AJ5" s="18">
        <f t="shared" si="2"/>
        <v>18762333.333333332</v>
      </c>
      <c r="AK5" s="18">
        <f t="shared" si="3"/>
        <v>104719999.99999999</v>
      </c>
      <c r="AL5" s="23"/>
      <c r="AM5" s="23"/>
      <c r="AN5" s="23"/>
      <c r="AO5" s="23"/>
      <c r="AP5" s="23"/>
      <c r="AQ5" s="23" t="s">
        <v>93</v>
      </c>
      <c r="AR5" s="23" t="s">
        <v>2288</v>
      </c>
      <c r="AS5" s="23" t="s">
        <v>2289</v>
      </c>
      <c r="AT5" s="23" t="s">
        <v>2277</v>
      </c>
    </row>
    <row r="6" spans="1:46" s="27" customFormat="1" x14ac:dyDescent="0.25">
      <c r="A6" s="26">
        <f t="shared" si="5"/>
        <v>5</v>
      </c>
      <c r="B6" s="23" t="s">
        <v>4</v>
      </c>
      <c r="C6" s="23" t="s">
        <v>2290</v>
      </c>
      <c r="D6" s="23" t="s">
        <v>2291</v>
      </c>
      <c r="E6" s="24">
        <v>52954118</v>
      </c>
      <c r="F6" s="75">
        <v>46037</v>
      </c>
      <c r="G6" s="75"/>
      <c r="H6" s="75">
        <v>46279</v>
      </c>
      <c r="I6" s="18">
        <v>48350608</v>
      </c>
      <c r="J6" s="18"/>
      <c r="K6" s="18">
        <v>0</v>
      </c>
      <c r="L6" s="26" t="s">
        <v>60</v>
      </c>
      <c r="M6" s="18">
        <v>0</v>
      </c>
      <c r="N6" s="18">
        <v>6043826</v>
      </c>
      <c r="O6" s="18">
        <v>201460.86666666667</v>
      </c>
      <c r="P6" s="26">
        <v>531</v>
      </c>
      <c r="Q6" s="67">
        <v>46033</v>
      </c>
      <c r="R6" s="18">
        <v>72525924</v>
      </c>
      <c r="S6" s="26">
        <v>184</v>
      </c>
      <c r="T6" s="59">
        <v>46036</v>
      </c>
      <c r="U6" s="18">
        <v>48350608</v>
      </c>
      <c r="V6" s="18">
        <v>3223373.87</v>
      </c>
      <c r="W6" s="18">
        <v>6043826</v>
      </c>
      <c r="X6" s="18">
        <v>6043826</v>
      </c>
      <c r="Y6" s="18">
        <v>6043826</v>
      </c>
      <c r="Z6" s="18">
        <v>6043826</v>
      </c>
      <c r="AA6" s="18">
        <v>6043826</v>
      </c>
      <c r="AB6" s="18">
        <v>6043826</v>
      </c>
      <c r="AC6" s="18">
        <f t="shared" si="0"/>
        <v>39486329.870000005</v>
      </c>
      <c r="AD6" s="18"/>
      <c r="AE6" s="18">
        <f t="shared" si="1"/>
        <v>6043826</v>
      </c>
      <c r="AF6" s="18">
        <f>--N6/30*14</f>
        <v>2820452.1333333333</v>
      </c>
      <c r="AG6" s="18">
        <v>0</v>
      </c>
      <c r="AH6" s="18"/>
      <c r="AI6" s="18"/>
      <c r="AJ6" s="18">
        <f t="shared" si="2"/>
        <v>8864278.1333333328</v>
      </c>
      <c r="AK6" s="18">
        <f t="shared" si="3"/>
        <v>48350608.003333338</v>
      </c>
      <c r="AL6" s="23"/>
      <c r="AM6" s="23"/>
      <c r="AN6" s="23"/>
      <c r="AO6" s="23"/>
      <c r="AP6" s="23"/>
      <c r="AQ6" s="23" t="s">
        <v>61</v>
      </c>
      <c r="AR6" s="23" t="s">
        <v>2292</v>
      </c>
      <c r="AS6" s="23" t="s">
        <v>2293</v>
      </c>
      <c r="AT6" s="23" t="s">
        <v>2277</v>
      </c>
    </row>
    <row r="7" spans="1:46" s="27" customFormat="1" x14ac:dyDescent="0.25">
      <c r="A7" s="26">
        <f t="shared" si="5"/>
        <v>6</v>
      </c>
      <c r="B7" s="23" t="s">
        <v>4</v>
      </c>
      <c r="C7" s="23" t="s">
        <v>2294</v>
      </c>
      <c r="D7" s="23" t="s">
        <v>2295</v>
      </c>
      <c r="E7" s="24">
        <v>86084547</v>
      </c>
      <c r="F7" s="75">
        <v>46037</v>
      </c>
      <c r="G7" s="75"/>
      <c r="H7" s="75">
        <v>46279</v>
      </c>
      <c r="I7" s="18">
        <v>80421818.400000006</v>
      </c>
      <c r="J7" s="18"/>
      <c r="K7" s="18">
        <v>8447670</v>
      </c>
      <c r="L7" s="26" t="s">
        <v>92</v>
      </c>
      <c r="M7" s="18">
        <v>1605057.3</v>
      </c>
      <c r="N7" s="18">
        <v>10052727.300000001</v>
      </c>
      <c r="O7" s="18">
        <v>335090.91000000003</v>
      </c>
      <c r="P7" s="26">
        <v>593</v>
      </c>
      <c r="Q7" s="67">
        <v>46033</v>
      </c>
      <c r="R7" s="18">
        <v>120632736</v>
      </c>
      <c r="S7" s="26">
        <v>190</v>
      </c>
      <c r="T7" s="59">
        <v>46037</v>
      </c>
      <c r="U7" s="18">
        <v>80421818.400000006</v>
      </c>
      <c r="V7" s="18">
        <v>5361454.5600000005</v>
      </c>
      <c r="W7" s="18">
        <v>10052727.300000001</v>
      </c>
      <c r="X7" s="18">
        <v>10052727.300000001</v>
      </c>
      <c r="Y7" s="18">
        <v>10052727.300000001</v>
      </c>
      <c r="Z7" s="18">
        <v>10052727.300000001</v>
      </c>
      <c r="AA7" s="18">
        <v>10052727.300000001</v>
      </c>
      <c r="AB7" s="18">
        <v>10052727.300000001</v>
      </c>
      <c r="AC7" s="18">
        <f t="shared" ref="AC7:AC11" si="6">SUM(V7:AB7)</f>
        <v>65677818.359999999</v>
      </c>
      <c r="AD7" s="18"/>
      <c r="AE7" s="18">
        <f t="shared" ref="AE7:AE11" si="7">--N7</f>
        <v>10052727.300000001</v>
      </c>
      <c r="AF7" s="18">
        <f>--N7/30*14</f>
        <v>4691272.74</v>
      </c>
      <c r="AG7" s="18">
        <v>0</v>
      </c>
      <c r="AH7" s="18"/>
      <c r="AI7" s="18"/>
      <c r="AJ7" s="18">
        <f t="shared" ref="AJ7:AJ11" si="8">SUM(AD7:AI7)</f>
        <v>14744000.040000001</v>
      </c>
      <c r="AK7" s="18">
        <f t="shared" ref="AK7:AK11" si="9">--AJ7--AC7</f>
        <v>80421818.400000006</v>
      </c>
      <c r="AL7" s="23"/>
      <c r="AM7" s="23"/>
      <c r="AN7" s="23"/>
      <c r="AO7" s="23"/>
      <c r="AP7" s="23"/>
      <c r="AQ7" s="23" t="s">
        <v>61</v>
      </c>
      <c r="AR7" s="23" t="s">
        <v>2296</v>
      </c>
      <c r="AS7" s="23" t="s">
        <v>2297</v>
      </c>
      <c r="AT7" s="23" t="s">
        <v>2277</v>
      </c>
    </row>
    <row r="8" spans="1:46" s="27" customFormat="1" x14ac:dyDescent="0.25">
      <c r="A8" s="26">
        <f t="shared" si="5"/>
        <v>7</v>
      </c>
      <c r="B8" s="23" t="s">
        <v>4</v>
      </c>
      <c r="C8" s="23" t="s">
        <v>2298</v>
      </c>
      <c r="D8" s="23" t="s">
        <v>2299</v>
      </c>
      <c r="E8" s="24">
        <v>1014270576</v>
      </c>
      <c r="F8" s="75">
        <v>46038</v>
      </c>
      <c r="G8" s="75"/>
      <c r="H8" s="75">
        <v>46280</v>
      </c>
      <c r="I8" s="18">
        <v>67581360</v>
      </c>
      <c r="J8" s="18"/>
      <c r="K8" s="18">
        <v>0</v>
      </c>
      <c r="L8" s="26" t="s">
        <v>60</v>
      </c>
      <c r="M8" s="18">
        <v>0</v>
      </c>
      <c r="N8" s="18">
        <v>8447670</v>
      </c>
      <c r="O8" s="18">
        <v>281589</v>
      </c>
      <c r="P8" s="26">
        <v>587</v>
      </c>
      <c r="Q8" s="67">
        <v>46033</v>
      </c>
      <c r="R8" s="18">
        <v>101372040</v>
      </c>
      <c r="S8" s="26">
        <v>248</v>
      </c>
      <c r="T8" s="59">
        <v>46038</v>
      </c>
      <c r="U8" s="18">
        <v>67581360</v>
      </c>
      <c r="V8" s="18">
        <v>4223835</v>
      </c>
      <c r="W8" s="18">
        <v>8447670</v>
      </c>
      <c r="X8" s="18">
        <v>8447670</v>
      </c>
      <c r="Y8" s="18">
        <v>8447670</v>
      </c>
      <c r="Z8" s="18">
        <v>8447670</v>
      </c>
      <c r="AA8" s="18">
        <v>8447670</v>
      </c>
      <c r="AB8" s="18">
        <v>8447670</v>
      </c>
      <c r="AC8" s="18">
        <f t="shared" si="6"/>
        <v>54909855</v>
      </c>
      <c r="AD8" s="18"/>
      <c r="AE8" s="18">
        <f t="shared" si="7"/>
        <v>8447670</v>
      </c>
      <c r="AF8" s="18">
        <f>--N8/30*15</f>
        <v>4223835</v>
      </c>
      <c r="AG8" s="18">
        <v>0</v>
      </c>
      <c r="AH8" s="18"/>
      <c r="AI8" s="18"/>
      <c r="AJ8" s="18">
        <f t="shared" si="8"/>
        <v>12671505</v>
      </c>
      <c r="AK8" s="18">
        <f t="shared" si="9"/>
        <v>67581360</v>
      </c>
      <c r="AL8" s="23"/>
      <c r="AM8" s="23"/>
      <c r="AN8" s="23"/>
      <c r="AO8" s="23"/>
      <c r="AP8" s="23"/>
      <c r="AQ8" s="23" t="s">
        <v>61</v>
      </c>
      <c r="AR8" s="23" t="s">
        <v>2300</v>
      </c>
      <c r="AS8" s="23" t="s">
        <v>2301</v>
      </c>
      <c r="AT8" s="23" t="s">
        <v>2277</v>
      </c>
    </row>
    <row r="9" spans="1:46" s="27" customFormat="1" x14ac:dyDescent="0.25">
      <c r="A9" s="26">
        <f t="shared" si="5"/>
        <v>8</v>
      </c>
      <c r="B9" s="23" t="s">
        <v>4</v>
      </c>
      <c r="C9" s="23" t="s">
        <v>2302</v>
      </c>
      <c r="D9" s="23" t="s">
        <v>2303</v>
      </c>
      <c r="E9" s="24">
        <v>1072168793</v>
      </c>
      <c r="F9" s="75">
        <v>46037</v>
      </c>
      <c r="G9" s="75"/>
      <c r="H9" s="75">
        <v>46279</v>
      </c>
      <c r="I9" s="18">
        <v>67581360</v>
      </c>
      <c r="J9" s="18"/>
      <c r="K9" s="18">
        <v>0</v>
      </c>
      <c r="L9" s="26" t="s">
        <v>60</v>
      </c>
      <c r="M9" s="18">
        <v>0</v>
      </c>
      <c r="N9" s="18">
        <v>8447670</v>
      </c>
      <c r="O9" s="18">
        <v>281589</v>
      </c>
      <c r="P9" s="26">
        <v>577</v>
      </c>
      <c r="Q9" s="67">
        <v>46033</v>
      </c>
      <c r="R9" s="18">
        <v>101372040</v>
      </c>
      <c r="S9" s="26">
        <v>193</v>
      </c>
      <c r="T9" s="59">
        <v>46037</v>
      </c>
      <c r="U9" s="18">
        <v>67581360</v>
      </c>
      <c r="V9" s="18">
        <v>4505424</v>
      </c>
      <c r="W9" s="18">
        <v>8447670</v>
      </c>
      <c r="X9" s="18">
        <v>8447670</v>
      </c>
      <c r="Y9" s="18">
        <v>8447670</v>
      </c>
      <c r="Z9" s="18">
        <v>8447670</v>
      </c>
      <c r="AA9" s="18">
        <v>8447670</v>
      </c>
      <c r="AB9" s="18">
        <v>8447670</v>
      </c>
      <c r="AC9" s="18">
        <f t="shared" si="6"/>
        <v>55191444</v>
      </c>
      <c r="AD9" s="18"/>
      <c r="AE9" s="18">
        <f t="shared" si="7"/>
        <v>8447670</v>
      </c>
      <c r="AF9" s="18">
        <f t="shared" ref="AF9:AF10" si="10">--N9/30*14</f>
        <v>3942246</v>
      </c>
      <c r="AG9" s="18">
        <v>0</v>
      </c>
      <c r="AH9" s="18"/>
      <c r="AI9" s="18"/>
      <c r="AJ9" s="18">
        <f t="shared" si="8"/>
        <v>12389916</v>
      </c>
      <c r="AK9" s="18">
        <f t="shared" si="9"/>
        <v>67581360</v>
      </c>
      <c r="AL9" s="23"/>
      <c r="AM9" s="23"/>
      <c r="AN9" s="23"/>
      <c r="AO9" s="23"/>
      <c r="AP9" s="23"/>
      <c r="AQ9" s="23" t="s">
        <v>61</v>
      </c>
      <c r="AR9" s="23" t="s">
        <v>2304</v>
      </c>
      <c r="AS9" s="23" t="s">
        <v>2305</v>
      </c>
      <c r="AT9" s="23" t="s">
        <v>2277</v>
      </c>
    </row>
    <row r="10" spans="1:46" s="27" customFormat="1" x14ac:dyDescent="0.25">
      <c r="A10" s="26">
        <f t="shared" si="5"/>
        <v>9</v>
      </c>
      <c r="B10" s="23" t="s">
        <v>4</v>
      </c>
      <c r="C10" s="23" t="s">
        <v>2306</v>
      </c>
      <c r="D10" s="23" t="s">
        <v>2307</v>
      </c>
      <c r="E10" s="24">
        <v>1095820955</v>
      </c>
      <c r="F10" s="75">
        <v>46037</v>
      </c>
      <c r="G10" s="75"/>
      <c r="H10" s="75">
        <v>46279</v>
      </c>
      <c r="I10" s="18">
        <v>67581360</v>
      </c>
      <c r="J10" s="18"/>
      <c r="K10" s="18">
        <v>0</v>
      </c>
      <c r="L10" s="26" t="s">
        <v>60</v>
      </c>
      <c r="M10" s="18">
        <v>0</v>
      </c>
      <c r="N10" s="18">
        <v>8447670</v>
      </c>
      <c r="O10" s="18">
        <v>281589</v>
      </c>
      <c r="P10" s="26">
        <v>591</v>
      </c>
      <c r="Q10" s="67">
        <v>46033</v>
      </c>
      <c r="R10" s="18">
        <v>101372040</v>
      </c>
      <c r="S10" s="26">
        <v>206</v>
      </c>
      <c r="T10" s="59">
        <v>46037</v>
      </c>
      <c r="U10" s="18">
        <v>67581360</v>
      </c>
      <c r="V10" s="18">
        <v>4505424</v>
      </c>
      <c r="W10" s="18">
        <v>8447670</v>
      </c>
      <c r="X10" s="18">
        <v>8447670</v>
      </c>
      <c r="Y10" s="18">
        <v>8447670</v>
      </c>
      <c r="Z10" s="18">
        <v>8447670</v>
      </c>
      <c r="AA10" s="18">
        <v>8447670</v>
      </c>
      <c r="AB10" s="18">
        <v>8447670</v>
      </c>
      <c r="AC10" s="18">
        <f t="shared" si="6"/>
        <v>55191444</v>
      </c>
      <c r="AD10" s="18"/>
      <c r="AE10" s="18">
        <f t="shared" si="7"/>
        <v>8447670</v>
      </c>
      <c r="AF10" s="18">
        <f t="shared" si="10"/>
        <v>3942246</v>
      </c>
      <c r="AG10" s="18">
        <v>0</v>
      </c>
      <c r="AH10" s="18"/>
      <c r="AI10" s="18"/>
      <c r="AJ10" s="18">
        <f t="shared" si="8"/>
        <v>12389916</v>
      </c>
      <c r="AK10" s="18">
        <f t="shared" si="9"/>
        <v>67581360</v>
      </c>
      <c r="AL10" s="23"/>
      <c r="AM10" s="23"/>
      <c r="AN10" s="23"/>
      <c r="AO10" s="23"/>
      <c r="AP10" s="23"/>
      <c r="AQ10" s="23" t="s">
        <v>61</v>
      </c>
      <c r="AR10" s="23" t="s">
        <v>2308</v>
      </c>
      <c r="AS10" s="23" t="s">
        <v>2309</v>
      </c>
      <c r="AT10" s="23" t="s">
        <v>2277</v>
      </c>
    </row>
    <row r="11" spans="1:46" s="27" customFormat="1" x14ac:dyDescent="0.25">
      <c r="A11" s="26">
        <f t="shared" si="5"/>
        <v>10</v>
      </c>
      <c r="B11" s="23" t="s">
        <v>4</v>
      </c>
      <c r="C11" s="23" t="s">
        <v>2310</v>
      </c>
      <c r="D11" s="23" t="s">
        <v>2311</v>
      </c>
      <c r="E11" s="24">
        <v>1073515104</v>
      </c>
      <c r="F11" s="75">
        <v>46041</v>
      </c>
      <c r="G11" s="75"/>
      <c r="H11" s="75">
        <v>46283</v>
      </c>
      <c r="I11" s="18">
        <v>67581360</v>
      </c>
      <c r="J11" s="18"/>
      <c r="K11" s="18">
        <v>0</v>
      </c>
      <c r="L11" s="26" t="s">
        <v>60</v>
      </c>
      <c r="M11" s="18">
        <v>0</v>
      </c>
      <c r="N11" s="18">
        <v>8447670</v>
      </c>
      <c r="O11" s="18">
        <v>281589</v>
      </c>
      <c r="P11" s="26">
        <v>551</v>
      </c>
      <c r="Q11" s="67">
        <v>46033</v>
      </c>
      <c r="R11" s="18">
        <v>101372040</v>
      </c>
      <c r="S11" s="26">
        <v>288</v>
      </c>
      <c r="T11" s="59">
        <v>46041</v>
      </c>
      <c r="U11" s="18">
        <v>67581360</v>
      </c>
      <c r="V11" s="18">
        <v>3379068</v>
      </c>
      <c r="W11" s="18">
        <v>8447670</v>
      </c>
      <c r="X11" s="18">
        <v>8447670</v>
      </c>
      <c r="Y11" s="18">
        <v>8447670</v>
      </c>
      <c r="Z11" s="18">
        <v>8447670</v>
      </c>
      <c r="AA11" s="18">
        <v>8447670</v>
      </c>
      <c r="AB11" s="18">
        <v>8447670</v>
      </c>
      <c r="AC11" s="18">
        <f t="shared" si="6"/>
        <v>54065088</v>
      </c>
      <c r="AD11" s="18"/>
      <c r="AE11" s="18">
        <f t="shared" si="7"/>
        <v>8447670</v>
      </c>
      <c r="AF11" s="18">
        <f t="shared" ref="AF11:AF12" si="11">--N11/30*18</f>
        <v>5068602</v>
      </c>
      <c r="AG11" s="18">
        <v>0</v>
      </c>
      <c r="AH11" s="18"/>
      <c r="AI11" s="18"/>
      <c r="AJ11" s="18">
        <f t="shared" si="8"/>
        <v>13516272</v>
      </c>
      <c r="AK11" s="18">
        <f t="shared" si="9"/>
        <v>67581360</v>
      </c>
      <c r="AL11" s="23"/>
      <c r="AM11" s="23"/>
      <c r="AN11" s="23"/>
      <c r="AO11" s="23"/>
      <c r="AP11" s="23"/>
      <c r="AQ11" s="23" t="s">
        <v>61</v>
      </c>
      <c r="AR11" s="23" t="s">
        <v>2312</v>
      </c>
      <c r="AS11" s="23" t="s">
        <v>2313</v>
      </c>
      <c r="AT11" s="23" t="s">
        <v>2277</v>
      </c>
    </row>
    <row r="12" spans="1:46" s="27" customFormat="1" x14ac:dyDescent="0.25">
      <c r="A12" s="26">
        <f t="shared" si="5"/>
        <v>11</v>
      </c>
      <c r="B12" s="23" t="s">
        <v>4</v>
      </c>
      <c r="C12" s="23" t="s">
        <v>2314</v>
      </c>
      <c r="D12" s="23" t="s">
        <v>2315</v>
      </c>
      <c r="E12" s="24">
        <v>1018449795</v>
      </c>
      <c r="F12" s="75">
        <v>46041</v>
      </c>
      <c r="G12" s="75"/>
      <c r="H12" s="75">
        <v>46283</v>
      </c>
      <c r="I12" s="18">
        <v>67581360</v>
      </c>
      <c r="J12" s="18"/>
      <c r="K12" s="18">
        <v>0</v>
      </c>
      <c r="L12" s="26" t="s">
        <v>60</v>
      </c>
      <c r="M12" s="18">
        <v>0</v>
      </c>
      <c r="N12" s="18">
        <v>8447670</v>
      </c>
      <c r="O12" s="18">
        <v>281589</v>
      </c>
      <c r="P12" s="26">
        <v>490</v>
      </c>
      <c r="Q12" s="67">
        <v>46033</v>
      </c>
      <c r="R12" s="18">
        <v>101372040</v>
      </c>
      <c r="S12" s="26">
        <v>292</v>
      </c>
      <c r="T12" s="59">
        <v>46041</v>
      </c>
      <c r="U12" s="18">
        <v>67581360</v>
      </c>
      <c r="V12" s="18">
        <v>3379068</v>
      </c>
      <c r="W12" s="18">
        <v>8447670</v>
      </c>
      <c r="X12" s="18">
        <v>8447670</v>
      </c>
      <c r="Y12" s="18">
        <v>8447670</v>
      </c>
      <c r="Z12" s="18">
        <v>8447670</v>
      </c>
      <c r="AA12" s="18">
        <v>8447670</v>
      </c>
      <c r="AB12" s="18">
        <v>8447670</v>
      </c>
      <c r="AC12" s="18">
        <f t="shared" ref="AC12:AC17" si="12">SUM(V12:AB12)</f>
        <v>54065088</v>
      </c>
      <c r="AD12" s="18"/>
      <c r="AE12" s="18">
        <f t="shared" ref="AE12:AE17" si="13">--N12</f>
        <v>8447670</v>
      </c>
      <c r="AF12" s="18">
        <f t="shared" si="11"/>
        <v>5068602</v>
      </c>
      <c r="AG12" s="18">
        <v>0</v>
      </c>
      <c r="AH12" s="18"/>
      <c r="AI12" s="18"/>
      <c r="AJ12" s="18">
        <f t="shared" ref="AJ12:AJ17" si="14">SUM(AD12:AI12)</f>
        <v>13516272</v>
      </c>
      <c r="AK12" s="18">
        <f t="shared" ref="AK12:AK17" si="15">--AJ12--AC12</f>
        <v>67581360</v>
      </c>
      <c r="AL12" s="23"/>
      <c r="AM12" s="23"/>
      <c r="AN12" s="23"/>
      <c r="AO12" s="23"/>
      <c r="AP12" s="23"/>
      <c r="AQ12" s="23" t="s">
        <v>61</v>
      </c>
      <c r="AR12" s="23" t="s">
        <v>2316</v>
      </c>
      <c r="AS12" s="23" t="s">
        <v>2317</v>
      </c>
      <c r="AT12" s="23" t="s">
        <v>2277</v>
      </c>
    </row>
    <row r="13" spans="1:46" s="27" customFormat="1" x14ac:dyDescent="0.25">
      <c r="A13" s="26">
        <f t="shared" si="5"/>
        <v>12</v>
      </c>
      <c r="B13" s="23" t="s">
        <v>4</v>
      </c>
      <c r="C13" s="23" t="s">
        <v>2318</v>
      </c>
      <c r="D13" s="23" t="s">
        <v>2319</v>
      </c>
      <c r="E13" s="24">
        <v>80028791</v>
      </c>
      <c r="F13" s="75">
        <v>46047</v>
      </c>
      <c r="G13" s="75"/>
      <c r="H13" s="75">
        <v>46289</v>
      </c>
      <c r="I13" s="18">
        <v>67581360</v>
      </c>
      <c r="J13" s="18"/>
      <c r="K13" s="18">
        <v>0</v>
      </c>
      <c r="L13" s="26" t="s">
        <v>60</v>
      </c>
      <c r="M13" s="18">
        <v>0</v>
      </c>
      <c r="N13" s="18">
        <v>8447670</v>
      </c>
      <c r="O13" s="18">
        <v>281589</v>
      </c>
      <c r="P13" s="26">
        <v>555</v>
      </c>
      <c r="Q13" s="67">
        <v>46033</v>
      </c>
      <c r="R13" s="18">
        <v>101372040</v>
      </c>
      <c r="S13" s="26">
        <v>583</v>
      </c>
      <c r="T13" s="59">
        <v>46047</v>
      </c>
      <c r="U13" s="18">
        <v>67581360</v>
      </c>
      <c r="V13" s="18">
        <v>1689534</v>
      </c>
      <c r="W13" s="18">
        <v>8447670</v>
      </c>
      <c r="X13" s="18">
        <v>8447670</v>
      </c>
      <c r="Y13" s="18">
        <v>8447670</v>
      </c>
      <c r="Z13" s="18">
        <v>8447670</v>
      </c>
      <c r="AA13" s="18">
        <v>8447670</v>
      </c>
      <c r="AB13" s="18">
        <v>8447670</v>
      </c>
      <c r="AC13" s="18">
        <f t="shared" si="12"/>
        <v>52375554</v>
      </c>
      <c r="AD13" s="18"/>
      <c r="AE13" s="18">
        <f t="shared" si="13"/>
        <v>8447670</v>
      </c>
      <c r="AF13" s="18">
        <f>--N13/30*24</f>
        <v>6758136</v>
      </c>
      <c r="AG13" s="18">
        <v>0</v>
      </c>
      <c r="AH13" s="18"/>
      <c r="AI13" s="18"/>
      <c r="AJ13" s="18">
        <f t="shared" si="14"/>
        <v>15205806</v>
      </c>
      <c r="AK13" s="18">
        <f t="shared" si="15"/>
        <v>67581360</v>
      </c>
      <c r="AL13" s="23"/>
      <c r="AM13" s="23"/>
      <c r="AN13" s="23"/>
      <c r="AO13" s="23"/>
      <c r="AP13" s="23"/>
      <c r="AQ13" s="23" t="s">
        <v>61</v>
      </c>
      <c r="AR13" s="23" t="s">
        <v>2320</v>
      </c>
      <c r="AS13" s="23" t="s">
        <v>2321</v>
      </c>
      <c r="AT13" s="23" t="s">
        <v>2277</v>
      </c>
    </row>
    <row r="14" spans="1:46" s="27" customFormat="1" x14ac:dyDescent="0.25">
      <c r="A14" s="26">
        <f t="shared" si="5"/>
        <v>13</v>
      </c>
      <c r="B14" s="23" t="s">
        <v>4</v>
      </c>
      <c r="C14" s="23" t="s">
        <v>2322</v>
      </c>
      <c r="D14" s="23" t="s">
        <v>2323</v>
      </c>
      <c r="E14" s="24">
        <v>1012413869</v>
      </c>
      <c r="F14" s="75">
        <v>46041</v>
      </c>
      <c r="G14" s="75"/>
      <c r="H14" s="75">
        <v>46283</v>
      </c>
      <c r="I14" s="18">
        <v>67581360</v>
      </c>
      <c r="J14" s="18"/>
      <c r="K14" s="18">
        <v>0</v>
      </c>
      <c r="L14" s="26" t="s">
        <v>60</v>
      </c>
      <c r="M14" s="18">
        <v>0</v>
      </c>
      <c r="N14" s="18">
        <v>8447670</v>
      </c>
      <c r="O14" s="18">
        <v>281589</v>
      </c>
      <c r="P14" s="26">
        <v>509</v>
      </c>
      <c r="Q14" s="67">
        <v>46033</v>
      </c>
      <c r="R14" s="18">
        <v>101372040</v>
      </c>
      <c r="S14" s="26">
        <v>275</v>
      </c>
      <c r="T14" s="59">
        <v>46041</v>
      </c>
      <c r="U14" s="18">
        <v>67581360</v>
      </c>
      <c r="V14" s="18">
        <v>3379068</v>
      </c>
      <c r="W14" s="18">
        <v>8447670</v>
      </c>
      <c r="X14" s="18">
        <v>8447670</v>
      </c>
      <c r="Y14" s="18">
        <v>8447670</v>
      </c>
      <c r="Z14" s="18">
        <v>8447670</v>
      </c>
      <c r="AA14" s="18">
        <v>8447670</v>
      </c>
      <c r="AB14" s="18">
        <v>8447670</v>
      </c>
      <c r="AC14" s="18">
        <f t="shared" si="12"/>
        <v>54065088</v>
      </c>
      <c r="AD14" s="18"/>
      <c r="AE14" s="18">
        <f t="shared" si="13"/>
        <v>8447670</v>
      </c>
      <c r="AF14" s="18">
        <f t="shared" ref="AF14:AF16" si="16">--N14/30*18</f>
        <v>5068602</v>
      </c>
      <c r="AG14" s="18">
        <v>0</v>
      </c>
      <c r="AH14" s="18"/>
      <c r="AI14" s="18"/>
      <c r="AJ14" s="18">
        <f t="shared" si="14"/>
        <v>13516272</v>
      </c>
      <c r="AK14" s="18">
        <f t="shared" si="15"/>
        <v>67581360</v>
      </c>
      <c r="AL14" s="23"/>
      <c r="AM14" s="23"/>
      <c r="AN14" s="23"/>
      <c r="AO14" s="23"/>
      <c r="AP14" s="23"/>
      <c r="AQ14" s="23" t="s">
        <v>61</v>
      </c>
      <c r="AR14" s="23" t="s">
        <v>2324</v>
      </c>
      <c r="AS14" s="23" t="s">
        <v>2325</v>
      </c>
      <c r="AT14" s="23" t="s">
        <v>2277</v>
      </c>
    </row>
    <row r="15" spans="1:46" s="27" customFormat="1" x14ac:dyDescent="0.25">
      <c r="A15" s="26">
        <f t="shared" si="5"/>
        <v>14</v>
      </c>
      <c r="B15" s="23" t="s">
        <v>4</v>
      </c>
      <c r="C15" s="23" t="s">
        <v>2326</v>
      </c>
      <c r="D15" s="23" t="s">
        <v>2327</v>
      </c>
      <c r="E15" s="24">
        <v>94536685</v>
      </c>
      <c r="F15" s="75">
        <v>46041</v>
      </c>
      <c r="G15" s="75"/>
      <c r="H15" s="75">
        <v>46283</v>
      </c>
      <c r="I15" s="18">
        <v>67581360</v>
      </c>
      <c r="J15" s="18"/>
      <c r="K15" s="18">
        <v>0</v>
      </c>
      <c r="L15" s="26" t="s">
        <v>60</v>
      </c>
      <c r="M15" s="18">
        <v>0</v>
      </c>
      <c r="N15" s="18">
        <v>8447670</v>
      </c>
      <c r="O15" s="18">
        <v>281589</v>
      </c>
      <c r="P15" s="26">
        <v>566</v>
      </c>
      <c r="Q15" s="67">
        <v>46033</v>
      </c>
      <c r="R15" s="18">
        <v>101372040</v>
      </c>
      <c r="S15" s="26">
        <v>290</v>
      </c>
      <c r="T15" s="59">
        <v>46041</v>
      </c>
      <c r="U15" s="18">
        <v>67581360</v>
      </c>
      <c r="V15" s="18">
        <v>3379068</v>
      </c>
      <c r="W15" s="18">
        <v>8447670</v>
      </c>
      <c r="X15" s="18">
        <v>8447670</v>
      </c>
      <c r="Y15" s="18">
        <v>8447670</v>
      </c>
      <c r="Z15" s="18">
        <v>8447670</v>
      </c>
      <c r="AA15" s="18">
        <v>8447670</v>
      </c>
      <c r="AB15" s="18">
        <v>8447670</v>
      </c>
      <c r="AC15" s="18">
        <f t="shared" si="12"/>
        <v>54065088</v>
      </c>
      <c r="AD15" s="18"/>
      <c r="AE15" s="18">
        <f t="shared" si="13"/>
        <v>8447670</v>
      </c>
      <c r="AF15" s="18">
        <f t="shared" si="16"/>
        <v>5068602</v>
      </c>
      <c r="AG15" s="18">
        <v>0</v>
      </c>
      <c r="AH15" s="18"/>
      <c r="AI15" s="18"/>
      <c r="AJ15" s="18">
        <f t="shared" si="14"/>
        <v>13516272</v>
      </c>
      <c r="AK15" s="18">
        <f t="shared" si="15"/>
        <v>67581360</v>
      </c>
      <c r="AL15" s="23"/>
      <c r="AM15" s="23"/>
      <c r="AN15" s="23"/>
      <c r="AO15" s="23"/>
      <c r="AP15" s="23"/>
      <c r="AQ15" s="23" t="s">
        <v>61</v>
      </c>
      <c r="AR15" s="23" t="s">
        <v>2328</v>
      </c>
      <c r="AS15" s="23" t="s">
        <v>2329</v>
      </c>
      <c r="AT15" s="23" t="s">
        <v>2277</v>
      </c>
    </row>
    <row r="16" spans="1:46" s="27" customFormat="1" x14ac:dyDescent="0.25">
      <c r="A16" s="26">
        <f t="shared" si="5"/>
        <v>15</v>
      </c>
      <c r="B16" s="23" t="s">
        <v>4</v>
      </c>
      <c r="C16" s="23" t="s">
        <v>2330</v>
      </c>
      <c r="D16" s="23" t="s">
        <v>2331</v>
      </c>
      <c r="E16" s="24">
        <v>1064990656</v>
      </c>
      <c r="F16" s="75">
        <v>46041</v>
      </c>
      <c r="G16" s="75"/>
      <c r="H16" s="75">
        <v>46283</v>
      </c>
      <c r="I16" s="18">
        <v>67581360</v>
      </c>
      <c r="J16" s="18"/>
      <c r="K16" s="18">
        <v>0</v>
      </c>
      <c r="L16" s="26" t="s">
        <v>60</v>
      </c>
      <c r="M16" s="18">
        <v>0</v>
      </c>
      <c r="N16" s="18">
        <v>8447670</v>
      </c>
      <c r="O16" s="18">
        <v>281589</v>
      </c>
      <c r="P16" s="26">
        <v>510</v>
      </c>
      <c r="Q16" s="67">
        <v>46033</v>
      </c>
      <c r="R16" s="18">
        <v>101372040</v>
      </c>
      <c r="S16" s="26">
        <v>291</v>
      </c>
      <c r="T16" s="59">
        <v>46041</v>
      </c>
      <c r="U16" s="18">
        <v>67581360</v>
      </c>
      <c r="V16" s="18">
        <v>3379068</v>
      </c>
      <c r="W16" s="18">
        <v>8447670</v>
      </c>
      <c r="X16" s="18">
        <v>8447670</v>
      </c>
      <c r="Y16" s="18">
        <v>8447670</v>
      </c>
      <c r="Z16" s="18">
        <v>8447670</v>
      </c>
      <c r="AA16" s="18">
        <v>8447670</v>
      </c>
      <c r="AB16" s="18">
        <v>8447670</v>
      </c>
      <c r="AC16" s="18">
        <f>SUM(V16:AA16)</f>
        <v>45617418</v>
      </c>
      <c r="AD16" s="18">
        <f>+AB16</f>
        <v>8447670</v>
      </c>
      <c r="AE16" s="18">
        <f t="shared" si="13"/>
        <v>8447670</v>
      </c>
      <c r="AF16" s="18">
        <f t="shared" si="16"/>
        <v>5068602</v>
      </c>
      <c r="AG16" s="18">
        <v>0</v>
      </c>
      <c r="AH16" s="18"/>
      <c r="AI16" s="18"/>
      <c r="AJ16" s="18">
        <f t="shared" si="14"/>
        <v>21963942</v>
      </c>
      <c r="AK16" s="18">
        <f t="shared" si="15"/>
        <v>67581360</v>
      </c>
      <c r="AL16" s="23"/>
      <c r="AM16" s="23"/>
      <c r="AN16" s="23"/>
      <c r="AO16" s="23"/>
      <c r="AP16" s="23"/>
      <c r="AQ16" s="23" t="s">
        <v>61</v>
      </c>
      <c r="AR16" s="23" t="s">
        <v>2332</v>
      </c>
      <c r="AS16" s="23" t="s">
        <v>2333</v>
      </c>
      <c r="AT16" s="23" t="s">
        <v>2277</v>
      </c>
    </row>
    <row r="17" spans="1:46" s="27" customFormat="1" x14ac:dyDescent="0.25">
      <c r="A17" s="26">
        <f t="shared" si="5"/>
        <v>16</v>
      </c>
      <c r="B17" s="23" t="s">
        <v>4</v>
      </c>
      <c r="C17" s="23" t="s">
        <v>2334</v>
      </c>
      <c r="D17" s="23" t="s">
        <v>2335</v>
      </c>
      <c r="E17" s="24">
        <v>1049611041</v>
      </c>
      <c r="F17" s="75">
        <v>46037</v>
      </c>
      <c r="G17" s="75"/>
      <c r="H17" s="75">
        <v>46279</v>
      </c>
      <c r="I17" s="18">
        <v>67581360</v>
      </c>
      <c r="J17" s="18"/>
      <c r="K17" s="18">
        <v>0</v>
      </c>
      <c r="L17" s="26" t="s">
        <v>60</v>
      </c>
      <c r="M17" s="18">
        <v>0</v>
      </c>
      <c r="N17" s="18">
        <v>8447670</v>
      </c>
      <c r="O17" s="18">
        <v>281589</v>
      </c>
      <c r="P17" s="26">
        <v>586</v>
      </c>
      <c r="Q17" s="67">
        <v>46033</v>
      </c>
      <c r="R17" s="18">
        <v>101372040</v>
      </c>
      <c r="S17" s="26">
        <v>192</v>
      </c>
      <c r="T17" s="59">
        <v>46037</v>
      </c>
      <c r="U17" s="18">
        <v>67581360</v>
      </c>
      <c r="V17" s="18">
        <v>4505424</v>
      </c>
      <c r="W17" s="18">
        <v>8447670</v>
      </c>
      <c r="X17" s="18">
        <v>8447670</v>
      </c>
      <c r="Y17" s="18">
        <v>8447670</v>
      </c>
      <c r="Z17" s="18">
        <v>8447670</v>
      </c>
      <c r="AA17" s="18">
        <v>8447670</v>
      </c>
      <c r="AB17" s="18">
        <v>8447670</v>
      </c>
      <c r="AC17" s="18">
        <f t="shared" si="12"/>
        <v>55191444</v>
      </c>
      <c r="AD17" s="18"/>
      <c r="AE17" s="18">
        <f t="shared" si="13"/>
        <v>8447670</v>
      </c>
      <c r="AF17" s="18">
        <f>--N17/30*14</f>
        <v>3942246</v>
      </c>
      <c r="AG17" s="18">
        <v>0</v>
      </c>
      <c r="AH17" s="18"/>
      <c r="AI17" s="18"/>
      <c r="AJ17" s="18">
        <f t="shared" si="14"/>
        <v>12389916</v>
      </c>
      <c r="AK17" s="18">
        <f t="shared" si="15"/>
        <v>67581360</v>
      </c>
      <c r="AL17" s="23"/>
      <c r="AM17" s="23"/>
      <c r="AN17" s="23"/>
      <c r="AO17" s="23"/>
      <c r="AP17" s="23"/>
      <c r="AQ17" s="23" t="s">
        <v>61</v>
      </c>
      <c r="AR17" s="23" t="s">
        <v>2336</v>
      </c>
      <c r="AS17" s="23" t="s">
        <v>2337</v>
      </c>
      <c r="AT17" s="23" t="s">
        <v>2277</v>
      </c>
    </row>
    <row r="18" spans="1:46" s="27" customFormat="1" x14ac:dyDescent="0.25">
      <c r="A18" s="26">
        <f t="shared" si="5"/>
        <v>17</v>
      </c>
      <c r="B18" s="23" t="s">
        <v>4</v>
      </c>
      <c r="C18" s="23" t="s">
        <v>2338</v>
      </c>
      <c r="D18" s="23" t="s">
        <v>2339</v>
      </c>
      <c r="E18" s="24">
        <v>53166342</v>
      </c>
      <c r="F18" s="75">
        <v>46038</v>
      </c>
      <c r="G18" s="75"/>
      <c r="H18" s="75">
        <v>46280</v>
      </c>
      <c r="I18" s="18">
        <v>52000000</v>
      </c>
      <c r="J18" s="18"/>
      <c r="K18" s="18">
        <v>0</v>
      </c>
      <c r="L18" s="26" t="s">
        <v>60</v>
      </c>
      <c r="M18" s="18">
        <v>0</v>
      </c>
      <c r="N18" s="18">
        <v>6500000</v>
      </c>
      <c r="O18" s="18">
        <v>216666.66666666666</v>
      </c>
      <c r="P18" s="26">
        <v>492</v>
      </c>
      <c r="Q18" s="67">
        <v>46033</v>
      </c>
      <c r="R18" s="18">
        <v>52000000</v>
      </c>
      <c r="S18" s="26">
        <v>241</v>
      </c>
      <c r="T18" s="59">
        <v>46038</v>
      </c>
      <c r="U18" s="18">
        <v>52000000</v>
      </c>
      <c r="V18" s="18">
        <v>3250000</v>
      </c>
      <c r="W18" s="18">
        <v>6500000</v>
      </c>
      <c r="X18" s="18">
        <v>6500000</v>
      </c>
      <c r="Y18" s="18">
        <v>6500000</v>
      </c>
      <c r="Z18" s="18">
        <v>6500000</v>
      </c>
      <c r="AA18" s="18">
        <v>6500000</v>
      </c>
      <c r="AB18" s="18">
        <v>6500000</v>
      </c>
      <c r="AC18" s="18">
        <f t="shared" ref="AC18:AC20" si="17">SUM(V18:AB18)</f>
        <v>42250000</v>
      </c>
      <c r="AD18" s="18"/>
      <c r="AE18" s="18">
        <f t="shared" ref="AE18:AE20" si="18">--N18</f>
        <v>6500000</v>
      </c>
      <c r="AF18" s="18">
        <f t="shared" ref="AF18:AF20" si="19">--N18/30*15</f>
        <v>3250000</v>
      </c>
      <c r="AG18" s="18">
        <v>0</v>
      </c>
      <c r="AH18" s="18"/>
      <c r="AI18" s="18"/>
      <c r="AJ18" s="18">
        <f t="shared" ref="AJ18:AJ20" si="20">SUM(AD18:AI18)</f>
        <v>9750000</v>
      </c>
      <c r="AK18" s="18">
        <f t="shared" ref="AK18:AK20" si="21">--AJ18--AC18</f>
        <v>52000000</v>
      </c>
      <c r="AL18" s="23"/>
      <c r="AM18" s="23"/>
      <c r="AN18" s="23"/>
      <c r="AO18" s="23"/>
      <c r="AP18" s="23"/>
      <c r="AQ18" s="23" t="s">
        <v>61</v>
      </c>
      <c r="AR18" s="23" t="s">
        <v>2340</v>
      </c>
      <c r="AS18" s="23" t="s">
        <v>2341</v>
      </c>
      <c r="AT18" s="23" t="s">
        <v>2277</v>
      </c>
    </row>
    <row r="19" spans="1:46" s="27" customFormat="1" x14ac:dyDescent="0.25">
      <c r="A19" s="26">
        <f t="shared" si="5"/>
        <v>18</v>
      </c>
      <c r="B19" s="23" t="s">
        <v>4</v>
      </c>
      <c r="C19" s="23" t="s">
        <v>2342</v>
      </c>
      <c r="D19" s="23" t="s">
        <v>2343</v>
      </c>
      <c r="E19" s="24">
        <v>80844255</v>
      </c>
      <c r="F19" s="75">
        <v>46038</v>
      </c>
      <c r="G19" s="75"/>
      <c r="H19" s="75">
        <v>46280</v>
      </c>
      <c r="I19" s="18">
        <v>58856392</v>
      </c>
      <c r="J19" s="18"/>
      <c r="K19" s="18">
        <v>0</v>
      </c>
      <c r="L19" s="26" t="s">
        <v>60</v>
      </c>
      <c r="M19" s="18">
        <v>0</v>
      </c>
      <c r="N19" s="18">
        <v>7357049</v>
      </c>
      <c r="O19" s="18">
        <v>245234.96666666667</v>
      </c>
      <c r="P19" s="26">
        <v>589</v>
      </c>
      <c r="Q19" s="67">
        <v>46033</v>
      </c>
      <c r="R19" s="18">
        <v>88284588</v>
      </c>
      <c r="S19" s="26">
        <v>237</v>
      </c>
      <c r="T19" s="59">
        <v>46038</v>
      </c>
      <c r="U19" s="18">
        <v>58856392</v>
      </c>
      <c r="V19" s="18">
        <v>3678524.5</v>
      </c>
      <c r="W19" s="18">
        <v>7357049</v>
      </c>
      <c r="X19" s="18">
        <v>7357049</v>
      </c>
      <c r="Y19" s="18">
        <v>7357049</v>
      </c>
      <c r="Z19" s="18">
        <v>7357049</v>
      </c>
      <c r="AA19" s="18">
        <v>7357049</v>
      </c>
      <c r="AB19" s="18">
        <v>7357049</v>
      </c>
      <c r="AC19" s="18">
        <f t="shared" si="17"/>
        <v>47820818.5</v>
      </c>
      <c r="AD19" s="18"/>
      <c r="AE19" s="18">
        <f t="shared" si="18"/>
        <v>7357049</v>
      </c>
      <c r="AF19" s="18">
        <f t="shared" si="19"/>
        <v>3678524.5</v>
      </c>
      <c r="AG19" s="18">
        <v>0</v>
      </c>
      <c r="AH19" s="18"/>
      <c r="AI19" s="18"/>
      <c r="AJ19" s="18">
        <f t="shared" si="20"/>
        <v>11035573.5</v>
      </c>
      <c r="AK19" s="18">
        <f t="shared" si="21"/>
        <v>58856392</v>
      </c>
      <c r="AL19" s="23"/>
      <c r="AM19" s="23"/>
      <c r="AN19" s="23"/>
      <c r="AO19" s="23"/>
      <c r="AP19" s="23"/>
      <c r="AQ19" s="23" t="s">
        <v>61</v>
      </c>
      <c r="AR19" s="23" t="s">
        <v>2344</v>
      </c>
      <c r="AS19" s="23" t="s">
        <v>2345</v>
      </c>
      <c r="AT19" s="23" t="s">
        <v>2277</v>
      </c>
    </row>
    <row r="20" spans="1:46" s="27" customFormat="1" x14ac:dyDescent="0.25">
      <c r="A20" s="26">
        <f t="shared" si="5"/>
        <v>19</v>
      </c>
      <c r="B20" s="23" t="s">
        <v>4</v>
      </c>
      <c r="C20" s="23" t="s">
        <v>2346</v>
      </c>
      <c r="D20" s="23" t="s">
        <v>2347</v>
      </c>
      <c r="E20" s="24">
        <v>1020745650</v>
      </c>
      <c r="F20" s="75">
        <v>46038</v>
      </c>
      <c r="G20" s="75"/>
      <c r="H20" s="75">
        <v>46280</v>
      </c>
      <c r="I20" s="18">
        <v>58856392</v>
      </c>
      <c r="J20" s="18"/>
      <c r="K20" s="18">
        <v>0</v>
      </c>
      <c r="L20" s="26" t="s">
        <v>60</v>
      </c>
      <c r="M20" s="18">
        <v>0</v>
      </c>
      <c r="N20" s="18">
        <v>7357049</v>
      </c>
      <c r="O20" s="18">
        <v>245234.96666666667</v>
      </c>
      <c r="P20" s="26">
        <v>513</v>
      </c>
      <c r="Q20" s="67">
        <v>46033</v>
      </c>
      <c r="R20" s="18">
        <v>88284588</v>
      </c>
      <c r="S20" s="26">
        <v>239</v>
      </c>
      <c r="T20" s="59">
        <v>46038</v>
      </c>
      <c r="U20" s="18">
        <v>58856392</v>
      </c>
      <c r="V20" s="18">
        <v>3678524.5</v>
      </c>
      <c r="W20" s="18">
        <v>7357049</v>
      </c>
      <c r="X20" s="18">
        <v>7357049</v>
      </c>
      <c r="Y20" s="18">
        <v>7357049</v>
      </c>
      <c r="Z20" s="18">
        <v>7357049</v>
      </c>
      <c r="AA20" s="18">
        <v>7357049</v>
      </c>
      <c r="AB20" s="18">
        <v>7357049</v>
      </c>
      <c r="AC20" s="18">
        <f t="shared" si="17"/>
        <v>47820818.5</v>
      </c>
      <c r="AD20" s="18"/>
      <c r="AE20" s="18">
        <f t="shared" si="18"/>
        <v>7357049</v>
      </c>
      <c r="AF20" s="18">
        <f t="shared" si="19"/>
        <v>3678524.5</v>
      </c>
      <c r="AG20" s="18">
        <v>0</v>
      </c>
      <c r="AH20" s="18"/>
      <c r="AI20" s="18"/>
      <c r="AJ20" s="18">
        <f t="shared" si="20"/>
        <v>11035573.5</v>
      </c>
      <c r="AK20" s="18">
        <f t="shared" si="21"/>
        <v>58856392</v>
      </c>
      <c r="AL20" s="23"/>
      <c r="AM20" s="23"/>
      <c r="AN20" s="23"/>
      <c r="AO20" s="23"/>
      <c r="AP20" s="23"/>
      <c r="AQ20" s="23" t="s">
        <v>61</v>
      </c>
      <c r="AR20" s="23" t="s">
        <v>2348</v>
      </c>
      <c r="AS20" s="23" t="s">
        <v>2349</v>
      </c>
      <c r="AT20" s="23" t="s">
        <v>2277</v>
      </c>
    </row>
    <row r="21" spans="1:46" s="27" customFormat="1" x14ac:dyDescent="0.25">
      <c r="A21" s="26">
        <f t="shared" si="5"/>
        <v>20</v>
      </c>
      <c r="B21" s="23" t="s">
        <v>4</v>
      </c>
      <c r="C21" s="23" t="s">
        <v>2350</v>
      </c>
      <c r="D21" s="23" t="s">
        <v>2351</v>
      </c>
      <c r="E21" s="24">
        <v>52050184</v>
      </c>
      <c r="F21" s="75">
        <v>46038</v>
      </c>
      <c r="G21" s="75"/>
      <c r="H21" s="75">
        <v>46280</v>
      </c>
      <c r="I21" s="18">
        <v>92400000</v>
      </c>
      <c r="J21" s="18"/>
      <c r="K21" s="18">
        <v>0</v>
      </c>
      <c r="L21" s="26" t="s">
        <v>60</v>
      </c>
      <c r="M21" s="18">
        <v>0</v>
      </c>
      <c r="N21" s="18">
        <v>11550000</v>
      </c>
      <c r="O21" s="18">
        <v>385000</v>
      </c>
      <c r="P21" s="26">
        <v>576</v>
      </c>
      <c r="Q21" s="67">
        <v>46033</v>
      </c>
      <c r="R21" s="18">
        <v>92400000</v>
      </c>
      <c r="S21" s="26">
        <v>242</v>
      </c>
      <c r="T21" s="59">
        <v>46038</v>
      </c>
      <c r="U21" s="18">
        <v>92400000</v>
      </c>
      <c r="V21" s="18">
        <v>5775000</v>
      </c>
      <c r="W21" s="18">
        <v>11550000</v>
      </c>
      <c r="X21" s="18">
        <v>11550000</v>
      </c>
      <c r="Y21" s="18">
        <v>11550000</v>
      </c>
      <c r="Z21" s="18">
        <v>11550000</v>
      </c>
      <c r="AA21" s="18">
        <v>11550000</v>
      </c>
      <c r="AB21" s="18">
        <v>11550000</v>
      </c>
      <c r="AC21" s="18">
        <f t="shared" ref="AC21:AC49" si="22">SUM(V21:AB21)</f>
        <v>75075000</v>
      </c>
      <c r="AD21" s="18"/>
      <c r="AE21" s="18">
        <f t="shared" ref="AE21:AE49" si="23">--N21</f>
        <v>11550000</v>
      </c>
      <c r="AF21" s="18">
        <f>--N21/30*15</f>
        <v>5775000</v>
      </c>
      <c r="AG21" s="18">
        <v>0</v>
      </c>
      <c r="AH21" s="18"/>
      <c r="AI21" s="18"/>
      <c r="AJ21" s="18">
        <f t="shared" ref="AJ21:AJ49" si="24">SUM(AD21:AI21)</f>
        <v>17325000</v>
      </c>
      <c r="AK21" s="18">
        <f t="shared" ref="AK21:AK49" si="25">--AJ21--AC21</f>
        <v>92400000</v>
      </c>
      <c r="AL21" s="23"/>
      <c r="AM21" s="23"/>
      <c r="AN21" s="23"/>
      <c r="AO21" s="23"/>
      <c r="AP21" s="23"/>
      <c r="AQ21" s="23" t="s">
        <v>61</v>
      </c>
      <c r="AR21" s="23" t="s">
        <v>2352</v>
      </c>
      <c r="AS21" s="23" t="s">
        <v>2353</v>
      </c>
      <c r="AT21" s="23" t="s">
        <v>2277</v>
      </c>
    </row>
    <row r="22" spans="1:46" s="27" customFormat="1" x14ac:dyDescent="0.25">
      <c r="A22" s="26">
        <f t="shared" si="5"/>
        <v>21</v>
      </c>
      <c r="B22" s="23" t="s">
        <v>4</v>
      </c>
      <c r="C22" s="23" t="s">
        <v>2354</v>
      </c>
      <c r="D22" s="23" t="s">
        <v>2355</v>
      </c>
      <c r="E22" s="24">
        <v>1014225565</v>
      </c>
      <c r="F22" s="75">
        <v>46041</v>
      </c>
      <c r="G22" s="75"/>
      <c r="H22" s="75">
        <v>46283</v>
      </c>
      <c r="I22" s="18">
        <v>88000000</v>
      </c>
      <c r="J22" s="18"/>
      <c r="K22" s="18">
        <v>0</v>
      </c>
      <c r="L22" s="26" t="s">
        <v>60</v>
      </c>
      <c r="M22" s="18">
        <v>0</v>
      </c>
      <c r="N22" s="18">
        <v>11000000</v>
      </c>
      <c r="O22" s="18">
        <v>366666.66666666669</v>
      </c>
      <c r="P22" s="26">
        <v>507</v>
      </c>
      <c r="Q22" s="67">
        <v>46033</v>
      </c>
      <c r="R22" s="18">
        <v>88000000</v>
      </c>
      <c r="S22" s="26">
        <v>293</v>
      </c>
      <c r="T22" s="59">
        <v>46041</v>
      </c>
      <c r="U22" s="18">
        <v>88000000</v>
      </c>
      <c r="V22" s="18">
        <v>4400000</v>
      </c>
      <c r="W22" s="18">
        <v>11000000</v>
      </c>
      <c r="X22" s="18">
        <v>11000000</v>
      </c>
      <c r="Y22" s="18">
        <v>11000000</v>
      </c>
      <c r="Z22" s="18">
        <v>11000000</v>
      </c>
      <c r="AA22" s="18">
        <v>11000000</v>
      </c>
      <c r="AB22" s="18">
        <v>11000000</v>
      </c>
      <c r="AC22" s="18">
        <f t="shared" si="22"/>
        <v>70400000</v>
      </c>
      <c r="AD22" s="18"/>
      <c r="AE22" s="18">
        <f t="shared" si="23"/>
        <v>11000000</v>
      </c>
      <c r="AF22" s="18">
        <f>--N22/30*18</f>
        <v>6600000</v>
      </c>
      <c r="AG22" s="18">
        <v>0</v>
      </c>
      <c r="AH22" s="18"/>
      <c r="AI22" s="18"/>
      <c r="AJ22" s="18">
        <f t="shared" si="24"/>
        <v>17600000</v>
      </c>
      <c r="AK22" s="18">
        <f t="shared" si="25"/>
        <v>88000000</v>
      </c>
      <c r="AL22" s="23"/>
      <c r="AM22" s="23"/>
      <c r="AN22" s="23"/>
      <c r="AO22" s="23"/>
      <c r="AP22" s="23"/>
      <c r="AQ22" s="23" t="s">
        <v>61</v>
      </c>
      <c r="AR22" s="23" t="s">
        <v>2356</v>
      </c>
      <c r="AS22" s="23" t="s">
        <v>2357</v>
      </c>
      <c r="AT22" s="23" t="s">
        <v>2277</v>
      </c>
    </row>
    <row r="23" spans="1:46" s="27" customFormat="1" x14ac:dyDescent="0.25">
      <c r="A23" s="26">
        <f t="shared" si="5"/>
        <v>22</v>
      </c>
      <c r="B23" s="23" t="s">
        <v>4</v>
      </c>
      <c r="C23" s="23" t="s">
        <v>2358</v>
      </c>
      <c r="D23" s="23" t="s">
        <v>2359</v>
      </c>
      <c r="E23" s="24">
        <v>1032391448</v>
      </c>
      <c r="F23" s="75">
        <v>46042</v>
      </c>
      <c r="G23" s="75"/>
      <c r="H23" s="75">
        <v>46284</v>
      </c>
      <c r="I23" s="18">
        <v>77711728</v>
      </c>
      <c r="J23" s="18"/>
      <c r="K23" s="18">
        <v>0</v>
      </c>
      <c r="L23" s="26" t="s">
        <v>60</v>
      </c>
      <c r="M23" s="18">
        <v>0</v>
      </c>
      <c r="N23" s="18">
        <v>9713966</v>
      </c>
      <c r="O23" s="18">
        <v>323798.86666666664</v>
      </c>
      <c r="P23" s="26">
        <v>600</v>
      </c>
      <c r="Q23" s="67">
        <v>46033</v>
      </c>
      <c r="R23" s="18">
        <v>77711728</v>
      </c>
      <c r="S23" s="26">
        <v>404</v>
      </c>
      <c r="T23" s="59">
        <v>46042</v>
      </c>
      <c r="U23" s="18">
        <v>77711728</v>
      </c>
      <c r="V23" s="18">
        <v>3561787.5333333332</v>
      </c>
      <c r="W23" s="18">
        <v>9713966</v>
      </c>
      <c r="X23" s="18">
        <v>9713966</v>
      </c>
      <c r="Y23" s="18">
        <v>9713966</v>
      </c>
      <c r="Z23" s="18">
        <v>9713966</v>
      </c>
      <c r="AA23" s="18">
        <v>9713966</v>
      </c>
      <c r="AB23" s="18">
        <v>9713966</v>
      </c>
      <c r="AC23" s="18">
        <f t="shared" si="22"/>
        <v>61845583.533333331</v>
      </c>
      <c r="AD23" s="18"/>
      <c r="AE23" s="18">
        <f t="shared" si="23"/>
        <v>9713966</v>
      </c>
      <c r="AF23" s="18">
        <f>--N23/30*19</f>
        <v>6152178.4666666659</v>
      </c>
      <c r="AG23" s="18">
        <v>0</v>
      </c>
      <c r="AH23" s="18"/>
      <c r="AI23" s="18"/>
      <c r="AJ23" s="18">
        <f t="shared" si="24"/>
        <v>15866144.466666665</v>
      </c>
      <c r="AK23" s="18">
        <f t="shared" si="25"/>
        <v>77711728</v>
      </c>
      <c r="AL23" s="23"/>
      <c r="AM23" s="23"/>
      <c r="AN23" s="23"/>
      <c r="AO23" s="23"/>
      <c r="AP23" s="23"/>
      <c r="AQ23" s="23" t="s">
        <v>61</v>
      </c>
      <c r="AR23" s="23" t="s">
        <v>2360</v>
      </c>
      <c r="AS23" s="23" t="s">
        <v>2361</v>
      </c>
      <c r="AT23" s="23" t="s">
        <v>2277</v>
      </c>
    </row>
    <row r="24" spans="1:46" s="27" customFormat="1" x14ac:dyDescent="0.25">
      <c r="A24" s="26">
        <f t="shared" si="5"/>
        <v>23</v>
      </c>
      <c r="B24" s="23" t="s">
        <v>4</v>
      </c>
      <c r="C24" s="23" t="s">
        <v>2362</v>
      </c>
      <c r="D24" s="23" t="s">
        <v>2363</v>
      </c>
      <c r="E24" s="24">
        <v>1013618891</v>
      </c>
      <c r="F24" s="75">
        <v>46038</v>
      </c>
      <c r="G24" s="75"/>
      <c r="H24" s="75">
        <v>46280</v>
      </c>
      <c r="I24" s="18">
        <v>73792312</v>
      </c>
      <c r="J24" s="18"/>
      <c r="K24" s="18">
        <v>0</v>
      </c>
      <c r="L24" s="26" t="s">
        <v>60</v>
      </c>
      <c r="M24" s="18">
        <v>0</v>
      </c>
      <c r="N24" s="18">
        <v>9224039</v>
      </c>
      <c r="O24" s="18">
        <v>307467.96666666667</v>
      </c>
      <c r="P24" s="26">
        <v>569</v>
      </c>
      <c r="Q24" s="67">
        <v>46033</v>
      </c>
      <c r="R24" s="18">
        <v>73792312</v>
      </c>
      <c r="S24" s="26">
        <v>243</v>
      </c>
      <c r="T24" s="59">
        <v>46038</v>
      </c>
      <c r="U24" s="18">
        <v>73792312</v>
      </c>
      <c r="V24" s="18">
        <v>4612019.5</v>
      </c>
      <c r="W24" s="18">
        <v>9224039</v>
      </c>
      <c r="X24" s="18">
        <v>9224039</v>
      </c>
      <c r="Y24" s="18">
        <v>9224039</v>
      </c>
      <c r="Z24" s="18">
        <v>9224039</v>
      </c>
      <c r="AA24" s="18">
        <v>9224039</v>
      </c>
      <c r="AB24" s="18">
        <v>9224039</v>
      </c>
      <c r="AC24" s="18">
        <f t="shared" si="22"/>
        <v>59956253.5</v>
      </c>
      <c r="AD24" s="18"/>
      <c r="AE24" s="18">
        <f t="shared" si="23"/>
        <v>9224039</v>
      </c>
      <c r="AF24" s="18">
        <f>--N24/30*15</f>
        <v>4612019.5</v>
      </c>
      <c r="AG24" s="18">
        <v>0</v>
      </c>
      <c r="AH24" s="18"/>
      <c r="AI24" s="18"/>
      <c r="AJ24" s="18">
        <f t="shared" si="24"/>
        <v>13836058.5</v>
      </c>
      <c r="AK24" s="18">
        <f t="shared" si="25"/>
        <v>73792312</v>
      </c>
      <c r="AL24" s="23"/>
      <c r="AM24" s="23"/>
      <c r="AN24" s="23"/>
      <c r="AO24" s="23"/>
      <c r="AP24" s="23"/>
      <c r="AQ24" s="23" t="s">
        <v>61</v>
      </c>
      <c r="AR24" s="23" t="s">
        <v>2364</v>
      </c>
      <c r="AS24" s="23" t="s">
        <v>2365</v>
      </c>
      <c r="AT24" s="23" t="s">
        <v>2277</v>
      </c>
    </row>
    <row r="25" spans="1:46" s="27" customFormat="1" x14ac:dyDescent="0.25">
      <c r="A25" s="26">
        <f t="shared" si="5"/>
        <v>24</v>
      </c>
      <c r="B25" s="23" t="s">
        <v>4</v>
      </c>
      <c r="C25" s="23" t="s">
        <v>2366</v>
      </c>
      <c r="D25" s="23" t="s">
        <v>2367</v>
      </c>
      <c r="E25" s="24">
        <v>1015414765</v>
      </c>
      <c r="F25" s="75">
        <v>46042</v>
      </c>
      <c r="G25" s="75"/>
      <c r="H25" s="75">
        <v>46284</v>
      </c>
      <c r="I25" s="18">
        <v>110010720.95999999</v>
      </c>
      <c r="J25" s="18"/>
      <c r="K25" s="18">
        <v>11555748</v>
      </c>
      <c r="L25" s="26" t="s">
        <v>92</v>
      </c>
      <c r="M25" s="18">
        <v>2195592.12</v>
      </c>
      <c r="N25" s="18">
        <v>13751340.119999999</v>
      </c>
      <c r="O25" s="18">
        <v>458378.00399999996</v>
      </c>
      <c r="P25" s="26">
        <v>602</v>
      </c>
      <c r="Q25" s="67">
        <v>46033</v>
      </c>
      <c r="R25" s="18">
        <v>165016080</v>
      </c>
      <c r="S25" s="26">
        <v>383</v>
      </c>
      <c r="T25" s="59">
        <v>46042</v>
      </c>
      <c r="U25" s="18">
        <v>110010720.95999999</v>
      </c>
      <c r="V25" s="18">
        <v>5042158.0439999998</v>
      </c>
      <c r="W25" s="18">
        <v>13751340.119999999</v>
      </c>
      <c r="X25" s="18">
        <v>13751340.119999999</v>
      </c>
      <c r="Y25" s="18">
        <v>13751340.119999999</v>
      </c>
      <c r="Z25" s="18">
        <v>13751340.119999999</v>
      </c>
      <c r="AA25" s="18">
        <v>13751340.119999999</v>
      </c>
      <c r="AB25" s="18">
        <v>13751340.119999999</v>
      </c>
      <c r="AC25" s="18">
        <f t="shared" si="22"/>
        <v>87550198.763999999</v>
      </c>
      <c r="AD25" s="18"/>
      <c r="AE25" s="18">
        <f t="shared" si="23"/>
        <v>13751340.119999999</v>
      </c>
      <c r="AF25" s="18">
        <f t="shared" ref="AF25:AF27" si="26">--N25/30*19</f>
        <v>8709182.0759999994</v>
      </c>
      <c r="AG25" s="18">
        <v>0</v>
      </c>
      <c r="AH25" s="18"/>
      <c r="AI25" s="18"/>
      <c r="AJ25" s="18">
        <f t="shared" si="24"/>
        <v>22460522.195999999</v>
      </c>
      <c r="AK25" s="18">
        <f t="shared" si="25"/>
        <v>110010720.95999999</v>
      </c>
      <c r="AL25" s="23"/>
      <c r="AM25" s="23"/>
      <c r="AN25" s="23"/>
      <c r="AO25" s="23"/>
      <c r="AP25" s="23"/>
      <c r="AQ25" s="23" t="s">
        <v>61</v>
      </c>
      <c r="AR25" s="23" t="s">
        <v>2368</v>
      </c>
      <c r="AS25" s="23" t="s">
        <v>2369</v>
      </c>
      <c r="AT25" s="23" t="s">
        <v>2277</v>
      </c>
    </row>
    <row r="26" spans="1:46" s="27" customFormat="1" x14ac:dyDescent="0.25">
      <c r="A26" s="26">
        <f t="shared" si="5"/>
        <v>25</v>
      </c>
      <c r="B26" s="23" t="s">
        <v>4</v>
      </c>
      <c r="C26" s="23" t="s">
        <v>2370</v>
      </c>
      <c r="D26" s="23" t="s">
        <v>2371</v>
      </c>
      <c r="E26" s="24">
        <v>80111509</v>
      </c>
      <c r="F26" s="75">
        <v>46042</v>
      </c>
      <c r="G26" s="75"/>
      <c r="H26" s="75">
        <v>46284</v>
      </c>
      <c r="I26" s="18">
        <v>110010720.95999999</v>
      </c>
      <c r="J26" s="18"/>
      <c r="K26" s="18">
        <v>11555748</v>
      </c>
      <c r="L26" s="26" t="s">
        <v>92</v>
      </c>
      <c r="M26" s="18">
        <v>2195592.12</v>
      </c>
      <c r="N26" s="18">
        <v>13751340.119999999</v>
      </c>
      <c r="O26" s="18">
        <v>458378.00399999996</v>
      </c>
      <c r="P26" s="26">
        <v>542</v>
      </c>
      <c r="Q26" s="67">
        <v>46033</v>
      </c>
      <c r="R26" s="18">
        <v>165016080</v>
      </c>
      <c r="S26" s="26">
        <v>244</v>
      </c>
      <c r="T26" s="59">
        <v>46038</v>
      </c>
      <c r="U26" s="18">
        <v>110010720.95999999</v>
      </c>
      <c r="V26" s="18">
        <v>5042158.0439999998</v>
      </c>
      <c r="W26" s="18">
        <v>13751340.119999999</v>
      </c>
      <c r="X26" s="18">
        <v>13751340.119999999</v>
      </c>
      <c r="Y26" s="18">
        <v>13751340.119999999</v>
      </c>
      <c r="Z26" s="18">
        <v>13751340.119999999</v>
      </c>
      <c r="AA26" s="18">
        <v>13751340.119999999</v>
      </c>
      <c r="AB26" s="18">
        <v>13751340.119999999</v>
      </c>
      <c r="AC26" s="18">
        <f t="shared" si="22"/>
        <v>87550198.763999999</v>
      </c>
      <c r="AD26" s="18"/>
      <c r="AE26" s="18">
        <f t="shared" si="23"/>
        <v>13751340.119999999</v>
      </c>
      <c r="AF26" s="18">
        <f t="shared" si="26"/>
        <v>8709182.0759999994</v>
      </c>
      <c r="AG26" s="18">
        <v>0</v>
      </c>
      <c r="AH26" s="18"/>
      <c r="AI26" s="18"/>
      <c r="AJ26" s="18">
        <f t="shared" si="24"/>
        <v>22460522.195999999</v>
      </c>
      <c r="AK26" s="18">
        <f t="shared" si="25"/>
        <v>110010720.95999999</v>
      </c>
      <c r="AL26" s="23"/>
      <c r="AM26" s="23"/>
      <c r="AN26" s="23"/>
      <c r="AO26" s="23"/>
      <c r="AP26" s="23"/>
      <c r="AQ26" s="23" t="s">
        <v>61</v>
      </c>
      <c r="AR26" s="23" t="s">
        <v>2372</v>
      </c>
      <c r="AS26" s="23" t="s">
        <v>2373</v>
      </c>
      <c r="AT26" s="23" t="s">
        <v>2277</v>
      </c>
    </row>
    <row r="27" spans="1:46" s="27" customFormat="1" x14ac:dyDescent="0.25">
      <c r="A27" s="26">
        <f t="shared" si="5"/>
        <v>26</v>
      </c>
      <c r="B27" s="23" t="s">
        <v>4</v>
      </c>
      <c r="C27" s="23" t="s">
        <v>2374</v>
      </c>
      <c r="D27" s="23" t="s">
        <v>2375</v>
      </c>
      <c r="E27" s="24">
        <v>79796878</v>
      </c>
      <c r="F27" s="75">
        <v>46042</v>
      </c>
      <c r="G27" s="75"/>
      <c r="H27" s="75">
        <v>46284</v>
      </c>
      <c r="I27" s="18">
        <v>110010720.95999999</v>
      </c>
      <c r="J27" s="18"/>
      <c r="K27" s="18">
        <v>11555748</v>
      </c>
      <c r="L27" s="26" t="s">
        <v>92</v>
      </c>
      <c r="M27" s="18">
        <v>2195592.12</v>
      </c>
      <c r="N27" s="18">
        <v>13751340.119999999</v>
      </c>
      <c r="O27" s="18">
        <v>458378.00399999996</v>
      </c>
      <c r="P27" s="26">
        <v>601</v>
      </c>
      <c r="Q27" s="67">
        <v>46033</v>
      </c>
      <c r="R27" s="18">
        <v>165016080</v>
      </c>
      <c r="S27" s="26">
        <v>274</v>
      </c>
      <c r="T27" s="59">
        <v>46041</v>
      </c>
      <c r="U27" s="18">
        <v>110010720.95999999</v>
      </c>
      <c r="V27" s="18">
        <v>5042158.0439999998</v>
      </c>
      <c r="W27" s="18">
        <v>13751340.119999999</v>
      </c>
      <c r="X27" s="18">
        <v>13751340.119999999</v>
      </c>
      <c r="Y27" s="18">
        <v>13751340.119999999</v>
      </c>
      <c r="Z27" s="18">
        <v>13751340.119999999</v>
      </c>
      <c r="AA27" s="18">
        <v>13751340.119999999</v>
      </c>
      <c r="AB27" s="18">
        <v>13751340.119999999</v>
      </c>
      <c r="AC27" s="18">
        <f t="shared" si="22"/>
        <v>87550198.763999999</v>
      </c>
      <c r="AD27" s="18"/>
      <c r="AE27" s="18">
        <f t="shared" si="23"/>
        <v>13751340.119999999</v>
      </c>
      <c r="AF27" s="18">
        <f t="shared" si="26"/>
        <v>8709182.0759999994</v>
      </c>
      <c r="AG27" s="18">
        <v>0</v>
      </c>
      <c r="AH27" s="18"/>
      <c r="AI27" s="18"/>
      <c r="AJ27" s="18">
        <f t="shared" si="24"/>
        <v>22460522.195999999</v>
      </c>
      <c r="AK27" s="18">
        <f t="shared" si="25"/>
        <v>110010720.95999999</v>
      </c>
      <c r="AL27" s="23"/>
      <c r="AM27" s="23"/>
      <c r="AN27" s="23"/>
      <c r="AO27" s="23"/>
      <c r="AP27" s="23"/>
      <c r="AQ27" s="23" t="s">
        <v>61</v>
      </c>
      <c r="AR27" s="23" t="s">
        <v>2376</v>
      </c>
      <c r="AS27" s="23" t="s">
        <v>2377</v>
      </c>
      <c r="AT27" s="23" t="s">
        <v>2277</v>
      </c>
    </row>
    <row r="28" spans="1:46" s="27" customFormat="1" x14ac:dyDescent="0.25">
      <c r="A28" s="26">
        <f t="shared" si="5"/>
        <v>27</v>
      </c>
      <c r="B28" s="23" t="s">
        <v>4</v>
      </c>
      <c r="C28" s="23" t="s">
        <v>2378</v>
      </c>
      <c r="D28" s="23" t="s">
        <v>2379</v>
      </c>
      <c r="E28" s="24">
        <v>80163564</v>
      </c>
      <c r="F28" s="75">
        <v>46041</v>
      </c>
      <c r="G28" s="75"/>
      <c r="H28" s="75">
        <v>46283</v>
      </c>
      <c r="I28" s="18">
        <v>92445984</v>
      </c>
      <c r="J28" s="18"/>
      <c r="K28" s="18">
        <v>0</v>
      </c>
      <c r="L28" s="26" t="s">
        <v>60</v>
      </c>
      <c r="M28" s="18">
        <v>0</v>
      </c>
      <c r="N28" s="18">
        <v>11555748</v>
      </c>
      <c r="O28" s="18">
        <v>385191.6</v>
      </c>
      <c r="P28" s="26">
        <v>519</v>
      </c>
      <c r="Q28" s="67">
        <v>46033</v>
      </c>
      <c r="R28" s="18">
        <v>138668976</v>
      </c>
      <c r="S28" s="26">
        <v>297</v>
      </c>
      <c r="T28" s="59">
        <v>46041</v>
      </c>
      <c r="U28" s="18">
        <v>92445984</v>
      </c>
      <c r="V28" s="18">
        <v>4622299.1999999993</v>
      </c>
      <c r="W28" s="18">
        <v>11555748</v>
      </c>
      <c r="X28" s="18">
        <v>11555748</v>
      </c>
      <c r="Y28" s="18">
        <v>11555748</v>
      </c>
      <c r="Z28" s="18">
        <v>11555748</v>
      </c>
      <c r="AA28" s="18">
        <v>11555748</v>
      </c>
      <c r="AB28" s="18">
        <v>11555748</v>
      </c>
      <c r="AC28" s="18">
        <f t="shared" si="22"/>
        <v>73956787.200000003</v>
      </c>
      <c r="AD28" s="18"/>
      <c r="AE28" s="18">
        <f t="shared" si="23"/>
        <v>11555748</v>
      </c>
      <c r="AF28" s="18">
        <f>--N28/30*18</f>
        <v>6933448.7999999998</v>
      </c>
      <c r="AG28" s="18">
        <v>0</v>
      </c>
      <c r="AH28" s="18"/>
      <c r="AI28" s="18"/>
      <c r="AJ28" s="18">
        <f t="shared" si="24"/>
        <v>18489196.800000001</v>
      </c>
      <c r="AK28" s="18">
        <f t="shared" si="25"/>
        <v>92445984</v>
      </c>
      <c r="AL28" s="23"/>
      <c r="AM28" s="23"/>
      <c r="AN28" s="23"/>
      <c r="AO28" s="23"/>
      <c r="AP28" s="23"/>
      <c r="AQ28" s="23" t="s">
        <v>61</v>
      </c>
      <c r="AR28" s="23" t="s">
        <v>2380</v>
      </c>
      <c r="AS28" s="23" t="s">
        <v>2381</v>
      </c>
      <c r="AT28" s="23" t="s">
        <v>2277</v>
      </c>
    </row>
    <row r="29" spans="1:46" s="27" customFormat="1" x14ac:dyDescent="0.25">
      <c r="A29" s="26">
        <f t="shared" si="5"/>
        <v>28</v>
      </c>
      <c r="B29" s="23" t="s">
        <v>4</v>
      </c>
      <c r="C29" s="23" t="s">
        <v>2382</v>
      </c>
      <c r="D29" s="23" t="s">
        <v>2383</v>
      </c>
      <c r="E29" s="24">
        <v>1110501823</v>
      </c>
      <c r="F29" s="75">
        <v>46044</v>
      </c>
      <c r="G29" s="75"/>
      <c r="H29" s="75">
        <v>46286</v>
      </c>
      <c r="I29" s="18">
        <v>92445984</v>
      </c>
      <c r="J29" s="18"/>
      <c r="K29" s="18">
        <v>0</v>
      </c>
      <c r="L29" s="26" t="s">
        <v>60</v>
      </c>
      <c r="M29" s="18">
        <v>0</v>
      </c>
      <c r="N29" s="18">
        <v>11555748</v>
      </c>
      <c r="O29" s="18">
        <v>385191.6</v>
      </c>
      <c r="P29" s="26">
        <v>534</v>
      </c>
      <c r="Q29" s="67">
        <v>46033</v>
      </c>
      <c r="R29" s="18">
        <v>138668976</v>
      </c>
      <c r="S29" s="26">
        <v>474</v>
      </c>
      <c r="T29" s="59">
        <v>46044</v>
      </c>
      <c r="U29" s="18">
        <v>92445984</v>
      </c>
      <c r="V29" s="18">
        <v>3466724.4</v>
      </c>
      <c r="W29" s="18">
        <v>11555748</v>
      </c>
      <c r="X29" s="18">
        <v>11555748</v>
      </c>
      <c r="Y29" s="18">
        <v>11555748</v>
      </c>
      <c r="Z29" s="18">
        <v>11555748</v>
      </c>
      <c r="AA29" s="18">
        <v>11555748</v>
      </c>
      <c r="AB29" s="18">
        <v>11555748</v>
      </c>
      <c r="AC29" s="18">
        <f t="shared" si="22"/>
        <v>72801212.400000006</v>
      </c>
      <c r="AD29" s="18"/>
      <c r="AE29" s="18">
        <f t="shared" si="23"/>
        <v>11555748</v>
      </c>
      <c r="AF29" s="18">
        <f>--N29/30*21</f>
        <v>8089023.5999999996</v>
      </c>
      <c r="AG29" s="18">
        <v>0</v>
      </c>
      <c r="AH29" s="18"/>
      <c r="AI29" s="18"/>
      <c r="AJ29" s="18">
        <f t="shared" si="24"/>
        <v>19644771.600000001</v>
      </c>
      <c r="AK29" s="18">
        <f t="shared" si="25"/>
        <v>92445984</v>
      </c>
      <c r="AL29" s="23"/>
      <c r="AM29" s="23"/>
      <c r="AN29" s="23"/>
      <c r="AO29" s="23"/>
      <c r="AP29" s="23"/>
      <c r="AQ29" s="23" t="s">
        <v>61</v>
      </c>
      <c r="AR29" s="23" t="s">
        <v>2384</v>
      </c>
      <c r="AS29" s="23" t="s">
        <v>2385</v>
      </c>
      <c r="AT29" s="23" t="s">
        <v>2277</v>
      </c>
    </row>
    <row r="30" spans="1:46" s="27" customFormat="1" x14ac:dyDescent="0.25">
      <c r="A30" s="26">
        <f t="shared" si="5"/>
        <v>29</v>
      </c>
      <c r="B30" s="23" t="s">
        <v>4</v>
      </c>
      <c r="C30" s="23" t="s">
        <v>2386</v>
      </c>
      <c r="D30" s="23" t="s">
        <v>2387</v>
      </c>
      <c r="E30" s="24">
        <v>80878520</v>
      </c>
      <c r="F30" s="75">
        <v>46038</v>
      </c>
      <c r="G30" s="75"/>
      <c r="H30" s="75">
        <v>46280</v>
      </c>
      <c r="I30" s="18">
        <v>92445984</v>
      </c>
      <c r="J30" s="18"/>
      <c r="K30" s="18">
        <v>0</v>
      </c>
      <c r="L30" s="26" t="s">
        <v>60</v>
      </c>
      <c r="M30" s="18">
        <v>0</v>
      </c>
      <c r="N30" s="18">
        <v>11555748</v>
      </c>
      <c r="O30" s="18">
        <v>385191.6</v>
      </c>
      <c r="P30" s="26">
        <v>533</v>
      </c>
      <c r="Q30" s="67">
        <v>46033</v>
      </c>
      <c r="R30" s="18">
        <v>138668976</v>
      </c>
      <c r="S30" s="26">
        <v>240</v>
      </c>
      <c r="T30" s="59">
        <v>46038</v>
      </c>
      <c r="U30" s="18">
        <v>92445984</v>
      </c>
      <c r="V30" s="18">
        <v>5777874</v>
      </c>
      <c r="W30" s="18">
        <v>11555748</v>
      </c>
      <c r="X30" s="18">
        <v>11555748</v>
      </c>
      <c r="Y30" s="18">
        <v>11555748</v>
      </c>
      <c r="Z30" s="18">
        <v>11555748</v>
      </c>
      <c r="AA30" s="18">
        <v>11555748</v>
      </c>
      <c r="AB30" s="18">
        <v>11555748</v>
      </c>
      <c r="AC30" s="18">
        <f t="shared" si="22"/>
        <v>75112362</v>
      </c>
      <c r="AD30" s="18"/>
      <c r="AE30" s="18">
        <f t="shared" si="23"/>
        <v>11555748</v>
      </c>
      <c r="AF30" s="18">
        <f>--N30/30*15</f>
        <v>5777874</v>
      </c>
      <c r="AG30" s="18">
        <v>0</v>
      </c>
      <c r="AH30" s="18"/>
      <c r="AI30" s="18"/>
      <c r="AJ30" s="18">
        <f t="shared" si="24"/>
        <v>17333622</v>
      </c>
      <c r="AK30" s="18">
        <f t="shared" si="25"/>
        <v>92445984</v>
      </c>
      <c r="AL30" s="23"/>
      <c r="AM30" s="23"/>
      <c r="AN30" s="23"/>
      <c r="AO30" s="23"/>
      <c r="AP30" s="23"/>
      <c r="AQ30" s="23" t="s">
        <v>61</v>
      </c>
      <c r="AR30" s="23" t="s">
        <v>2388</v>
      </c>
      <c r="AS30" s="23" t="s">
        <v>2389</v>
      </c>
      <c r="AT30" s="23" t="s">
        <v>2277</v>
      </c>
    </row>
    <row r="31" spans="1:46" s="27" customFormat="1" x14ac:dyDescent="0.25">
      <c r="A31" s="26">
        <f t="shared" si="5"/>
        <v>30</v>
      </c>
      <c r="B31" s="23" t="s">
        <v>4</v>
      </c>
      <c r="C31" s="23" t="s">
        <v>2390</v>
      </c>
      <c r="D31" s="23" t="s">
        <v>2391</v>
      </c>
      <c r="E31" s="24">
        <v>1121859116</v>
      </c>
      <c r="F31" s="75">
        <v>46041</v>
      </c>
      <c r="G31" s="75"/>
      <c r="H31" s="75">
        <v>46283</v>
      </c>
      <c r="I31" s="18">
        <v>92445984</v>
      </c>
      <c r="J31" s="18"/>
      <c r="K31" s="18">
        <v>0</v>
      </c>
      <c r="L31" s="26" t="s">
        <v>60</v>
      </c>
      <c r="M31" s="18">
        <v>0</v>
      </c>
      <c r="N31" s="18">
        <v>11555748</v>
      </c>
      <c r="O31" s="18">
        <v>385191.6</v>
      </c>
      <c r="P31" s="26">
        <v>552</v>
      </c>
      <c r="Q31" s="67">
        <v>46033</v>
      </c>
      <c r="R31" s="18">
        <v>138668976</v>
      </c>
      <c r="S31" s="26">
        <v>294</v>
      </c>
      <c r="T31" s="59">
        <v>46041</v>
      </c>
      <c r="U31" s="18">
        <v>92445984</v>
      </c>
      <c r="V31" s="18">
        <v>4622299.1999999993</v>
      </c>
      <c r="W31" s="18">
        <v>11555748</v>
      </c>
      <c r="X31" s="18">
        <v>11555748</v>
      </c>
      <c r="Y31" s="18">
        <v>11555748</v>
      </c>
      <c r="Z31" s="18">
        <v>11555748</v>
      </c>
      <c r="AA31" s="18">
        <v>11555748</v>
      </c>
      <c r="AB31" s="18">
        <v>11555748</v>
      </c>
      <c r="AC31" s="18">
        <f t="shared" si="22"/>
        <v>73956787.200000003</v>
      </c>
      <c r="AD31" s="18"/>
      <c r="AE31" s="18">
        <f t="shared" si="23"/>
        <v>11555748</v>
      </c>
      <c r="AF31" s="18">
        <f t="shared" ref="AF31:AF33" si="27">--N31/30*18</f>
        <v>6933448.7999999998</v>
      </c>
      <c r="AG31" s="18">
        <v>0</v>
      </c>
      <c r="AH31" s="18"/>
      <c r="AI31" s="18"/>
      <c r="AJ31" s="18">
        <f t="shared" si="24"/>
        <v>18489196.800000001</v>
      </c>
      <c r="AK31" s="18">
        <f t="shared" si="25"/>
        <v>92445984</v>
      </c>
      <c r="AL31" s="23"/>
      <c r="AM31" s="23"/>
      <c r="AN31" s="23"/>
      <c r="AO31" s="23"/>
      <c r="AP31" s="23"/>
      <c r="AQ31" s="23" t="s">
        <v>61</v>
      </c>
      <c r="AR31" s="23" t="s">
        <v>2392</v>
      </c>
      <c r="AS31" s="23" t="s">
        <v>2393</v>
      </c>
      <c r="AT31" s="23" t="s">
        <v>2277</v>
      </c>
    </row>
    <row r="32" spans="1:46" s="27" customFormat="1" x14ac:dyDescent="0.25">
      <c r="A32" s="26">
        <f t="shared" si="5"/>
        <v>31</v>
      </c>
      <c r="B32" s="23" t="s">
        <v>4</v>
      </c>
      <c r="C32" s="23" t="s">
        <v>2394</v>
      </c>
      <c r="D32" s="23" t="s">
        <v>2395</v>
      </c>
      <c r="E32" s="24">
        <v>80832339</v>
      </c>
      <c r="F32" s="75">
        <v>46041</v>
      </c>
      <c r="G32" s="75"/>
      <c r="H32" s="75">
        <v>46283</v>
      </c>
      <c r="I32" s="18">
        <v>92445984</v>
      </c>
      <c r="J32" s="18"/>
      <c r="K32" s="18">
        <v>0</v>
      </c>
      <c r="L32" s="26" t="s">
        <v>60</v>
      </c>
      <c r="M32" s="18">
        <v>0</v>
      </c>
      <c r="N32" s="18">
        <v>11555748</v>
      </c>
      <c r="O32" s="18">
        <v>385191.6</v>
      </c>
      <c r="P32" s="26">
        <v>567</v>
      </c>
      <c r="Q32" s="67">
        <v>46033</v>
      </c>
      <c r="R32" s="18">
        <v>138668976</v>
      </c>
      <c r="S32" s="26">
        <v>295</v>
      </c>
      <c r="T32" s="59">
        <v>46041</v>
      </c>
      <c r="U32" s="18">
        <v>92445984</v>
      </c>
      <c r="V32" s="18">
        <v>4622299.1999999993</v>
      </c>
      <c r="W32" s="18">
        <v>11555748</v>
      </c>
      <c r="X32" s="18">
        <v>11555748</v>
      </c>
      <c r="Y32" s="18">
        <v>11555748</v>
      </c>
      <c r="Z32" s="18">
        <v>11555748</v>
      </c>
      <c r="AA32" s="18">
        <v>11555748</v>
      </c>
      <c r="AB32" s="18">
        <v>11555748</v>
      </c>
      <c r="AC32" s="18">
        <f t="shared" si="22"/>
        <v>73956787.200000003</v>
      </c>
      <c r="AD32" s="18"/>
      <c r="AE32" s="18">
        <f t="shared" si="23"/>
        <v>11555748</v>
      </c>
      <c r="AF32" s="18">
        <f t="shared" si="27"/>
        <v>6933448.7999999998</v>
      </c>
      <c r="AG32" s="18">
        <v>0</v>
      </c>
      <c r="AH32" s="18"/>
      <c r="AI32" s="18"/>
      <c r="AJ32" s="18">
        <f t="shared" si="24"/>
        <v>18489196.800000001</v>
      </c>
      <c r="AK32" s="18">
        <f t="shared" si="25"/>
        <v>92445984</v>
      </c>
      <c r="AL32" s="23"/>
      <c r="AM32" s="23"/>
      <c r="AN32" s="23"/>
      <c r="AO32" s="23"/>
      <c r="AP32" s="23"/>
      <c r="AQ32" s="23" t="s">
        <v>61</v>
      </c>
      <c r="AR32" s="23" t="s">
        <v>2396</v>
      </c>
      <c r="AS32" s="23" t="s">
        <v>2397</v>
      </c>
      <c r="AT32" s="23" t="s">
        <v>2277</v>
      </c>
    </row>
    <row r="33" spans="1:46" s="27" customFormat="1" x14ac:dyDescent="0.25">
      <c r="A33" s="26">
        <f t="shared" si="5"/>
        <v>32</v>
      </c>
      <c r="B33" s="23" t="s">
        <v>4</v>
      </c>
      <c r="C33" s="23" t="s">
        <v>2398</v>
      </c>
      <c r="D33" s="23" t="s">
        <v>2399</v>
      </c>
      <c r="E33" s="24">
        <v>1014209294</v>
      </c>
      <c r="F33" s="75">
        <v>46041</v>
      </c>
      <c r="G33" s="75"/>
      <c r="H33" s="75">
        <v>46283</v>
      </c>
      <c r="I33" s="18">
        <v>92445984</v>
      </c>
      <c r="J33" s="18"/>
      <c r="K33" s="18">
        <v>0</v>
      </c>
      <c r="L33" s="26" t="s">
        <v>60</v>
      </c>
      <c r="M33" s="18">
        <v>0</v>
      </c>
      <c r="N33" s="18">
        <v>11555748</v>
      </c>
      <c r="O33" s="18">
        <v>385191.6</v>
      </c>
      <c r="P33" s="26">
        <v>579</v>
      </c>
      <c r="Q33" s="67">
        <v>46033</v>
      </c>
      <c r="R33" s="18">
        <v>138668976</v>
      </c>
      <c r="S33" s="26">
        <v>296</v>
      </c>
      <c r="T33" s="59">
        <v>46041</v>
      </c>
      <c r="U33" s="18">
        <v>92445984</v>
      </c>
      <c r="V33" s="18">
        <v>4622299.2</v>
      </c>
      <c r="W33" s="18">
        <v>11555748</v>
      </c>
      <c r="X33" s="18">
        <v>11555748</v>
      </c>
      <c r="Y33" s="18">
        <v>11555748</v>
      </c>
      <c r="Z33" s="18">
        <v>11555748</v>
      </c>
      <c r="AA33" s="18">
        <v>11555748</v>
      </c>
      <c r="AB33" s="18">
        <v>11555748</v>
      </c>
      <c r="AC33" s="18">
        <f t="shared" si="22"/>
        <v>73956787.200000003</v>
      </c>
      <c r="AD33" s="18"/>
      <c r="AE33" s="18">
        <f t="shared" si="23"/>
        <v>11555748</v>
      </c>
      <c r="AF33" s="18">
        <f t="shared" si="27"/>
        <v>6933448.7999999998</v>
      </c>
      <c r="AG33" s="18">
        <v>0</v>
      </c>
      <c r="AH33" s="18"/>
      <c r="AI33" s="18"/>
      <c r="AJ33" s="18">
        <f t="shared" si="24"/>
        <v>18489196.800000001</v>
      </c>
      <c r="AK33" s="18">
        <f t="shared" si="25"/>
        <v>92445984</v>
      </c>
      <c r="AL33" s="23"/>
      <c r="AM33" s="23"/>
      <c r="AN33" s="23"/>
      <c r="AO33" s="23"/>
      <c r="AP33" s="23"/>
      <c r="AQ33" s="23" t="s">
        <v>61</v>
      </c>
      <c r="AR33" s="23" t="s">
        <v>2400</v>
      </c>
      <c r="AS33" s="23" t="s">
        <v>2401</v>
      </c>
      <c r="AT33" s="23" t="s">
        <v>2277</v>
      </c>
    </row>
    <row r="34" spans="1:46" s="27" customFormat="1" x14ac:dyDescent="0.25">
      <c r="A34" s="26">
        <f t="shared" si="5"/>
        <v>33</v>
      </c>
      <c r="B34" s="23" t="s">
        <v>4</v>
      </c>
      <c r="C34" s="23" t="s">
        <v>2402</v>
      </c>
      <c r="D34" s="23" t="s">
        <v>2403</v>
      </c>
      <c r="E34" s="24">
        <v>13544953</v>
      </c>
      <c r="F34" s="75">
        <v>46038</v>
      </c>
      <c r="G34" s="75"/>
      <c r="H34" s="75">
        <v>46280</v>
      </c>
      <c r="I34" s="18">
        <v>92445984</v>
      </c>
      <c r="J34" s="18"/>
      <c r="K34" s="18">
        <v>0</v>
      </c>
      <c r="L34" s="26" t="s">
        <v>60</v>
      </c>
      <c r="M34" s="18">
        <v>0</v>
      </c>
      <c r="N34" s="18">
        <v>11555748</v>
      </c>
      <c r="O34" s="18">
        <v>385191.6</v>
      </c>
      <c r="P34" s="26">
        <v>548</v>
      </c>
      <c r="Q34" s="67">
        <v>46033</v>
      </c>
      <c r="R34" s="18">
        <v>138668976</v>
      </c>
      <c r="S34" s="26">
        <v>247</v>
      </c>
      <c r="T34" s="59">
        <v>46038</v>
      </c>
      <c r="U34" s="18">
        <v>92445984</v>
      </c>
      <c r="V34" s="18">
        <v>5777874</v>
      </c>
      <c r="W34" s="18">
        <v>11555748</v>
      </c>
      <c r="X34" s="18">
        <v>11555748</v>
      </c>
      <c r="Y34" s="18">
        <v>11555748</v>
      </c>
      <c r="Z34" s="18">
        <v>11555748</v>
      </c>
      <c r="AA34" s="18">
        <v>11555748</v>
      </c>
      <c r="AB34" s="18">
        <v>11555748</v>
      </c>
      <c r="AC34" s="18">
        <f>SUM(V34:AA34)</f>
        <v>63556614</v>
      </c>
      <c r="AD34" s="18">
        <f>+AB34</f>
        <v>11555748</v>
      </c>
      <c r="AE34" s="18">
        <f t="shared" si="23"/>
        <v>11555748</v>
      </c>
      <c r="AF34" s="18">
        <f>--N34/30*15</f>
        <v>5777874</v>
      </c>
      <c r="AG34" s="18">
        <v>0</v>
      </c>
      <c r="AH34" s="18"/>
      <c r="AI34" s="18"/>
      <c r="AJ34" s="18">
        <f t="shared" si="24"/>
        <v>28889370</v>
      </c>
      <c r="AK34" s="18">
        <f t="shared" si="25"/>
        <v>92445984</v>
      </c>
      <c r="AL34" s="23"/>
      <c r="AM34" s="23"/>
      <c r="AN34" s="23"/>
      <c r="AO34" s="23"/>
      <c r="AP34" s="23"/>
      <c r="AQ34" s="23" t="s">
        <v>61</v>
      </c>
      <c r="AR34" s="23" t="s">
        <v>2404</v>
      </c>
      <c r="AS34" s="23" t="s">
        <v>2405</v>
      </c>
      <c r="AT34" s="23" t="s">
        <v>2277</v>
      </c>
    </row>
    <row r="35" spans="1:46" s="27" customFormat="1" x14ac:dyDescent="0.25">
      <c r="A35" s="26">
        <f t="shared" si="5"/>
        <v>34</v>
      </c>
      <c r="B35" s="23" t="s">
        <v>4</v>
      </c>
      <c r="C35" s="23" t="s">
        <v>2406</v>
      </c>
      <c r="D35" s="23" t="s">
        <v>2407</v>
      </c>
      <c r="E35" s="24">
        <v>80020274</v>
      </c>
      <c r="F35" s="75">
        <v>46042</v>
      </c>
      <c r="G35" s="75"/>
      <c r="H35" s="75">
        <v>46284</v>
      </c>
      <c r="I35" s="18">
        <v>92445984</v>
      </c>
      <c r="J35" s="18"/>
      <c r="K35" s="18">
        <v>0</v>
      </c>
      <c r="L35" s="26" t="s">
        <v>60</v>
      </c>
      <c r="M35" s="18">
        <v>0</v>
      </c>
      <c r="N35" s="18">
        <v>11555748</v>
      </c>
      <c r="O35" s="18">
        <v>385191.6</v>
      </c>
      <c r="P35" s="26">
        <v>553</v>
      </c>
      <c r="Q35" s="67">
        <v>46033</v>
      </c>
      <c r="R35" s="18">
        <v>138668976</v>
      </c>
      <c r="S35" s="26">
        <v>355</v>
      </c>
      <c r="T35" s="59">
        <v>46042</v>
      </c>
      <c r="U35" s="18">
        <v>92445984</v>
      </c>
      <c r="V35" s="18">
        <v>4237107.5999999996</v>
      </c>
      <c r="W35" s="18">
        <v>11555748</v>
      </c>
      <c r="X35" s="18">
        <v>11555748</v>
      </c>
      <c r="Y35" s="18">
        <v>11555748</v>
      </c>
      <c r="Z35" s="18">
        <v>11555748</v>
      </c>
      <c r="AA35" s="18">
        <v>11555748</v>
      </c>
      <c r="AB35" s="18">
        <v>11555748</v>
      </c>
      <c r="AC35" s="18">
        <f t="shared" si="22"/>
        <v>73571595.599999994</v>
      </c>
      <c r="AD35" s="18"/>
      <c r="AE35" s="18">
        <f t="shared" si="23"/>
        <v>11555748</v>
      </c>
      <c r="AF35" s="18">
        <f>--N35/30*19</f>
        <v>7318640.3999999994</v>
      </c>
      <c r="AG35" s="18">
        <v>0</v>
      </c>
      <c r="AH35" s="18"/>
      <c r="AI35" s="18"/>
      <c r="AJ35" s="18">
        <f t="shared" si="24"/>
        <v>18874388.399999999</v>
      </c>
      <c r="AK35" s="18">
        <f t="shared" si="25"/>
        <v>92445984</v>
      </c>
      <c r="AL35" s="23"/>
      <c r="AM35" s="23"/>
      <c r="AN35" s="23"/>
      <c r="AO35" s="23"/>
      <c r="AP35" s="23"/>
      <c r="AQ35" s="23" t="s">
        <v>61</v>
      </c>
      <c r="AR35" s="23" t="s">
        <v>2408</v>
      </c>
      <c r="AS35" s="23" t="s">
        <v>2409</v>
      </c>
      <c r="AT35" s="23" t="s">
        <v>2277</v>
      </c>
    </row>
    <row r="36" spans="1:46" s="27" customFormat="1" x14ac:dyDescent="0.25">
      <c r="A36" s="26">
        <f t="shared" si="5"/>
        <v>35</v>
      </c>
      <c r="B36" s="23" t="s">
        <v>4</v>
      </c>
      <c r="C36" s="23" t="s">
        <v>2410</v>
      </c>
      <c r="D36" s="23" t="s">
        <v>2411</v>
      </c>
      <c r="E36" s="24">
        <v>1032399909</v>
      </c>
      <c r="F36" s="75">
        <v>46044</v>
      </c>
      <c r="G36" s="75"/>
      <c r="H36" s="75">
        <v>46286</v>
      </c>
      <c r="I36" s="18">
        <v>130912756.8</v>
      </c>
      <c r="J36" s="18"/>
      <c r="K36" s="18">
        <v>13751340</v>
      </c>
      <c r="L36" s="26" t="s">
        <v>92</v>
      </c>
      <c r="M36" s="18">
        <v>2612754.6</v>
      </c>
      <c r="N36" s="18">
        <v>16364094.6</v>
      </c>
      <c r="O36" s="18">
        <v>545469.81999999995</v>
      </c>
      <c r="P36" s="26">
        <v>536</v>
      </c>
      <c r="Q36" s="67">
        <v>46033</v>
      </c>
      <c r="R36" s="18">
        <v>196369140</v>
      </c>
      <c r="S36" s="26">
        <v>402</v>
      </c>
      <c r="T36" s="59">
        <v>46042</v>
      </c>
      <c r="U36" s="18">
        <v>130912756.8</v>
      </c>
      <c r="V36" s="18">
        <v>4909228.38</v>
      </c>
      <c r="W36" s="18">
        <v>16364094.6</v>
      </c>
      <c r="X36" s="18">
        <v>16364094.6</v>
      </c>
      <c r="Y36" s="18">
        <v>16364094.6</v>
      </c>
      <c r="Z36" s="18">
        <v>16364094.6</v>
      </c>
      <c r="AA36" s="18">
        <v>16364094.6</v>
      </c>
      <c r="AB36" s="18">
        <v>16364094.6</v>
      </c>
      <c r="AC36" s="18">
        <f t="shared" si="22"/>
        <v>103093795.97999999</v>
      </c>
      <c r="AD36" s="18"/>
      <c r="AE36" s="18">
        <f t="shared" si="23"/>
        <v>16364094.6</v>
      </c>
      <c r="AF36" s="18">
        <f t="shared" ref="AF36:AF38" si="28">--N36/30*21</f>
        <v>11454866.219999999</v>
      </c>
      <c r="AG36" s="18">
        <v>0</v>
      </c>
      <c r="AH36" s="18"/>
      <c r="AI36" s="18"/>
      <c r="AJ36" s="18">
        <f t="shared" si="24"/>
        <v>27818960.82</v>
      </c>
      <c r="AK36" s="18">
        <f t="shared" si="25"/>
        <v>130912756.79999998</v>
      </c>
      <c r="AL36" s="23"/>
      <c r="AM36" s="23"/>
      <c r="AN36" s="23"/>
      <c r="AO36" s="23"/>
      <c r="AP36" s="23"/>
      <c r="AQ36" s="23" t="s">
        <v>61</v>
      </c>
      <c r="AR36" s="23" t="s">
        <v>2412</v>
      </c>
      <c r="AS36" s="23" t="s">
        <v>2413</v>
      </c>
      <c r="AT36" s="23" t="s">
        <v>2277</v>
      </c>
    </row>
    <row r="37" spans="1:46" s="27" customFormat="1" x14ac:dyDescent="0.25">
      <c r="A37" s="26">
        <f t="shared" si="5"/>
        <v>36</v>
      </c>
      <c r="B37" s="23" t="s">
        <v>4</v>
      </c>
      <c r="C37" s="23" t="s">
        <v>2414</v>
      </c>
      <c r="D37" s="23" t="s">
        <v>2415</v>
      </c>
      <c r="E37" s="24">
        <v>1015413393</v>
      </c>
      <c r="F37" s="75">
        <v>46044</v>
      </c>
      <c r="G37" s="75"/>
      <c r="H37" s="75">
        <v>46286</v>
      </c>
      <c r="I37" s="18">
        <v>110010720</v>
      </c>
      <c r="J37" s="18"/>
      <c r="K37" s="18">
        <v>0</v>
      </c>
      <c r="L37" s="26" t="s">
        <v>60</v>
      </c>
      <c r="M37" s="18">
        <v>0</v>
      </c>
      <c r="N37" s="18">
        <v>13751340</v>
      </c>
      <c r="O37" s="18">
        <v>458378</v>
      </c>
      <c r="P37" s="26">
        <v>541</v>
      </c>
      <c r="Q37" s="67">
        <v>46033</v>
      </c>
      <c r="R37" s="18">
        <v>165016080</v>
      </c>
      <c r="S37" s="26">
        <v>358</v>
      </c>
      <c r="T37" s="59">
        <v>46042</v>
      </c>
      <c r="U37" s="18">
        <v>110010720</v>
      </c>
      <c r="V37" s="18">
        <v>4125402</v>
      </c>
      <c r="W37" s="18">
        <v>13751340</v>
      </c>
      <c r="X37" s="18">
        <v>13751340</v>
      </c>
      <c r="Y37" s="18">
        <v>13751340</v>
      </c>
      <c r="Z37" s="18">
        <v>13751340</v>
      </c>
      <c r="AA37" s="18">
        <v>13751340</v>
      </c>
      <c r="AB37" s="18">
        <v>13751340</v>
      </c>
      <c r="AC37" s="18">
        <f t="shared" si="22"/>
        <v>86633442</v>
      </c>
      <c r="AD37" s="18"/>
      <c r="AE37" s="18">
        <f t="shared" si="23"/>
        <v>13751340</v>
      </c>
      <c r="AF37" s="18">
        <f t="shared" si="28"/>
        <v>9625938</v>
      </c>
      <c r="AG37" s="18">
        <v>0</v>
      </c>
      <c r="AH37" s="18"/>
      <c r="AI37" s="18"/>
      <c r="AJ37" s="18">
        <f t="shared" si="24"/>
        <v>23377278</v>
      </c>
      <c r="AK37" s="18">
        <f t="shared" si="25"/>
        <v>110010720</v>
      </c>
      <c r="AL37" s="23"/>
      <c r="AM37" s="23"/>
      <c r="AN37" s="23"/>
      <c r="AO37" s="23"/>
      <c r="AP37" s="23"/>
      <c r="AQ37" s="23" t="s">
        <v>61</v>
      </c>
      <c r="AR37" s="23" t="s">
        <v>2416</v>
      </c>
      <c r="AS37" s="23" t="s">
        <v>2417</v>
      </c>
      <c r="AT37" s="23" t="s">
        <v>2277</v>
      </c>
    </row>
    <row r="38" spans="1:46" s="27" customFormat="1" x14ac:dyDescent="0.25">
      <c r="A38" s="26">
        <f t="shared" si="5"/>
        <v>37</v>
      </c>
      <c r="B38" s="23" t="s">
        <v>4</v>
      </c>
      <c r="C38" s="23" t="s">
        <v>2418</v>
      </c>
      <c r="D38" s="23" t="s">
        <v>2419</v>
      </c>
      <c r="E38" s="24">
        <v>7168282</v>
      </c>
      <c r="F38" s="75">
        <v>46044</v>
      </c>
      <c r="G38" s="75"/>
      <c r="H38" s="75">
        <v>46286</v>
      </c>
      <c r="I38" s="18">
        <v>110010720</v>
      </c>
      <c r="J38" s="18"/>
      <c r="K38" s="18">
        <v>0</v>
      </c>
      <c r="L38" s="26" t="s">
        <v>60</v>
      </c>
      <c r="M38" s="18">
        <v>0</v>
      </c>
      <c r="N38" s="18">
        <v>13751340</v>
      </c>
      <c r="O38" s="18">
        <v>458378</v>
      </c>
      <c r="P38" s="26">
        <v>595</v>
      </c>
      <c r="Q38" s="67">
        <v>46033</v>
      </c>
      <c r="R38" s="18">
        <v>165016080</v>
      </c>
      <c r="S38" s="26">
        <v>403</v>
      </c>
      <c r="T38" s="59">
        <v>46042</v>
      </c>
      <c r="U38" s="18">
        <v>110010720</v>
      </c>
      <c r="V38" s="18">
        <v>4125402</v>
      </c>
      <c r="W38" s="18">
        <v>13751340</v>
      </c>
      <c r="X38" s="18">
        <v>13751340</v>
      </c>
      <c r="Y38" s="18">
        <v>13751340</v>
      </c>
      <c r="Z38" s="18">
        <v>13751340</v>
      </c>
      <c r="AA38" s="18">
        <v>13751340</v>
      </c>
      <c r="AB38" s="18">
        <v>13751340</v>
      </c>
      <c r="AC38" s="18">
        <f t="shared" si="22"/>
        <v>86633442</v>
      </c>
      <c r="AD38" s="18"/>
      <c r="AE38" s="18">
        <f t="shared" si="23"/>
        <v>13751340</v>
      </c>
      <c r="AF38" s="18">
        <f t="shared" si="28"/>
        <v>9625938</v>
      </c>
      <c r="AG38" s="18">
        <v>0</v>
      </c>
      <c r="AH38" s="18"/>
      <c r="AI38" s="18"/>
      <c r="AJ38" s="18">
        <f t="shared" si="24"/>
        <v>23377278</v>
      </c>
      <c r="AK38" s="18">
        <f t="shared" si="25"/>
        <v>110010720</v>
      </c>
      <c r="AL38" s="23"/>
      <c r="AM38" s="23"/>
      <c r="AN38" s="23"/>
      <c r="AO38" s="23"/>
      <c r="AP38" s="23"/>
      <c r="AQ38" s="23" t="s">
        <v>61</v>
      </c>
      <c r="AR38" s="23" t="s">
        <v>2420</v>
      </c>
      <c r="AS38" s="23" t="s">
        <v>2421</v>
      </c>
      <c r="AT38" s="23" t="s">
        <v>2277</v>
      </c>
    </row>
    <row r="39" spans="1:46" s="27" customFormat="1" x14ac:dyDescent="0.25">
      <c r="A39" s="26">
        <f t="shared" si="5"/>
        <v>38</v>
      </c>
      <c r="B39" s="23" t="s">
        <v>4</v>
      </c>
      <c r="C39" s="23" t="s">
        <v>2422</v>
      </c>
      <c r="D39" s="23" t="s">
        <v>2423</v>
      </c>
      <c r="E39" s="24">
        <v>1022378313</v>
      </c>
      <c r="F39" s="75">
        <v>46043</v>
      </c>
      <c r="G39" s="75"/>
      <c r="H39" s="75">
        <v>46285</v>
      </c>
      <c r="I39" s="18">
        <v>48350608</v>
      </c>
      <c r="J39" s="18"/>
      <c r="K39" s="18">
        <v>0</v>
      </c>
      <c r="L39" s="26" t="s">
        <v>60</v>
      </c>
      <c r="M39" s="18">
        <v>0</v>
      </c>
      <c r="N39" s="18">
        <v>6043826</v>
      </c>
      <c r="O39" s="18">
        <v>201460.86666666667</v>
      </c>
      <c r="P39" s="26">
        <v>516</v>
      </c>
      <c r="Q39" s="67">
        <v>46033</v>
      </c>
      <c r="R39" s="18">
        <v>72525924</v>
      </c>
      <c r="S39" s="26">
        <v>440</v>
      </c>
      <c r="T39" s="59">
        <v>46043</v>
      </c>
      <c r="U39" s="18">
        <v>48350608</v>
      </c>
      <c r="V39" s="18">
        <v>2014608.67</v>
      </c>
      <c r="W39" s="18">
        <v>6043826</v>
      </c>
      <c r="X39" s="18">
        <v>6043826</v>
      </c>
      <c r="Y39" s="18">
        <v>6043826</v>
      </c>
      <c r="Z39" s="18">
        <v>6043826</v>
      </c>
      <c r="AA39" s="18">
        <v>6043826</v>
      </c>
      <c r="AB39" s="18">
        <v>6043826</v>
      </c>
      <c r="AC39" s="18">
        <f t="shared" si="22"/>
        <v>38277564.670000002</v>
      </c>
      <c r="AD39" s="18"/>
      <c r="AE39" s="18">
        <f t="shared" si="23"/>
        <v>6043826</v>
      </c>
      <c r="AF39" s="18">
        <f>--N39/30*20</f>
        <v>4029217.3333333335</v>
      </c>
      <c r="AG39" s="18">
        <v>0</v>
      </c>
      <c r="AH39" s="18"/>
      <c r="AI39" s="18"/>
      <c r="AJ39" s="18">
        <f t="shared" si="24"/>
        <v>10073043.333333334</v>
      </c>
      <c r="AK39" s="18">
        <f t="shared" si="25"/>
        <v>48350608.003333338</v>
      </c>
      <c r="AL39" s="23"/>
      <c r="AM39" s="23"/>
      <c r="AN39" s="23"/>
      <c r="AO39" s="23"/>
      <c r="AP39" s="23"/>
      <c r="AQ39" s="23" t="s">
        <v>61</v>
      </c>
      <c r="AR39" s="23" t="s">
        <v>2424</v>
      </c>
      <c r="AS39" s="23" t="s">
        <v>2425</v>
      </c>
      <c r="AT39" s="23" t="s">
        <v>2277</v>
      </c>
    </row>
    <row r="40" spans="1:46" s="27" customFormat="1" x14ac:dyDescent="0.25">
      <c r="A40" s="26">
        <f t="shared" si="5"/>
        <v>39</v>
      </c>
      <c r="B40" s="23" t="s">
        <v>4</v>
      </c>
      <c r="C40" s="23" t="s">
        <v>2426</v>
      </c>
      <c r="D40" s="23" t="s">
        <v>2427</v>
      </c>
      <c r="E40" s="24">
        <v>1012369910</v>
      </c>
      <c r="F40" s="75">
        <v>46045</v>
      </c>
      <c r="G40" s="75"/>
      <c r="H40" s="75">
        <v>46287</v>
      </c>
      <c r="I40" s="18">
        <v>105010232</v>
      </c>
      <c r="J40" s="18"/>
      <c r="K40" s="18">
        <v>0</v>
      </c>
      <c r="L40" s="26" t="s">
        <v>60</v>
      </c>
      <c r="M40" s="18">
        <v>0</v>
      </c>
      <c r="N40" s="18">
        <v>13126279</v>
      </c>
      <c r="O40" s="18">
        <v>437542.63333333336</v>
      </c>
      <c r="P40" s="26">
        <v>596</v>
      </c>
      <c r="Q40" s="67">
        <v>46033</v>
      </c>
      <c r="R40" s="18">
        <v>157515348</v>
      </c>
      <c r="S40" s="26">
        <v>388</v>
      </c>
      <c r="T40" s="59">
        <v>46042</v>
      </c>
      <c r="U40" s="18">
        <v>105010232</v>
      </c>
      <c r="V40" s="18">
        <v>3500341.0666666669</v>
      </c>
      <c r="W40" s="18">
        <v>13126279</v>
      </c>
      <c r="X40" s="18">
        <v>13126279</v>
      </c>
      <c r="Y40" s="18">
        <v>13126279</v>
      </c>
      <c r="Z40" s="18">
        <v>13126279</v>
      </c>
      <c r="AA40" s="18">
        <v>13126279</v>
      </c>
      <c r="AB40" s="18">
        <v>13126279</v>
      </c>
      <c r="AC40" s="18">
        <f t="shared" si="22"/>
        <v>82258015.066666663</v>
      </c>
      <c r="AD40" s="18"/>
      <c r="AE40" s="18">
        <f t="shared" si="23"/>
        <v>13126279</v>
      </c>
      <c r="AF40" s="18">
        <f>--N40/30*22</f>
        <v>9625937.9333333336</v>
      </c>
      <c r="AG40" s="18">
        <v>0</v>
      </c>
      <c r="AH40" s="18"/>
      <c r="AI40" s="18"/>
      <c r="AJ40" s="18">
        <f t="shared" si="24"/>
        <v>22752216.933333334</v>
      </c>
      <c r="AK40" s="18">
        <f t="shared" si="25"/>
        <v>105010232</v>
      </c>
      <c r="AL40" s="23"/>
      <c r="AM40" s="23"/>
      <c r="AN40" s="23"/>
      <c r="AO40" s="23"/>
      <c r="AP40" s="23"/>
      <c r="AQ40" s="23" t="s">
        <v>61</v>
      </c>
      <c r="AR40" s="23" t="s">
        <v>2428</v>
      </c>
      <c r="AS40" s="23" t="s">
        <v>2429</v>
      </c>
      <c r="AT40" s="23" t="s">
        <v>2277</v>
      </c>
    </row>
    <row r="41" spans="1:46" s="27" customFormat="1" x14ac:dyDescent="0.25">
      <c r="A41" s="26">
        <f t="shared" si="5"/>
        <v>40</v>
      </c>
      <c r="B41" s="23" t="s">
        <v>4</v>
      </c>
      <c r="C41" s="23" t="s">
        <v>2430</v>
      </c>
      <c r="D41" s="23" t="s">
        <v>2431</v>
      </c>
      <c r="E41" s="24">
        <v>80028694</v>
      </c>
      <c r="F41" s="75">
        <v>46044</v>
      </c>
      <c r="G41" s="75"/>
      <c r="H41" s="75">
        <v>46286</v>
      </c>
      <c r="I41" s="18">
        <v>79649488</v>
      </c>
      <c r="J41" s="18"/>
      <c r="K41" s="18">
        <v>0</v>
      </c>
      <c r="L41" s="26" t="s">
        <v>60</v>
      </c>
      <c r="M41" s="18">
        <v>0</v>
      </c>
      <c r="N41" s="18">
        <v>9956186</v>
      </c>
      <c r="O41" s="18">
        <v>331872.86666666664</v>
      </c>
      <c r="P41" s="26">
        <v>557</v>
      </c>
      <c r="Q41" s="67">
        <v>46033</v>
      </c>
      <c r="R41" s="18">
        <v>119474232</v>
      </c>
      <c r="S41" s="26">
        <v>480</v>
      </c>
      <c r="T41" s="59">
        <v>46044</v>
      </c>
      <c r="U41" s="18">
        <v>79649488</v>
      </c>
      <c r="V41" s="18">
        <v>2986855.8</v>
      </c>
      <c r="W41" s="18">
        <v>9956186</v>
      </c>
      <c r="X41" s="18">
        <v>9956186</v>
      </c>
      <c r="Y41" s="18">
        <v>9956186</v>
      </c>
      <c r="Z41" s="18">
        <v>9956186</v>
      </c>
      <c r="AA41" s="18">
        <v>9956186</v>
      </c>
      <c r="AB41" s="18">
        <v>9956186</v>
      </c>
      <c r="AC41" s="18">
        <f t="shared" si="22"/>
        <v>62723971.799999997</v>
      </c>
      <c r="AD41" s="18"/>
      <c r="AE41" s="18">
        <f t="shared" si="23"/>
        <v>9956186</v>
      </c>
      <c r="AF41" s="18">
        <f>--N41/30*21</f>
        <v>6969330.1999999993</v>
      </c>
      <c r="AG41" s="18">
        <v>0</v>
      </c>
      <c r="AH41" s="18"/>
      <c r="AI41" s="18"/>
      <c r="AJ41" s="18">
        <f t="shared" si="24"/>
        <v>16925516.199999999</v>
      </c>
      <c r="AK41" s="18">
        <f t="shared" si="25"/>
        <v>79649488</v>
      </c>
      <c r="AL41" s="23"/>
      <c r="AM41" s="23"/>
      <c r="AN41" s="23"/>
      <c r="AO41" s="23"/>
      <c r="AP41" s="23"/>
      <c r="AQ41" s="23" t="s">
        <v>61</v>
      </c>
      <c r="AR41" s="23" t="s">
        <v>2432</v>
      </c>
      <c r="AS41" s="23" t="s">
        <v>2433</v>
      </c>
      <c r="AT41" s="23" t="s">
        <v>2277</v>
      </c>
    </row>
    <row r="42" spans="1:46" s="27" customFormat="1" x14ac:dyDescent="0.25">
      <c r="A42" s="26">
        <f t="shared" si="5"/>
        <v>41</v>
      </c>
      <c r="B42" s="23" t="s">
        <v>4</v>
      </c>
      <c r="C42" s="23" t="s">
        <v>2434</v>
      </c>
      <c r="D42" s="23" t="s">
        <v>2435</v>
      </c>
      <c r="E42" s="24">
        <v>1015409388</v>
      </c>
      <c r="F42" s="75">
        <v>46044</v>
      </c>
      <c r="G42" s="75"/>
      <c r="H42" s="75">
        <v>46286</v>
      </c>
      <c r="I42" s="18">
        <v>48350608</v>
      </c>
      <c r="J42" s="18"/>
      <c r="K42" s="18">
        <v>0</v>
      </c>
      <c r="L42" s="26" t="s">
        <v>60</v>
      </c>
      <c r="M42" s="18">
        <v>0</v>
      </c>
      <c r="N42" s="18">
        <v>6043826</v>
      </c>
      <c r="O42" s="18">
        <v>201460.86666666667</v>
      </c>
      <c r="P42" s="26">
        <v>506</v>
      </c>
      <c r="Q42" s="67">
        <v>46033</v>
      </c>
      <c r="R42" s="18">
        <v>48350616</v>
      </c>
      <c r="S42" s="26">
        <v>475</v>
      </c>
      <c r="T42" s="59">
        <v>46044</v>
      </c>
      <c r="U42" s="18">
        <v>48350608</v>
      </c>
      <c r="V42" s="18">
        <v>1813147.8</v>
      </c>
      <c r="W42" s="18">
        <v>6043826</v>
      </c>
      <c r="X42" s="18">
        <v>6043826</v>
      </c>
      <c r="Y42" s="18">
        <v>6043826</v>
      </c>
      <c r="Z42" s="18">
        <v>6043826</v>
      </c>
      <c r="AA42" s="18">
        <v>6043826</v>
      </c>
      <c r="AB42" s="18">
        <v>6043826</v>
      </c>
      <c r="AC42" s="18">
        <f t="shared" si="22"/>
        <v>38076103.799999997</v>
      </c>
      <c r="AD42" s="18"/>
      <c r="AE42" s="18">
        <f t="shared" si="23"/>
        <v>6043826</v>
      </c>
      <c r="AF42" s="18">
        <f>--N42/30*21</f>
        <v>4230678.2</v>
      </c>
      <c r="AG42" s="18">
        <v>0</v>
      </c>
      <c r="AH42" s="18"/>
      <c r="AI42" s="18"/>
      <c r="AJ42" s="18">
        <f t="shared" si="24"/>
        <v>10274504.199999999</v>
      </c>
      <c r="AK42" s="18">
        <f t="shared" si="25"/>
        <v>48350608</v>
      </c>
      <c r="AL42" s="23"/>
      <c r="AM42" s="23"/>
      <c r="AN42" s="23"/>
      <c r="AO42" s="23"/>
      <c r="AP42" s="23"/>
      <c r="AQ42" s="23" t="s">
        <v>61</v>
      </c>
      <c r="AR42" s="23" t="s">
        <v>2436</v>
      </c>
      <c r="AS42" s="23" t="s">
        <v>2437</v>
      </c>
      <c r="AT42" s="23" t="s">
        <v>2277</v>
      </c>
    </row>
    <row r="43" spans="1:46" s="27" customFormat="1" x14ac:dyDescent="0.25">
      <c r="A43" s="26">
        <f t="shared" si="5"/>
        <v>42</v>
      </c>
      <c r="B43" s="23" t="s">
        <v>4</v>
      </c>
      <c r="C43" s="23" t="s">
        <v>2438</v>
      </c>
      <c r="D43" s="23" t="s">
        <v>2439</v>
      </c>
      <c r="E43" s="24">
        <v>1024543666</v>
      </c>
      <c r="F43" s="75">
        <v>46050</v>
      </c>
      <c r="G43" s="75"/>
      <c r="H43" s="75">
        <v>46292</v>
      </c>
      <c r="I43" s="18">
        <v>95896816</v>
      </c>
      <c r="J43" s="18"/>
      <c r="K43" s="18">
        <v>0</v>
      </c>
      <c r="L43" s="26" t="s">
        <v>60</v>
      </c>
      <c r="M43" s="18">
        <v>0</v>
      </c>
      <c r="N43" s="18">
        <v>11987102</v>
      </c>
      <c r="O43" s="18">
        <v>399570.06666666665</v>
      </c>
      <c r="P43" s="26">
        <v>942</v>
      </c>
      <c r="Q43" s="67">
        <v>46042</v>
      </c>
      <c r="R43" s="18">
        <v>143845236</v>
      </c>
      <c r="S43" s="26">
        <v>1090</v>
      </c>
      <c r="T43" s="59">
        <v>46050</v>
      </c>
      <c r="U43" s="18">
        <v>95896816</v>
      </c>
      <c r="V43" s="18">
        <v>1198710.2</v>
      </c>
      <c r="W43" s="18">
        <v>11987102</v>
      </c>
      <c r="X43" s="18">
        <v>11987102</v>
      </c>
      <c r="Y43" s="18">
        <v>11987102</v>
      </c>
      <c r="Z43" s="18">
        <v>11987102</v>
      </c>
      <c r="AA43" s="18">
        <v>11987102</v>
      </c>
      <c r="AB43" s="18">
        <v>11987102</v>
      </c>
      <c r="AC43" s="18">
        <f t="shared" si="22"/>
        <v>73121322.200000003</v>
      </c>
      <c r="AD43" s="18"/>
      <c r="AE43" s="18">
        <f t="shared" si="23"/>
        <v>11987102</v>
      </c>
      <c r="AF43" s="18">
        <f>--N43/30*27</f>
        <v>10788391.799999999</v>
      </c>
      <c r="AG43" s="18">
        <v>0</v>
      </c>
      <c r="AH43" s="18"/>
      <c r="AI43" s="18"/>
      <c r="AJ43" s="18">
        <f t="shared" si="24"/>
        <v>22775493.799999997</v>
      </c>
      <c r="AK43" s="18">
        <f t="shared" si="25"/>
        <v>95896816</v>
      </c>
      <c r="AL43" s="23"/>
      <c r="AM43" s="23"/>
      <c r="AN43" s="23"/>
      <c r="AO43" s="23"/>
      <c r="AP43" s="23"/>
      <c r="AQ43" s="23" t="s">
        <v>61</v>
      </c>
      <c r="AR43" s="23" t="s">
        <v>2440</v>
      </c>
      <c r="AS43" s="23" t="s">
        <v>2441</v>
      </c>
      <c r="AT43" s="23" t="s">
        <v>2277</v>
      </c>
    </row>
    <row r="44" spans="1:46" s="27" customFormat="1" x14ac:dyDescent="0.25">
      <c r="A44" s="26">
        <f t="shared" si="5"/>
        <v>43</v>
      </c>
      <c r="B44" s="23" t="s">
        <v>4</v>
      </c>
      <c r="C44" s="23" t="s">
        <v>2442</v>
      </c>
      <c r="D44" s="23" t="s">
        <v>2443</v>
      </c>
      <c r="E44" s="24">
        <v>1026266386</v>
      </c>
      <c r="F44" s="75">
        <v>46042</v>
      </c>
      <c r="G44" s="75"/>
      <c r="H44" s="75">
        <v>46284</v>
      </c>
      <c r="I44" s="18">
        <v>48350608</v>
      </c>
      <c r="J44" s="18"/>
      <c r="K44" s="18">
        <v>0</v>
      </c>
      <c r="L44" s="26" t="s">
        <v>60</v>
      </c>
      <c r="M44" s="18">
        <v>0</v>
      </c>
      <c r="N44" s="18">
        <v>6043826</v>
      </c>
      <c r="O44" s="18">
        <v>201460.86666666667</v>
      </c>
      <c r="P44" s="26">
        <v>485</v>
      </c>
      <c r="Q44" s="67">
        <v>46033</v>
      </c>
      <c r="R44" s="18">
        <v>72525924</v>
      </c>
      <c r="S44" s="26">
        <v>359</v>
      </c>
      <c r="T44" s="59">
        <v>46042</v>
      </c>
      <c r="U44" s="18">
        <v>48350608</v>
      </c>
      <c r="V44" s="18">
        <v>2216069.5299999998</v>
      </c>
      <c r="W44" s="18">
        <v>6043826</v>
      </c>
      <c r="X44" s="18">
        <v>6043826</v>
      </c>
      <c r="Y44" s="18">
        <v>6043826</v>
      </c>
      <c r="Z44" s="18">
        <v>6043826</v>
      </c>
      <c r="AA44" s="18">
        <v>6043826</v>
      </c>
      <c r="AB44" s="18">
        <v>6043826</v>
      </c>
      <c r="AC44" s="18">
        <f t="shared" si="22"/>
        <v>38479025.530000001</v>
      </c>
      <c r="AD44" s="18"/>
      <c r="AE44" s="18">
        <f t="shared" si="23"/>
        <v>6043826</v>
      </c>
      <c r="AF44" s="18">
        <f>--N44/30*19</f>
        <v>3827756.4666666668</v>
      </c>
      <c r="AG44" s="18">
        <v>0</v>
      </c>
      <c r="AH44" s="18"/>
      <c r="AI44" s="18"/>
      <c r="AJ44" s="18">
        <f t="shared" si="24"/>
        <v>9871582.4666666668</v>
      </c>
      <c r="AK44" s="18">
        <f t="shared" si="25"/>
        <v>48350607.99666667</v>
      </c>
      <c r="AL44" s="23"/>
      <c r="AM44" s="23"/>
      <c r="AN44" s="23"/>
      <c r="AO44" s="23"/>
      <c r="AP44" s="23"/>
      <c r="AQ44" s="23" t="s">
        <v>61</v>
      </c>
      <c r="AR44" s="23" t="s">
        <v>2444</v>
      </c>
      <c r="AS44" s="23" t="s">
        <v>2445</v>
      </c>
      <c r="AT44" s="23" t="s">
        <v>2277</v>
      </c>
    </row>
    <row r="45" spans="1:46" s="27" customFormat="1" x14ac:dyDescent="0.25">
      <c r="A45" s="26">
        <f t="shared" si="5"/>
        <v>44</v>
      </c>
      <c r="B45" s="23" t="s">
        <v>4</v>
      </c>
      <c r="C45" s="23" t="s">
        <v>2446</v>
      </c>
      <c r="D45" s="23" t="s">
        <v>2447</v>
      </c>
      <c r="E45" s="24">
        <v>1065914233</v>
      </c>
      <c r="F45" s="75">
        <v>46043</v>
      </c>
      <c r="G45" s="75"/>
      <c r="H45" s="75">
        <v>46285</v>
      </c>
      <c r="I45" s="18">
        <v>48350608</v>
      </c>
      <c r="J45" s="18"/>
      <c r="K45" s="18">
        <v>0</v>
      </c>
      <c r="L45" s="26" t="s">
        <v>60</v>
      </c>
      <c r="M45" s="18">
        <v>0</v>
      </c>
      <c r="N45" s="18">
        <v>6043826</v>
      </c>
      <c r="O45" s="18">
        <v>201460.86666666667</v>
      </c>
      <c r="P45" s="26">
        <v>495</v>
      </c>
      <c r="Q45" s="67">
        <v>46033</v>
      </c>
      <c r="R45" s="18">
        <v>72525924</v>
      </c>
      <c r="S45" s="26">
        <v>408</v>
      </c>
      <c r="T45" s="59">
        <v>46043</v>
      </c>
      <c r="U45" s="18">
        <v>48350608</v>
      </c>
      <c r="V45" s="18">
        <v>2014608.6666666667</v>
      </c>
      <c r="W45" s="18">
        <v>6043826</v>
      </c>
      <c r="X45" s="18">
        <v>6043826</v>
      </c>
      <c r="Y45" s="18">
        <v>6043826</v>
      </c>
      <c r="Z45" s="18">
        <v>6043826</v>
      </c>
      <c r="AA45" s="18">
        <v>6043826</v>
      </c>
      <c r="AB45" s="18">
        <v>6043826</v>
      </c>
      <c r="AC45" s="18">
        <f t="shared" si="22"/>
        <v>38277564.666666672</v>
      </c>
      <c r="AD45" s="18"/>
      <c r="AE45" s="18">
        <f t="shared" si="23"/>
        <v>6043826</v>
      </c>
      <c r="AF45" s="18">
        <f t="shared" ref="AF45:AF47" si="29">--N45/30*20</f>
        <v>4029217.3333333335</v>
      </c>
      <c r="AG45" s="18">
        <v>0</v>
      </c>
      <c r="AH45" s="18"/>
      <c r="AI45" s="18"/>
      <c r="AJ45" s="18">
        <f t="shared" si="24"/>
        <v>10073043.333333334</v>
      </c>
      <c r="AK45" s="18">
        <f t="shared" si="25"/>
        <v>48350608.000000007</v>
      </c>
      <c r="AL45" s="23"/>
      <c r="AM45" s="23"/>
      <c r="AN45" s="23"/>
      <c r="AO45" s="23"/>
      <c r="AP45" s="23"/>
      <c r="AQ45" s="23" t="s">
        <v>61</v>
      </c>
      <c r="AR45" s="23" t="s">
        <v>2448</v>
      </c>
      <c r="AS45" s="23" t="s">
        <v>2449</v>
      </c>
      <c r="AT45" s="23" t="s">
        <v>2277</v>
      </c>
    </row>
    <row r="46" spans="1:46" s="27" customFormat="1" x14ac:dyDescent="0.25">
      <c r="A46" s="26">
        <f t="shared" si="5"/>
        <v>45</v>
      </c>
      <c r="B46" s="23" t="s">
        <v>4</v>
      </c>
      <c r="C46" s="23" t="s">
        <v>2450</v>
      </c>
      <c r="D46" s="23" t="s">
        <v>2451</v>
      </c>
      <c r="E46" s="24">
        <v>1073526994</v>
      </c>
      <c r="F46" s="75">
        <v>46043</v>
      </c>
      <c r="G46" s="75"/>
      <c r="H46" s="75">
        <v>46285</v>
      </c>
      <c r="I46" s="18">
        <v>48350608</v>
      </c>
      <c r="J46" s="18"/>
      <c r="K46" s="18">
        <v>0</v>
      </c>
      <c r="L46" s="26" t="s">
        <v>60</v>
      </c>
      <c r="M46" s="18">
        <v>0</v>
      </c>
      <c r="N46" s="18">
        <v>6043826</v>
      </c>
      <c r="O46" s="18">
        <v>201460.86666666667</v>
      </c>
      <c r="P46" s="26">
        <v>484</v>
      </c>
      <c r="Q46" s="67">
        <v>46033</v>
      </c>
      <c r="R46" s="18">
        <v>72525924</v>
      </c>
      <c r="S46" s="26">
        <v>425</v>
      </c>
      <c r="T46" s="59">
        <v>46043</v>
      </c>
      <c r="U46" s="18">
        <v>48350608</v>
      </c>
      <c r="V46" s="18">
        <v>2014608.6670000001</v>
      </c>
      <c r="W46" s="18">
        <v>6043826</v>
      </c>
      <c r="X46" s="18">
        <v>6043826</v>
      </c>
      <c r="Y46" s="18">
        <v>6043826</v>
      </c>
      <c r="Z46" s="18">
        <v>6043826</v>
      </c>
      <c r="AA46" s="18">
        <v>6043826</v>
      </c>
      <c r="AB46" s="18">
        <v>6043826</v>
      </c>
      <c r="AC46" s="18">
        <f t="shared" si="22"/>
        <v>38277564.666999996</v>
      </c>
      <c r="AD46" s="18"/>
      <c r="AE46" s="18">
        <f t="shared" si="23"/>
        <v>6043826</v>
      </c>
      <c r="AF46" s="18">
        <f t="shared" si="29"/>
        <v>4029217.3333333335</v>
      </c>
      <c r="AG46" s="18">
        <v>0</v>
      </c>
      <c r="AH46" s="18"/>
      <c r="AI46" s="18"/>
      <c r="AJ46" s="18">
        <f t="shared" si="24"/>
        <v>10073043.333333334</v>
      </c>
      <c r="AK46" s="18">
        <f t="shared" si="25"/>
        <v>48350608.000333332</v>
      </c>
      <c r="AL46" s="23"/>
      <c r="AM46" s="23"/>
      <c r="AN46" s="23"/>
      <c r="AO46" s="23"/>
      <c r="AP46" s="23"/>
      <c r="AQ46" s="23" t="s">
        <v>61</v>
      </c>
      <c r="AR46" s="23" t="s">
        <v>2452</v>
      </c>
      <c r="AS46" s="23" t="s">
        <v>2453</v>
      </c>
      <c r="AT46" s="23" t="s">
        <v>2277</v>
      </c>
    </row>
    <row r="47" spans="1:46" s="27" customFormat="1" x14ac:dyDescent="0.25">
      <c r="A47" s="26">
        <f t="shared" si="5"/>
        <v>46</v>
      </c>
      <c r="B47" s="23" t="s">
        <v>4</v>
      </c>
      <c r="C47" s="23" t="s">
        <v>2454</v>
      </c>
      <c r="D47" s="23" t="s">
        <v>2455</v>
      </c>
      <c r="E47" s="24">
        <v>1000713851</v>
      </c>
      <c r="F47" s="75">
        <v>46043</v>
      </c>
      <c r="G47" s="75"/>
      <c r="H47" s="75">
        <v>46285</v>
      </c>
      <c r="I47" s="18">
        <v>48350608</v>
      </c>
      <c r="J47" s="18"/>
      <c r="K47" s="18">
        <v>0</v>
      </c>
      <c r="L47" s="26" t="s">
        <v>60</v>
      </c>
      <c r="M47" s="18">
        <v>0</v>
      </c>
      <c r="N47" s="18">
        <v>6043826</v>
      </c>
      <c r="O47" s="18">
        <v>201460.86666666667</v>
      </c>
      <c r="P47" s="26">
        <v>573</v>
      </c>
      <c r="Q47" s="67">
        <v>46033</v>
      </c>
      <c r="R47" s="18">
        <v>72525924</v>
      </c>
      <c r="S47" s="26">
        <v>426</v>
      </c>
      <c r="T47" s="59">
        <v>46043</v>
      </c>
      <c r="U47" s="18">
        <v>48350608</v>
      </c>
      <c r="V47" s="18">
        <v>2014608.6666666667</v>
      </c>
      <c r="W47" s="18">
        <v>6043826</v>
      </c>
      <c r="X47" s="18">
        <v>6043826</v>
      </c>
      <c r="Y47" s="18">
        <v>6043826</v>
      </c>
      <c r="Z47" s="18">
        <v>6043826</v>
      </c>
      <c r="AA47" s="18">
        <v>6043826</v>
      </c>
      <c r="AB47" s="18">
        <v>6043826</v>
      </c>
      <c r="AC47" s="18">
        <f t="shared" si="22"/>
        <v>38277564.666666672</v>
      </c>
      <c r="AD47" s="18"/>
      <c r="AE47" s="18">
        <f t="shared" si="23"/>
        <v>6043826</v>
      </c>
      <c r="AF47" s="18">
        <f t="shared" si="29"/>
        <v>4029217.3333333335</v>
      </c>
      <c r="AG47" s="18">
        <v>0</v>
      </c>
      <c r="AH47" s="18"/>
      <c r="AI47" s="18"/>
      <c r="AJ47" s="18">
        <f t="shared" si="24"/>
        <v>10073043.333333334</v>
      </c>
      <c r="AK47" s="18">
        <f t="shared" si="25"/>
        <v>48350608.000000007</v>
      </c>
      <c r="AL47" s="23"/>
      <c r="AM47" s="23"/>
      <c r="AN47" s="23"/>
      <c r="AO47" s="23"/>
      <c r="AP47" s="23"/>
      <c r="AQ47" s="23" t="s">
        <v>61</v>
      </c>
      <c r="AR47" s="23" t="s">
        <v>2456</v>
      </c>
      <c r="AS47" s="23" t="s">
        <v>2457</v>
      </c>
      <c r="AT47" s="23" t="s">
        <v>2277</v>
      </c>
    </row>
    <row r="48" spans="1:46" s="27" customFormat="1" x14ac:dyDescent="0.25">
      <c r="A48" s="26">
        <f t="shared" si="5"/>
        <v>47</v>
      </c>
      <c r="B48" s="23" t="s">
        <v>4</v>
      </c>
      <c r="C48" s="23" t="s">
        <v>2458</v>
      </c>
      <c r="D48" s="23" t="s">
        <v>2459</v>
      </c>
      <c r="E48" s="24">
        <v>1007770477</v>
      </c>
      <c r="F48" s="75">
        <v>46044</v>
      </c>
      <c r="G48" s="75"/>
      <c r="H48" s="75">
        <v>46286</v>
      </c>
      <c r="I48" s="18">
        <v>48350608</v>
      </c>
      <c r="J48" s="18"/>
      <c r="K48" s="18">
        <v>0</v>
      </c>
      <c r="L48" s="26" t="s">
        <v>60</v>
      </c>
      <c r="M48" s="18">
        <v>0</v>
      </c>
      <c r="N48" s="18">
        <v>6043826</v>
      </c>
      <c r="O48" s="18">
        <v>201460.86666666667</v>
      </c>
      <c r="P48" s="26">
        <v>483</v>
      </c>
      <c r="Q48" s="67">
        <v>46033</v>
      </c>
      <c r="R48" s="18">
        <v>72525924</v>
      </c>
      <c r="S48" s="26">
        <v>477</v>
      </c>
      <c r="T48" s="59">
        <v>46044</v>
      </c>
      <c r="U48" s="18">
        <v>48350608</v>
      </c>
      <c r="V48" s="18">
        <v>1813147.8</v>
      </c>
      <c r="W48" s="18">
        <v>6043826</v>
      </c>
      <c r="X48" s="18">
        <v>6043826</v>
      </c>
      <c r="Y48" s="18">
        <v>6043826</v>
      </c>
      <c r="Z48" s="18">
        <v>6043826</v>
      </c>
      <c r="AA48" s="18">
        <v>6043826</v>
      </c>
      <c r="AB48" s="18">
        <v>6043826</v>
      </c>
      <c r="AC48" s="18">
        <f t="shared" si="22"/>
        <v>38076103.799999997</v>
      </c>
      <c r="AD48" s="18"/>
      <c r="AE48" s="18">
        <f t="shared" si="23"/>
        <v>6043826</v>
      </c>
      <c r="AF48" s="18">
        <f>--N48/30*21</f>
        <v>4230678.2</v>
      </c>
      <c r="AG48" s="18">
        <v>0</v>
      </c>
      <c r="AH48" s="18"/>
      <c r="AI48" s="18"/>
      <c r="AJ48" s="18">
        <f t="shared" si="24"/>
        <v>10274504.199999999</v>
      </c>
      <c r="AK48" s="18">
        <f t="shared" si="25"/>
        <v>48350608</v>
      </c>
      <c r="AL48" s="23"/>
      <c r="AM48" s="23"/>
      <c r="AN48" s="23"/>
      <c r="AO48" s="23"/>
      <c r="AP48" s="23"/>
      <c r="AQ48" s="23" t="s">
        <v>61</v>
      </c>
      <c r="AR48" s="23" t="s">
        <v>2460</v>
      </c>
      <c r="AS48" s="23" t="s">
        <v>2461</v>
      </c>
      <c r="AT48" s="23" t="s">
        <v>2277</v>
      </c>
    </row>
    <row r="49" spans="1:46" s="27" customFormat="1" x14ac:dyDescent="0.25">
      <c r="A49" s="26">
        <f t="shared" si="5"/>
        <v>48</v>
      </c>
      <c r="B49" s="23" t="s">
        <v>4</v>
      </c>
      <c r="C49" s="23" t="s">
        <v>2462</v>
      </c>
      <c r="D49" s="23" t="s">
        <v>2463</v>
      </c>
      <c r="E49" s="24">
        <v>1025523061</v>
      </c>
      <c r="F49" s="75">
        <v>46043</v>
      </c>
      <c r="G49" s="75"/>
      <c r="H49" s="75">
        <v>46285</v>
      </c>
      <c r="I49" s="18">
        <v>48350608</v>
      </c>
      <c r="J49" s="18"/>
      <c r="K49" s="18">
        <v>0</v>
      </c>
      <c r="L49" s="26" t="s">
        <v>60</v>
      </c>
      <c r="M49" s="18">
        <v>0</v>
      </c>
      <c r="N49" s="18">
        <v>6043826</v>
      </c>
      <c r="O49" s="18">
        <v>201460.86666666667</v>
      </c>
      <c r="P49" s="26">
        <v>522</v>
      </c>
      <c r="Q49" s="67">
        <v>46033</v>
      </c>
      <c r="R49" s="18">
        <v>72525924</v>
      </c>
      <c r="S49" s="26">
        <v>471</v>
      </c>
      <c r="T49" s="59">
        <v>46043</v>
      </c>
      <c r="U49" s="18">
        <v>48350608</v>
      </c>
      <c r="V49" s="18">
        <v>2014608.7</v>
      </c>
      <c r="W49" s="18">
        <v>6043826</v>
      </c>
      <c r="X49" s="18">
        <v>6043826</v>
      </c>
      <c r="Y49" s="18">
        <v>6043826</v>
      </c>
      <c r="Z49" s="18">
        <v>6043826</v>
      </c>
      <c r="AA49" s="18">
        <v>6043826</v>
      </c>
      <c r="AB49" s="18">
        <v>6043826</v>
      </c>
      <c r="AC49" s="18">
        <f t="shared" si="22"/>
        <v>38277564.700000003</v>
      </c>
      <c r="AD49" s="18"/>
      <c r="AE49" s="18">
        <f t="shared" si="23"/>
        <v>6043826</v>
      </c>
      <c r="AF49" s="18">
        <f>--N49/30*20-0.03</f>
        <v>4029217.3033333337</v>
      </c>
      <c r="AG49" s="18">
        <v>0</v>
      </c>
      <c r="AH49" s="18"/>
      <c r="AI49" s="18"/>
      <c r="AJ49" s="18">
        <f t="shared" si="24"/>
        <v>10073043.303333335</v>
      </c>
      <c r="AK49" s="18">
        <f t="shared" si="25"/>
        <v>48350608.003333338</v>
      </c>
      <c r="AL49" s="26"/>
      <c r="AM49" s="25"/>
      <c r="AN49" s="25"/>
      <c r="AO49" s="26"/>
      <c r="AP49" s="26"/>
      <c r="AQ49" s="23" t="s">
        <v>163</v>
      </c>
      <c r="AR49" s="23" t="s">
        <v>2464</v>
      </c>
      <c r="AS49" s="23" t="s">
        <v>2465</v>
      </c>
      <c r="AT49" s="23" t="s">
        <v>2277</v>
      </c>
    </row>
    <row r="50" spans="1:46" s="27" customFormat="1" x14ac:dyDescent="0.25">
      <c r="A50" s="26">
        <f t="shared" si="5"/>
        <v>49</v>
      </c>
      <c r="B50" s="23" t="s">
        <v>4</v>
      </c>
      <c r="C50" s="23" t="s">
        <v>2466</v>
      </c>
      <c r="D50" s="23" t="s">
        <v>2467</v>
      </c>
      <c r="E50" s="24">
        <v>52739053</v>
      </c>
      <c r="F50" s="75">
        <v>46044</v>
      </c>
      <c r="G50" s="75">
        <v>46100</v>
      </c>
      <c r="H50" s="75">
        <v>46286</v>
      </c>
      <c r="I50" s="18">
        <v>105010232</v>
      </c>
      <c r="J50" s="18">
        <v>80507844.530000001</v>
      </c>
      <c r="K50" s="18">
        <v>0</v>
      </c>
      <c r="L50" s="26" t="s">
        <v>60</v>
      </c>
      <c r="M50" s="18">
        <v>0</v>
      </c>
      <c r="N50" s="18">
        <v>13126279</v>
      </c>
      <c r="O50" s="18">
        <v>437542.63333333336</v>
      </c>
      <c r="P50" s="26">
        <v>549</v>
      </c>
      <c r="Q50" s="67">
        <v>46033</v>
      </c>
      <c r="R50" s="18">
        <v>105010232</v>
      </c>
      <c r="S50" s="26">
        <v>4575</v>
      </c>
      <c r="T50" s="59">
        <v>46100</v>
      </c>
      <c r="U50" s="18">
        <v>80507844.530000001</v>
      </c>
      <c r="V50" s="18">
        <v>0</v>
      </c>
      <c r="W50" s="18">
        <v>0</v>
      </c>
      <c r="X50" s="18">
        <v>5250511.6000000006</v>
      </c>
      <c r="Y50" s="18">
        <v>13126279</v>
      </c>
      <c r="Z50" s="18">
        <v>13126279</v>
      </c>
      <c r="AA50" s="18">
        <v>13126279</v>
      </c>
      <c r="AB50" s="18">
        <v>13126279</v>
      </c>
      <c r="AC50" s="18">
        <f t="shared" ref="AC50:AC53" si="30">SUM(V50:AB50)</f>
        <v>57755627.600000001</v>
      </c>
      <c r="AD50" s="18"/>
      <c r="AE50" s="18">
        <f t="shared" ref="AE50:AE53" si="31">--N50</f>
        <v>13126279</v>
      </c>
      <c r="AF50" s="18">
        <f t="shared" ref="AF50:AF51" si="32">--N50/30*21</f>
        <v>9188395.3000000007</v>
      </c>
      <c r="AG50" s="18">
        <v>0</v>
      </c>
      <c r="AH50" s="18"/>
      <c r="AI50" s="18"/>
      <c r="AJ50" s="18">
        <f t="shared" ref="AJ50:AJ53" si="33">SUM(AD50:AI50)</f>
        <v>22314674.300000001</v>
      </c>
      <c r="AK50" s="18">
        <f t="shared" ref="AK50:AK53" si="34">--AJ50--AC50</f>
        <v>80070301.900000006</v>
      </c>
      <c r="AL50" s="26" t="s">
        <v>92</v>
      </c>
      <c r="AM50" s="25">
        <v>46099</v>
      </c>
      <c r="AN50" s="25">
        <v>46099</v>
      </c>
      <c r="AO50" s="26">
        <v>1</v>
      </c>
      <c r="AP50" s="26" t="s">
        <v>92</v>
      </c>
      <c r="AQ50" s="23" t="s">
        <v>61</v>
      </c>
      <c r="AR50" s="23" t="s">
        <v>2468</v>
      </c>
      <c r="AS50" s="23" t="s">
        <v>2469</v>
      </c>
      <c r="AT50" s="23" t="s">
        <v>2277</v>
      </c>
    </row>
    <row r="51" spans="1:46" s="27" customFormat="1" x14ac:dyDescent="0.25">
      <c r="A51" s="26">
        <f t="shared" si="5"/>
        <v>50</v>
      </c>
      <c r="B51" s="23" t="s">
        <v>4</v>
      </c>
      <c r="C51" s="23" t="s">
        <v>2470</v>
      </c>
      <c r="D51" s="23" t="s">
        <v>2471</v>
      </c>
      <c r="E51" s="24">
        <v>52046960</v>
      </c>
      <c r="F51" s="75">
        <v>46044</v>
      </c>
      <c r="G51" s="75"/>
      <c r="H51" s="75">
        <v>46286</v>
      </c>
      <c r="I51" s="18">
        <v>105010232</v>
      </c>
      <c r="J51" s="18"/>
      <c r="K51" s="18">
        <v>0</v>
      </c>
      <c r="L51" s="26" t="s">
        <v>60</v>
      </c>
      <c r="M51" s="18">
        <v>0</v>
      </c>
      <c r="N51" s="18">
        <v>13126279</v>
      </c>
      <c r="O51" s="18">
        <v>437542.63333333336</v>
      </c>
      <c r="P51" s="26">
        <v>489</v>
      </c>
      <c r="Q51" s="67">
        <v>46033</v>
      </c>
      <c r="R51" s="18">
        <v>105010232</v>
      </c>
      <c r="S51" s="26">
        <v>386</v>
      </c>
      <c r="T51" s="59">
        <v>46042</v>
      </c>
      <c r="U51" s="18">
        <v>105010232</v>
      </c>
      <c r="V51" s="18">
        <v>3937883.7</v>
      </c>
      <c r="W51" s="18">
        <v>13126279</v>
      </c>
      <c r="X51" s="18">
        <v>13126279</v>
      </c>
      <c r="Y51" s="18">
        <v>13126279</v>
      </c>
      <c r="Z51" s="18">
        <v>13126279</v>
      </c>
      <c r="AA51" s="18">
        <v>13126279</v>
      </c>
      <c r="AB51" s="18">
        <v>13126279</v>
      </c>
      <c r="AC51" s="18">
        <f t="shared" si="30"/>
        <v>82695557.700000003</v>
      </c>
      <c r="AD51" s="18"/>
      <c r="AE51" s="18">
        <f t="shared" si="31"/>
        <v>13126279</v>
      </c>
      <c r="AF51" s="18">
        <f t="shared" si="32"/>
        <v>9188395.3000000007</v>
      </c>
      <c r="AG51" s="18">
        <v>0</v>
      </c>
      <c r="AH51" s="18"/>
      <c r="AI51" s="18"/>
      <c r="AJ51" s="18">
        <f t="shared" si="33"/>
        <v>22314674.300000001</v>
      </c>
      <c r="AK51" s="18">
        <f t="shared" si="34"/>
        <v>105010232</v>
      </c>
      <c r="AL51" s="23"/>
      <c r="AM51" s="23"/>
      <c r="AN51" s="23"/>
      <c r="AO51" s="23"/>
      <c r="AP51" s="23"/>
      <c r="AQ51" s="23" t="s">
        <v>61</v>
      </c>
      <c r="AR51" s="23" t="s">
        <v>2472</v>
      </c>
      <c r="AS51" s="23" t="s">
        <v>2473</v>
      </c>
      <c r="AT51" s="23" t="s">
        <v>2277</v>
      </c>
    </row>
    <row r="52" spans="1:46" s="27" customFormat="1" x14ac:dyDescent="0.25">
      <c r="A52" s="26">
        <f t="shared" si="5"/>
        <v>51</v>
      </c>
      <c r="B52" s="23" t="s">
        <v>4</v>
      </c>
      <c r="C52" s="23" t="s">
        <v>2474</v>
      </c>
      <c r="D52" s="23" t="s">
        <v>2475</v>
      </c>
      <c r="E52" s="24">
        <v>79183449</v>
      </c>
      <c r="F52" s="75">
        <v>46043</v>
      </c>
      <c r="G52" s="75"/>
      <c r="H52" s="75">
        <v>46285</v>
      </c>
      <c r="I52" s="18">
        <v>58145904</v>
      </c>
      <c r="J52" s="18"/>
      <c r="K52" s="18">
        <v>0</v>
      </c>
      <c r="L52" s="26" t="s">
        <v>60</v>
      </c>
      <c r="M52" s="18">
        <v>0</v>
      </c>
      <c r="N52" s="18">
        <v>7268238</v>
      </c>
      <c r="O52" s="18">
        <v>242274.6</v>
      </c>
      <c r="P52" s="26">
        <v>504</v>
      </c>
      <c r="Q52" s="67">
        <v>46033</v>
      </c>
      <c r="R52" s="18">
        <v>87218856</v>
      </c>
      <c r="S52" s="26">
        <v>435</v>
      </c>
      <c r="T52" s="59">
        <v>46043</v>
      </c>
      <c r="U52" s="18">
        <v>58145904</v>
      </c>
      <c r="V52" s="18">
        <v>2422746</v>
      </c>
      <c r="W52" s="18">
        <v>7268238</v>
      </c>
      <c r="X52" s="18">
        <v>7268238</v>
      </c>
      <c r="Y52" s="18">
        <v>7268238</v>
      </c>
      <c r="Z52" s="18">
        <v>7268238</v>
      </c>
      <c r="AA52" s="18">
        <v>7268238</v>
      </c>
      <c r="AB52" s="18">
        <v>7268238</v>
      </c>
      <c r="AC52" s="18">
        <f t="shared" si="30"/>
        <v>46032174</v>
      </c>
      <c r="AD52" s="18"/>
      <c r="AE52" s="18">
        <f t="shared" si="31"/>
        <v>7268238</v>
      </c>
      <c r="AF52" s="18">
        <f t="shared" ref="AF52:AF53" si="35">--N52/30*20</f>
        <v>4845492</v>
      </c>
      <c r="AG52" s="18">
        <v>0</v>
      </c>
      <c r="AH52" s="18"/>
      <c r="AI52" s="18"/>
      <c r="AJ52" s="18">
        <f t="shared" si="33"/>
        <v>12113730</v>
      </c>
      <c r="AK52" s="18">
        <f t="shared" si="34"/>
        <v>58145904</v>
      </c>
      <c r="AL52" s="23"/>
      <c r="AM52" s="23"/>
      <c r="AN52" s="23"/>
      <c r="AO52" s="23"/>
      <c r="AP52" s="23"/>
      <c r="AQ52" s="23" t="s">
        <v>61</v>
      </c>
      <c r="AR52" s="23" t="s">
        <v>2476</v>
      </c>
      <c r="AS52" s="23" t="s">
        <v>2477</v>
      </c>
      <c r="AT52" s="23" t="s">
        <v>2277</v>
      </c>
    </row>
    <row r="53" spans="1:46" s="27" customFormat="1" x14ac:dyDescent="0.25">
      <c r="A53" s="26">
        <f t="shared" si="5"/>
        <v>52</v>
      </c>
      <c r="B53" s="23" t="s">
        <v>4</v>
      </c>
      <c r="C53" s="23" t="s">
        <v>2478</v>
      </c>
      <c r="D53" s="23" t="s">
        <v>2479</v>
      </c>
      <c r="E53" s="24">
        <v>40614042</v>
      </c>
      <c r="F53" s="75">
        <v>46043</v>
      </c>
      <c r="G53" s="75">
        <v>46092</v>
      </c>
      <c r="H53" s="75">
        <v>46285</v>
      </c>
      <c r="I53" s="18">
        <v>58145904</v>
      </c>
      <c r="J53" s="18">
        <v>46032174</v>
      </c>
      <c r="K53" s="18">
        <v>0</v>
      </c>
      <c r="L53" s="26" t="s">
        <v>60</v>
      </c>
      <c r="M53" s="18">
        <v>0</v>
      </c>
      <c r="N53" s="18">
        <v>7268238</v>
      </c>
      <c r="O53" s="18">
        <v>242274.6</v>
      </c>
      <c r="P53" s="26">
        <v>598</v>
      </c>
      <c r="Q53" s="67">
        <v>46033</v>
      </c>
      <c r="R53" s="18">
        <v>87218856</v>
      </c>
      <c r="S53" s="26">
        <v>4569</v>
      </c>
      <c r="T53" s="59">
        <v>46092</v>
      </c>
      <c r="U53" s="18">
        <v>46032174</v>
      </c>
      <c r="V53" s="18">
        <v>0</v>
      </c>
      <c r="W53" s="18">
        <v>0</v>
      </c>
      <c r="X53" s="18">
        <v>4845492</v>
      </c>
      <c r="Y53" s="18">
        <v>7268238</v>
      </c>
      <c r="Z53" s="18">
        <v>7268238</v>
      </c>
      <c r="AA53" s="18">
        <v>7268238</v>
      </c>
      <c r="AB53" s="18">
        <v>7268238</v>
      </c>
      <c r="AC53" s="18">
        <f t="shared" si="30"/>
        <v>33918444</v>
      </c>
      <c r="AD53" s="18"/>
      <c r="AE53" s="18">
        <f t="shared" si="31"/>
        <v>7268238</v>
      </c>
      <c r="AF53" s="18">
        <f t="shared" si="35"/>
        <v>4845492</v>
      </c>
      <c r="AG53" s="18">
        <v>0</v>
      </c>
      <c r="AH53" s="18"/>
      <c r="AI53" s="18"/>
      <c r="AJ53" s="18">
        <f t="shared" si="33"/>
        <v>12113730</v>
      </c>
      <c r="AK53" s="18">
        <f t="shared" si="34"/>
        <v>46032174</v>
      </c>
      <c r="AL53" s="23"/>
      <c r="AM53" s="23"/>
      <c r="AN53" s="23"/>
      <c r="AO53" s="23"/>
      <c r="AP53" s="23" t="s">
        <v>92</v>
      </c>
      <c r="AQ53" s="23" t="s">
        <v>61</v>
      </c>
      <c r="AR53" s="23" t="s">
        <v>2480</v>
      </c>
      <c r="AS53" s="23" t="s">
        <v>2481</v>
      </c>
      <c r="AT53" s="23" t="s">
        <v>2277</v>
      </c>
    </row>
    <row r="54" spans="1:46" s="27" customFormat="1" x14ac:dyDescent="0.25">
      <c r="A54" s="26">
        <f t="shared" si="5"/>
        <v>53</v>
      </c>
      <c r="B54" s="23" t="s">
        <v>4</v>
      </c>
      <c r="C54" s="23" t="s">
        <v>2482</v>
      </c>
      <c r="D54" s="23" t="s">
        <v>2483</v>
      </c>
      <c r="E54" s="24">
        <v>1000784419</v>
      </c>
      <c r="F54" s="75">
        <v>46043</v>
      </c>
      <c r="G54" s="75"/>
      <c r="H54" s="75">
        <v>46285</v>
      </c>
      <c r="I54" s="18">
        <v>41739240</v>
      </c>
      <c r="J54" s="18"/>
      <c r="K54" s="18">
        <v>0</v>
      </c>
      <c r="L54" s="26" t="s">
        <v>60</v>
      </c>
      <c r="M54" s="18">
        <v>0</v>
      </c>
      <c r="N54" s="18">
        <v>5217405</v>
      </c>
      <c r="O54" s="18">
        <v>173913.5</v>
      </c>
      <c r="P54" s="26">
        <v>559</v>
      </c>
      <c r="Q54" s="67">
        <v>46033</v>
      </c>
      <c r="R54" s="18">
        <v>62608860</v>
      </c>
      <c r="S54" s="26">
        <v>427</v>
      </c>
      <c r="T54" s="59">
        <v>46043</v>
      </c>
      <c r="U54" s="18">
        <v>41739240</v>
      </c>
      <c r="V54" s="18">
        <v>1739135</v>
      </c>
      <c r="W54" s="18">
        <v>5217405</v>
      </c>
      <c r="X54" s="18">
        <v>5217405</v>
      </c>
      <c r="Y54" s="18">
        <v>5217405</v>
      </c>
      <c r="Z54" s="18">
        <v>5217405</v>
      </c>
      <c r="AA54" s="18">
        <v>5217405</v>
      </c>
      <c r="AB54" s="18">
        <v>5217405</v>
      </c>
      <c r="AC54" s="18">
        <f t="shared" ref="AC54:AC56" si="36">SUM(V54:AB54)</f>
        <v>33043565</v>
      </c>
      <c r="AD54" s="18"/>
      <c r="AE54" s="18">
        <f t="shared" ref="AE54:AE56" si="37">--N54</f>
        <v>5217405</v>
      </c>
      <c r="AF54" s="18">
        <f t="shared" ref="AF54" si="38">--N54/30*20</f>
        <v>3478270</v>
      </c>
      <c r="AG54" s="18">
        <v>0</v>
      </c>
      <c r="AH54" s="18"/>
      <c r="AI54" s="18"/>
      <c r="AJ54" s="18">
        <f t="shared" ref="AJ54:AJ56" si="39">SUM(AD54:AI54)</f>
        <v>8695675</v>
      </c>
      <c r="AK54" s="18">
        <f t="shared" ref="AK54:AK56" si="40">--AJ54--AC54</f>
        <v>41739240</v>
      </c>
      <c r="AL54" s="23"/>
      <c r="AM54" s="23"/>
      <c r="AN54" s="23"/>
      <c r="AO54" s="23"/>
      <c r="AP54" s="23"/>
      <c r="AQ54" s="23" t="s">
        <v>163</v>
      </c>
      <c r="AR54" s="23" t="s">
        <v>2484</v>
      </c>
      <c r="AS54" s="23" t="s">
        <v>2485</v>
      </c>
      <c r="AT54" s="23" t="s">
        <v>2277</v>
      </c>
    </row>
    <row r="55" spans="1:46" s="27" customFormat="1" x14ac:dyDescent="0.25">
      <c r="A55" s="26">
        <f t="shared" si="5"/>
        <v>54</v>
      </c>
      <c r="B55" s="23" t="s">
        <v>4</v>
      </c>
      <c r="C55" s="23" t="s">
        <v>2486</v>
      </c>
      <c r="D55" s="23" t="s">
        <v>2487</v>
      </c>
      <c r="E55" s="24">
        <v>52778610</v>
      </c>
      <c r="F55" s="75">
        <v>46044</v>
      </c>
      <c r="G55" s="75"/>
      <c r="H55" s="75">
        <v>46286</v>
      </c>
      <c r="I55" s="18">
        <v>67581360</v>
      </c>
      <c r="J55" s="18"/>
      <c r="K55" s="18">
        <v>0</v>
      </c>
      <c r="L55" s="26" t="s">
        <v>60</v>
      </c>
      <c r="M55" s="18">
        <v>0</v>
      </c>
      <c r="N55" s="18">
        <v>8447670</v>
      </c>
      <c r="O55" s="18">
        <v>281589</v>
      </c>
      <c r="P55" s="26">
        <v>562</v>
      </c>
      <c r="Q55" s="67">
        <v>46033</v>
      </c>
      <c r="R55" s="18">
        <v>67581360</v>
      </c>
      <c r="S55" s="26">
        <v>479</v>
      </c>
      <c r="T55" s="59">
        <v>46044</v>
      </c>
      <c r="U55" s="18">
        <v>67581360</v>
      </c>
      <c r="V55" s="18">
        <v>2534301</v>
      </c>
      <c r="W55" s="18">
        <v>8447670</v>
      </c>
      <c r="X55" s="18">
        <v>8447670</v>
      </c>
      <c r="Y55" s="18">
        <v>8447670</v>
      </c>
      <c r="Z55" s="18">
        <v>8447670</v>
      </c>
      <c r="AA55" s="18">
        <v>8447670</v>
      </c>
      <c r="AB55" s="18">
        <v>8447670</v>
      </c>
      <c r="AC55" s="18">
        <f t="shared" si="36"/>
        <v>53220321</v>
      </c>
      <c r="AD55" s="18"/>
      <c r="AE55" s="18">
        <f t="shared" si="37"/>
        <v>8447670</v>
      </c>
      <c r="AF55" s="18">
        <f t="shared" ref="AF55:AF56" si="41">--N55/30*21</f>
        <v>5913369</v>
      </c>
      <c r="AG55" s="18">
        <v>0</v>
      </c>
      <c r="AH55" s="18"/>
      <c r="AI55" s="18"/>
      <c r="AJ55" s="18">
        <f t="shared" si="39"/>
        <v>14361039</v>
      </c>
      <c r="AK55" s="18">
        <f t="shared" si="40"/>
        <v>67581360</v>
      </c>
      <c r="AL55" s="23"/>
      <c r="AM55" s="23"/>
      <c r="AN55" s="23"/>
      <c r="AO55" s="23"/>
      <c r="AP55" s="23"/>
      <c r="AQ55" s="23" t="s">
        <v>61</v>
      </c>
      <c r="AR55" s="23" t="s">
        <v>2488</v>
      </c>
      <c r="AS55" s="23" t="s">
        <v>2489</v>
      </c>
      <c r="AT55" s="23" t="s">
        <v>2277</v>
      </c>
    </row>
    <row r="56" spans="1:46" s="27" customFormat="1" x14ac:dyDescent="0.25">
      <c r="A56" s="26">
        <f t="shared" si="5"/>
        <v>55</v>
      </c>
      <c r="B56" s="23" t="s">
        <v>4</v>
      </c>
      <c r="C56" s="23" t="s">
        <v>2490</v>
      </c>
      <c r="D56" s="23" t="s">
        <v>2491</v>
      </c>
      <c r="E56" s="24">
        <v>1013635219</v>
      </c>
      <c r="F56" s="75">
        <v>46044</v>
      </c>
      <c r="G56" s="75"/>
      <c r="H56" s="75">
        <v>46286</v>
      </c>
      <c r="I56" s="18">
        <v>67581360</v>
      </c>
      <c r="J56" s="18"/>
      <c r="K56" s="18">
        <v>0</v>
      </c>
      <c r="L56" s="26" t="s">
        <v>60</v>
      </c>
      <c r="M56" s="18">
        <v>0</v>
      </c>
      <c r="N56" s="18">
        <v>8447670</v>
      </c>
      <c r="O56" s="18">
        <v>281589</v>
      </c>
      <c r="P56" s="26">
        <v>526</v>
      </c>
      <c r="Q56" s="67">
        <v>46033</v>
      </c>
      <c r="R56" s="18">
        <v>67581360</v>
      </c>
      <c r="S56" s="26">
        <v>520</v>
      </c>
      <c r="T56" s="59">
        <v>46044</v>
      </c>
      <c r="U56" s="18">
        <v>67581360</v>
      </c>
      <c r="V56" s="18">
        <v>2534301</v>
      </c>
      <c r="W56" s="18">
        <v>8447670</v>
      </c>
      <c r="X56" s="18">
        <v>8447670</v>
      </c>
      <c r="Y56" s="18">
        <v>8447670</v>
      </c>
      <c r="Z56" s="18">
        <v>8447670</v>
      </c>
      <c r="AA56" s="18">
        <v>8447670</v>
      </c>
      <c r="AB56" s="18">
        <v>8447670</v>
      </c>
      <c r="AC56" s="18">
        <f t="shared" si="36"/>
        <v>53220321</v>
      </c>
      <c r="AD56" s="18"/>
      <c r="AE56" s="18">
        <f t="shared" si="37"/>
        <v>8447670</v>
      </c>
      <c r="AF56" s="18">
        <f t="shared" si="41"/>
        <v>5913369</v>
      </c>
      <c r="AG56" s="18">
        <v>0</v>
      </c>
      <c r="AH56" s="18"/>
      <c r="AI56" s="18"/>
      <c r="AJ56" s="18">
        <f t="shared" si="39"/>
        <v>14361039</v>
      </c>
      <c r="AK56" s="18">
        <f t="shared" si="40"/>
        <v>67581360</v>
      </c>
      <c r="AL56" s="23"/>
      <c r="AM56" s="23"/>
      <c r="AN56" s="23"/>
      <c r="AO56" s="23"/>
      <c r="AP56" s="23"/>
      <c r="AQ56" s="23" t="s">
        <v>61</v>
      </c>
      <c r="AR56" s="23" t="s">
        <v>2492</v>
      </c>
      <c r="AS56" s="23" t="s">
        <v>2493</v>
      </c>
      <c r="AT56" s="23" t="s">
        <v>2277</v>
      </c>
    </row>
    <row r="57" spans="1:46" s="27" customFormat="1" x14ac:dyDescent="0.25">
      <c r="A57" s="26">
        <f t="shared" si="5"/>
        <v>56</v>
      </c>
      <c r="B57" s="23" t="s">
        <v>4</v>
      </c>
      <c r="C57" s="23" t="s">
        <v>2494</v>
      </c>
      <c r="D57" s="23" t="s">
        <v>2495</v>
      </c>
      <c r="E57" s="24">
        <v>1007493729</v>
      </c>
      <c r="F57" s="75">
        <v>46043</v>
      </c>
      <c r="G57" s="75"/>
      <c r="H57" s="75">
        <v>46285</v>
      </c>
      <c r="I57" s="18">
        <v>48350608</v>
      </c>
      <c r="J57" s="18"/>
      <c r="K57" s="18">
        <v>0</v>
      </c>
      <c r="L57" s="26" t="s">
        <v>60</v>
      </c>
      <c r="M57" s="18">
        <v>0</v>
      </c>
      <c r="N57" s="18">
        <v>6043826</v>
      </c>
      <c r="O57" s="18">
        <v>201460.86666666667</v>
      </c>
      <c r="P57" s="26">
        <v>496</v>
      </c>
      <c r="Q57" s="67">
        <v>46033</v>
      </c>
      <c r="R57" s="18">
        <v>72525924</v>
      </c>
      <c r="S57" s="26">
        <v>473</v>
      </c>
      <c r="T57" s="59">
        <v>46043</v>
      </c>
      <c r="U57" s="18">
        <v>48350608</v>
      </c>
      <c r="V57" s="18">
        <v>2014608.67</v>
      </c>
      <c r="W57" s="18">
        <v>6043826</v>
      </c>
      <c r="X57" s="18">
        <v>6043826</v>
      </c>
      <c r="Y57" s="18">
        <v>6043826</v>
      </c>
      <c r="Z57" s="18">
        <v>6043826</v>
      </c>
      <c r="AA57" s="18">
        <v>6043826</v>
      </c>
      <c r="AB57" s="18">
        <v>6043826</v>
      </c>
      <c r="AC57" s="18">
        <f t="shared" ref="AC57:AC73" si="42">SUM(V57:AB57)</f>
        <v>38277564.670000002</v>
      </c>
      <c r="AD57" s="18"/>
      <c r="AE57" s="18">
        <f t="shared" ref="AE57:AE73" si="43">--N57</f>
        <v>6043826</v>
      </c>
      <c r="AF57" s="18">
        <f>--N57/30*20</f>
        <v>4029217.3333333335</v>
      </c>
      <c r="AG57" s="18">
        <v>0</v>
      </c>
      <c r="AH57" s="18"/>
      <c r="AI57" s="18"/>
      <c r="AJ57" s="18">
        <f t="shared" ref="AJ57:AJ73" si="44">SUM(AD57:AI57)</f>
        <v>10073043.333333334</v>
      </c>
      <c r="AK57" s="18">
        <f t="shared" ref="AK57:AK73" si="45">--AJ57--AC57</f>
        <v>48350608.003333338</v>
      </c>
      <c r="AL57" s="23"/>
      <c r="AM57" s="23"/>
      <c r="AN57" s="23"/>
      <c r="AO57" s="23"/>
      <c r="AP57" s="23"/>
      <c r="AQ57" s="23" t="s">
        <v>61</v>
      </c>
      <c r="AR57" s="23" t="s">
        <v>2496</v>
      </c>
      <c r="AS57" s="23" t="s">
        <v>2497</v>
      </c>
      <c r="AT57" s="23" t="s">
        <v>2277</v>
      </c>
    </row>
    <row r="58" spans="1:46" s="27" customFormat="1" x14ac:dyDescent="0.25">
      <c r="A58" s="26">
        <f t="shared" si="5"/>
        <v>57</v>
      </c>
      <c r="B58" s="23" t="s">
        <v>4</v>
      </c>
      <c r="C58" s="23" t="s">
        <v>2498</v>
      </c>
      <c r="D58" s="23" t="s">
        <v>2499</v>
      </c>
      <c r="E58" s="24">
        <v>1069762005</v>
      </c>
      <c r="F58" s="75">
        <v>46055</v>
      </c>
      <c r="G58" s="75"/>
      <c r="H58" s="75">
        <v>46296</v>
      </c>
      <c r="I58" s="18">
        <v>48350608</v>
      </c>
      <c r="J58" s="18"/>
      <c r="K58" s="18">
        <v>0</v>
      </c>
      <c r="L58" s="26" t="s">
        <v>60</v>
      </c>
      <c r="M58" s="18">
        <v>0</v>
      </c>
      <c r="N58" s="18">
        <v>6043826</v>
      </c>
      <c r="O58" s="18">
        <v>201460.86666666667</v>
      </c>
      <c r="P58" s="26">
        <v>572</v>
      </c>
      <c r="Q58" s="67">
        <v>46033</v>
      </c>
      <c r="R58" s="18">
        <v>72525924</v>
      </c>
      <c r="S58" s="26">
        <v>1085</v>
      </c>
      <c r="T58" s="59">
        <v>46050</v>
      </c>
      <c r="U58" s="18">
        <v>48350608</v>
      </c>
      <c r="V58" s="18">
        <v>0</v>
      </c>
      <c r="W58" s="18">
        <v>5842365.1333333338</v>
      </c>
      <c r="X58" s="18">
        <v>6043826</v>
      </c>
      <c r="Y58" s="18">
        <v>6043826</v>
      </c>
      <c r="Z58" s="18">
        <v>6043826</v>
      </c>
      <c r="AA58" s="18">
        <v>6043826</v>
      </c>
      <c r="AB58" s="18">
        <v>6043826</v>
      </c>
      <c r="AC58" s="18">
        <f t="shared" si="42"/>
        <v>36061495.133333333</v>
      </c>
      <c r="AD58" s="18"/>
      <c r="AE58" s="18">
        <f t="shared" si="43"/>
        <v>6043826</v>
      </c>
      <c r="AF58" s="18">
        <f>--N58</f>
        <v>6043826</v>
      </c>
      <c r="AG58" s="18">
        <f>--N58/30*1</f>
        <v>201460.86666666667</v>
      </c>
      <c r="AH58" s="18">
        <v>0</v>
      </c>
      <c r="AI58" s="18">
        <v>0</v>
      </c>
      <c r="AJ58" s="18">
        <f t="shared" si="44"/>
        <v>12289112.866666667</v>
      </c>
      <c r="AK58" s="18">
        <f t="shared" si="45"/>
        <v>48350608</v>
      </c>
      <c r="AL58" s="23"/>
      <c r="AM58" s="23"/>
      <c r="AN58" s="23"/>
      <c r="AO58" s="23"/>
      <c r="AP58" s="23"/>
      <c r="AQ58" s="23" t="s">
        <v>61</v>
      </c>
      <c r="AR58" s="23" t="s">
        <v>2500</v>
      </c>
      <c r="AS58" s="23" t="s">
        <v>2501</v>
      </c>
      <c r="AT58" s="23" t="s">
        <v>2277</v>
      </c>
    </row>
    <row r="59" spans="1:46" s="27" customFormat="1" x14ac:dyDescent="0.25">
      <c r="A59" s="26">
        <f t="shared" si="5"/>
        <v>58</v>
      </c>
      <c r="B59" s="23" t="s">
        <v>4</v>
      </c>
      <c r="C59" s="23" t="s">
        <v>2502</v>
      </c>
      <c r="D59" s="23" t="s">
        <v>2503</v>
      </c>
      <c r="E59" s="24">
        <v>1116866356</v>
      </c>
      <c r="F59" s="75">
        <v>46052</v>
      </c>
      <c r="G59" s="75"/>
      <c r="H59" s="75">
        <v>46294</v>
      </c>
      <c r="I59" s="18">
        <v>50762296</v>
      </c>
      <c r="J59" s="18"/>
      <c r="K59" s="18">
        <v>0</v>
      </c>
      <c r="L59" s="26" t="s">
        <v>60</v>
      </c>
      <c r="M59" s="18">
        <v>0</v>
      </c>
      <c r="N59" s="18">
        <v>6345287</v>
      </c>
      <c r="O59" s="18">
        <v>211509.56666666668</v>
      </c>
      <c r="P59" s="26">
        <v>564</v>
      </c>
      <c r="Q59" s="67">
        <v>46033</v>
      </c>
      <c r="R59" s="18">
        <v>76143444</v>
      </c>
      <c r="S59" s="26">
        <v>1176</v>
      </c>
      <c r="T59" s="59">
        <v>46052</v>
      </c>
      <c r="U59" s="18">
        <v>50762296</v>
      </c>
      <c r="V59" s="18">
        <v>211509.56666666668</v>
      </c>
      <c r="W59" s="18">
        <v>6345287</v>
      </c>
      <c r="X59" s="18">
        <v>6345287</v>
      </c>
      <c r="Y59" s="18">
        <v>6345287</v>
      </c>
      <c r="Z59" s="18">
        <v>6345287</v>
      </c>
      <c r="AA59" s="18">
        <v>6345287</v>
      </c>
      <c r="AB59" s="18">
        <v>6345287</v>
      </c>
      <c r="AC59" s="18">
        <f t="shared" si="42"/>
        <v>38283231.566666663</v>
      </c>
      <c r="AD59" s="18"/>
      <c r="AE59" s="18">
        <f t="shared" si="43"/>
        <v>6345287</v>
      </c>
      <c r="AF59" s="18">
        <f>--N59/30*29</f>
        <v>6133777.4333333336</v>
      </c>
      <c r="AG59" s="18">
        <v>0</v>
      </c>
      <c r="AH59" s="18"/>
      <c r="AI59" s="18"/>
      <c r="AJ59" s="18">
        <f t="shared" si="44"/>
        <v>12479064.433333334</v>
      </c>
      <c r="AK59" s="18">
        <f t="shared" si="45"/>
        <v>50762296</v>
      </c>
      <c r="AL59" s="23"/>
      <c r="AM59" s="23"/>
      <c r="AN59" s="23"/>
      <c r="AO59" s="23"/>
      <c r="AP59" s="23"/>
      <c r="AQ59" s="23" t="s">
        <v>61</v>
      </c>
      <c r="AR59" s="23" t="s">
        <v>2504</v>
      </c>
      <c r="AS59" s="23" t="s">
        <v>2505</v>
      </c>
      <c r="AT59" s="23" t="s">
        <v>2277</v>
      </c>
    </row>
    <row r="60" spans="1:46" s="27" customFormat="1" x14ac:dyDescent="0.25">
      <c r="A60" s="26">
        <f t="shared" si="5"/>
        <v>59</v>
      </c>
      <c r="B60" s="23" t="s">
        <v>4</v>
      </c>
      <c r="C60" s="23" t="s">
        <v>2506</v>
      </c>
      <c r="D60" s="23" t="s">
        <v>2507</v>
      </c>
      <c r="E60" s="24">
        <v>80058443</v>
      </c>
      <c r="F60" s="75">
        <v>46055</v>
      </c>
      <c r="G60" s="75"/>
      <c r="H60" s="75">
        <v>46296</v>
      </c>
      <c r="I60" s="18">
        <v>110010720</v>
      </c>
      <c r="J60" s="18"/>
      <c r="K60" s="18">
        <v>0</v>
      </c>
      <c r="L60" s="26" t="s">
        <v>60</v>
      </c>
      <c r="M60" s="18">
        <v>0</v>
      </c>
      <c r="N60" s="18">
        <v>13751340</v>
      </c>
      <c r="O60" s="18">
        <v>458378</v>
      </c>
      <c r="P60" s="26">
        <v>530</v>
      </c>
      <c r="Q60" s="67">
        <v>46033</v>
      </c>
      <c r="R60" s="18">
        <v>165016080</v>
      </c>
      <c r="S60" s="26">
        <v>1211</v>
      </c>
      <c r="T60" s="59">
        <v>46052</v>
      </c>
      <c r="U60" s="18">
        <v>110010720</v>
      </c>
      <c r="V60" s="18">
        <v>0</v>
      </c>
      <c r="W60" s="18">
        <v>13292962</v>
      </c>
      <c r="X60" s="18">
        <v>13751340</v>
      </c>
      <c r="Y60" s="18">
        <v>13751340</v>
      </c>
      <c r="Z60" s="18">
        <v>13751340</v>
      </c>
      <c r="AA60" s="18">
        <v>13751340</v>
      </c>
      <c r="AB60" s="18">
        <v>13751340</v>
      </c>
      <c r="AC60" s="18">
        <f t="shared" si="42"/>
        <v>82049662</v>
      </c>
      <c r="AD60" s="18"/>
      <c r="AE60" s="18">
        <f t="shared" si="43"/>
        <v>13751340</v>
      </c>
      <c r="AF60" s="18">
        <f t="shared" ref="AF60:AF61" si="46">--N60</f>
        <v>13751340</v>
      </c>
      <c r="AG60" s="18">
        <f t="shared" ref="AG60:AG61" si="47">--N60/30*1</f>
        <v>458378</v>
      </c>
      <c r="AH60" s="18">
        <v>0</v>
      </c>
      <c r="AI60" s="18">
        <v>0</v>
      </c>
      <c r="AJ60" s="18">
        <f t="shared" si="44"/>
        <v>27961058</v>
      </c>
      <c r="AK60" s="18">
        <f t="shared" si="45"/>
        <v>110010720</v>
      </c>
      <c r="AL60" s="23"/>
      <c r="AM60" s="23"/>
      <c r="AN60" s="23"/>
      <c r="AO60" s="23"/>
      <c r="AP60" s="23"/>
      <c r="AQ60" s="23" t="s">
        <v>61</v>
      </c>
      <c r="AR60" s="23" t="s">
        <v>2508</v>
      </c>
      <c r="AS60" s="23" t="s">
        <v>2509</v>
      </c>
      <c r="AT60" s="23" t="s">
        <v>2277</v>
      </c>
    </row>
    <row r="61" spans="1:46" s="27" customFormat="1" x14ac:dyDescent="0.25">
      <c r="A61" s="26">
        <f t="shared" si="5"/>
        <v>60</v>
      </c>
      <c r="B61" s="23" t="s">
        <v>4</v>
      </c>
      <c r="C61" s="23" t="s">
        <v>2510</v>
      </c>
      <c r="D61" s="23" t="s">
        <v>2511</v>
      </c>
      <c r="E61" s="24">
        <v>1121819345</v>
      </c>
      <c r="F61" s="75">
        <v>46055</v>
      </c>
      <c r="G61" s="75"/>
      <c r="H61" s="75">
        <v>46296</v>
      </c>
      <c r="I61" s="18">
        <v>110010720</v>
      </c>
      <c r="J61" s="18"/>
      <c r="K61" s="18">
        <v>0</v>
      </c>
      <c r="L61" s="26" t="s">
        <v>60</v>
      </c>
      <c r="M61" s="18">
        <v>0</v>
      </c>
      <c r="N61" s="18">
        <v>13751340</v>
      </c>
      <c r="O61" s="18">
        <v>458378</v>
      </c>
      <c r="P61" s="26">
        <v>565</v>
      </c>
      <c r="Q61" s="67">
        <v>46033</v>
      </c>
      <c r="R61" s="18">
        <v>165016080</v>
      </c>
      <c r="S61" s="26">
        <v>1210</v>
      </c>
      <c r="T61" s="59">
        <v>46052</v>
      </c>
      <c r="U61" s="18">
        <v>110010720</v>
      </c>
      <c r="V61" s="18">
        <v>0</v>
      </c>
      <c r="W61" s="18">
        <v>13292962</v>
      </c>
      <c r="X61" s="18">
        <v>13751340</v>
      </c>
      <c r="Y61" s="18">
        <v>13751340</v>
      </c>
      <c r="Z61" s="18">
        <v>13751340</v>
      </c>
      <c r="AA61" s="18">
        <v>13751340</v>
      </c>
      <c r="AB61" s="18">
        <v>13751340</v>
      </c>
      <c r="AC61" s="18">
        <f t="shared" si="42"/>
        <v>82049662</v>
      </c>
      <c r="AD61" s="18"/>
      <c r="AE61" s="18">
        <f t="shared" si="43"/>
        <v>13751340</v>
      </c>
      <c r="AF61" s="18">
        <f t="shared" si="46"/>
        <v>13751340</v>
      </c>
      <c r="AG61" s="18">
        <f t="shared" si="47"/>
        <v>458378</v>
      </c>
      <c r="AH61" s="18">
        <v>0</v>
      </c>
      <c r="AI61" s="18">
        <v>0</v>
      </c>
      <c r="AJ61" s="18">
        <f t="shared" si="44"/>
        <v>27961058</v>
      </c>
      <c r="AK61" s="18">
        <f t="shared" si="45"/>
        <v>110010720</v>
      </c>
      <c r="AL61" s="23"/>
      <c r="AM61" s="23"/>
      <c r="AN61" s="23"/>
      <c r="AO61" s="23"/>
      <c r="AP61" s="23"/>
      <c r="AQ61" s="23" t="s">
        <v>61</v>
      </c>
      <c r="AR61" s="23" t="s">
        <v>2512</v>
      </c>
      <c r="AS61" s="23" t="s">
        <v>2513</v>
      </c>
      <c r="AT61" s="23" t="s">
        <v>2277</v>
      </c>
    </row>
    <row r="62" spans="1:46" s="27" customFormat="1" x14ac:dyDescent="0.25">
      <c r="A62" s="26">
        <f t="shared" si="5"/>
        <v>61</v>
      </c>
      <c r="B62" s="23" t="s">
        <v>4</v>
      </c>
      <c r="C62" s="23" t="s">
        <v>2514</v>
      </c>
      <c r="D62" s="23" t="s">
        <v>2515</v>
      </c>
      <c r="E62" s="24">
        <v>45520920</v>
      </c>
      <c r="F62" s="75">
        <v>46052</v>
      </c>
      <c r="G62" s="75"/>
      <c r="H62" s="75">
        <v>46294</v>
      </c>
      <c r="I62" s="18">
        <v>110010720</v>
      </c>
      <c r="J62" s="18"/>
      <c r="K62" s="18">
        <v>0</v>
      </c>
      <c r="L62" s="26" t="s">
        <v>60</v>
      </c>
      <c r="M62" s="18">
        <v>0</v>
      </c>
      <c r="N62" s="18">
        <v>13751340</v>
      </c>
      <c r="O62" s="18">
        <v>458378</v>
      </c>
      <c r="P62" s="26">
        <v>520</v>
      </c>
      <c r="Q62" s="67">
        <v>46033</v>
      </c>
      <c r="R62" s="18">
        <v>110010720</v>
      </c>
      <c r="S62" s="26">
        <v>1180</v>
      </c>
      <c r="T62" s="59">
        <v>46052</v>
      </c>
      <c r="U62" s="18">
        <v>110010720</v>
      </c>
      <c r="V62" s="18">
        <v>458378</v>
      </c>
      <c r="W62" s="18">
        <v>13751340</v>
      </c>
      <c r="X62" s="18">
        <v>13751340</v>
      </c>
      <c r="Y62" s="18">
        <v>13751340</v>
      </c>
      <c r="Z62" s="18">
        <v>13751340</v>
      </c>
      <c r="AA62" s="18">
        <v>13751340</v>
      </c>
      <c r="AB62" s="18">
        <v>13751340</v>
      </c>
      <c r="AC62" s="18">
        <f t="shared" si="42"/>
        <v>82966418</v>
      </c>
      <c r="AD62" s="18"/>
      <c r="AE62" s="18">
        <f t="shared" si="43"/>
        <v>13751340</v>
      </c>
      <c r="AF62" s="18">
        <f t="shared" ref="AF62:AF63" si="48">--N62/30*29</f>
        <v>13292962</v>
      </c>
      <c r="AG62" s="18">
        <v>0</v>
      </c>
      <c r="AH62" s="18"/>
      <c r="AI62" s="18"/>
      <c r="AJ62" s="18">
        <f t="shared" si="44"/>
        <v>27044302</v>
      </c>
      <c r="AK62" s="18">
        <f t="shared" si="45"/>
        <v>110010720</v>
      </c>
      <c r="AL62" s="23"/>
      <c r="AM62" s="23"/>
      <c r="AN62" s="23"/>
      <c r="AO62" s="23"/>
      <c r="AP62" s="23"/>
      <c r="AQ62" s="23" t="s">
        <v>61</v>
      </c>
      <c r="AR62" s="23" t="s">
        <v>2516</v>
      </c>
      <c r="AS62" s="23" t="s">
        <v>2517</v>
      </c>
      <c r="AT62" s="23" t="s">
        <v>2277</v>
      </c>
    </row>
    <row r="63" spans="1:46" s="27" customFormat="1" x14ac:dyDescent="0.25">
      <c r="A63" s="26">
        <f t="shared" si="5"/>
        <v>62</v>
      </c>
      <c r="B63" s="23" t="s">
        <v>4</v>
      </c>
      <c r="C63" s="23" t="s">
        <v>2518</v>
      </c>
      <c r="D63" s="23" t="s">
        <v>2519</v>
      </c>
      <c r="E63" s="24">
        <v>1012333823</v>
      </c>
      <c r="F63" s="75">
        <v>46052</v>
      </c>
      <c r="G63" s="75"/>
      <c r="H63" s="75">
        <v>46294</v>
      </c>
      <c r="I63" s="18">
        <v>67581360</v>
      </c>
      <c r="J63" s="18"/>
      <c r="K63" s="18">
        <v>0</v>
      </c>
      <c r="L63" s="26" t="s">
        <v>60</v>
      </c>
      <c r="M63" s="18">
        <v>0</v>
      </c>
      <c r="N63" s="18">
        <v>8447670</v>
      </c>
      <c r="O63" s="18">
        <v>281589</v>
      </c>
      <c r="P63" s="26">
        <v>502</v>
      </c>
      <c r="Q63" s="67">
        <v>46033</v>
      </c>
      <c r="R63" s="18">
        <v>67581360</v>
      </c>
      <c r="S63" s="26">
        <v>1189</v>
      </c>
      <c r="T63" s="59">
        <v>46052</v>
      </c>
      <c r="U63" s="18">
        <v>67581360</v>
      </c>
      <c r="V63" s="18">
        <v>281589</v>
      </c>
      <c r="W63" s="18">
        <v>8447670</v>
      </c>
      <c r="X63" s="18">
        <v>8447670</v>
      </c>
      <c r="Y63" s="18">
        <v>8447670</v>
      </c>
      <c r="Z63" s="18">
        <v>8447670</v>
      </c>
      <c r="AA63" s="18">
        <v>8447670</v>
      </c>
      <c r="AB63" s="18">
        <v>8447670</v>
      </c>
      <c r="AC63" s="18">
        <f t="shared" si="42"/>
        <v>50967609</v>
      </c>
      <c r="AD63" s="18"/>
      <c r="AE63" s="18">
        <f t="shared" si="43"/>
        <v>8447670</v>
      </c>
      <c r="AF63" s="18">
        <f t="shared" si="48"/>
        <v>8166081</v>
      </c>
      <c r="AG63" s="18">
        <v>0</v>
      </c>
      <c r="AH63" s="18"/>
      <c r="AI63" s="18"/>
      <c r="AJ63" s="18">
        <f t="shared" si="44"/>
        <v>16613751</v>
      </c>
      <c r="AK63" s="18">
        <f t="shared" si="45"/>
        <v>67581360</v>
      </c>
      <c r="AL63" s="23"/>
      <c r="AM63" s="23"/>
      <c r="AN63" s="23"/>
      <c r="AO63" s="23"/>
      <c r="AP63" s="23"/>
      <c r="AQ63" s="23" t="s">
        <v>61</v>
      </c>
      <c r="AR63" s="23" t="s">
        <v>2520</v>
      </c>
      <c r="AS63" s="23" t="s">
        <v>2521</v>
      </c>
      <c r="AT63" s="23" t="s">
        <v>2277</v>
      </c>
    </row>
    <row r="64" spans="1:46" s="27" customFormat="1" x14ac:dyDescent="0.25">
      <c r="A64" s="26">
        <f t="shared" si="5"/>
        <v>63</v>
      </c>
      <c r="B64" s="23" t="s">
        <v>4</v>
      </c>
      <c r="C64" s="23" t="s">
        <v>2522</v>
      </c>
      <c r="D64" s="23" t="s">
        <v>2523</v>
      </c>
      <c r="E64" s="24">
        <v>1030577140</v>
      </c>
      <c r="F64" s="75">
        <v>46055</v>
      </c>
      <c r="G64" s="75"/>
      <c r="H64" s="75">
        <v>46296</v>
      </c>
      <c r="I64" s="18">
        <v>67581360</v>
      </c>
      <c r="J64" s="18"/>
      <c r="K64" s="18">
        <v>0</v>
      </c>
      <c r="L64" s="26" t="s">
        <v>60</v>
      </c>
      <c r="M64" s="18">
        <v>0</v>
      </c>
      <c r="N64" s="18">
        <v>8447670</v>
      </c>
      <c r="O64" s="18">
        <v>281589</v>
      </c>
      <c r="P64" s="26">
        <v>594</v>
      </c>
      <c r="Q64" s="67">
        <v>46033</v>
      </c>
      <c r="R64" s="18">
        <v>67581360</v>
      </c>
      <c r="S64" s="26">
        <v>1195</v>
      </c>
      <c r="T64" s="59">
        <v>46052</v>
      </c>
      <c r="U64" s="18">
        <v>67581360</v>
      </c>
      <c r="V64" s="18">
        <v>0</v>
      </c>
      <c r="W64" s="18">
        <v>8166081</v>
      </c>
      <c r="X64" s="18">
        <v>8447670</v>
      </c>
      <c r="Y64" s="18">
        <v>8447670</v>
      </c>
      <c r="Z64" s="18">
        <v>8447670</v>
      </c>
      <c r="AA64" s="18">
        <v>8447670</v>
      </c>
      <c r="AB64" s="18">
        <v>8447670</v>
      </c>
      <c r="AC64" s="18">
        <f t="shared" si="42"/>
        <v>50404431</v>
      </c>
      <c r="AD64" s="18"/>
      <c r="AE64" s="18">
        <f t="shared" si="43"/>
        <v>8447670</v>
      </c>
      <c r="AF64" s="18">
        <f>--N64</f>
        <v>8447670</v>
      </c>
      <c r="AG64" s="18">
        <f>--N64/30*1</f>
        <v>281589</v>
      </c>
      <c r="AH64" s="18">
        <v>0</v>
      </c>
      <c r="AI64" s="18">
        <v>0</v>
      </c>
      <c r="AJ64" s="18">
        <f t="shared" si="44"/>
        <v>17176929</v>
      </c>
      <c r="AK64" s="18">
        <f t="shared" si="45"/>
        <v>67581360</v>
      </c>
      <c r="AL64" s="23"/>
      <c r="AM64" s="23"/>
      <c r="AN64" s="23"/>
      <c r="AO64" s="23"/>
      <c r="AP64" s="23"/>
      <c r="AQ64" s="23" t="s">
        <v>61</v>
      </c>
      <c r="AR64" s="23" t="s">
        <v>2524</v>
      </c>
      <c r="AS64" s="23" t="s">
        <v>2525</v>
      </c>
      <c r="AT64" s="23" t="s">
        <v>2277</v>
      </c>
    </row>
    <row r="65" spans="1:46" s="27" customFormat="1" x14ac:dyDescent="0.25">
      <c r="A65" s="26">
        <f t="shared" si="5"/>
        <v>64</v>
      </c>
      <c r="B65" s="23" t="s">
        <v>4</v>
      </c>
      <c r="C65" s="23" t="s">
        <v>2526</v>
      </c>
      <c r="D65" s="23" t="s">
        <v>2527</v>
      </c>
      <c r="E65" s="24">
        <v>1075662488</v>
      </c>
      <c r="F65" s="75">
        <v>46052</v>
      </c>
      <c r="G65" s="75"/>
      <c r="H65" s="75">
        <v>46294</v>
      </c>
      <c r="I65" s="18">
        <v>67581360</v>
      </c>
      <c r="J65" s="18"/>
      <c r="K65" s="18">
        <v>0</v>
      </c>
      <c r="L65" s="26" t="s">
        <v>60</v>
      </c>
      <c r="M65" s="18">
        <v>0</v>
      </c>
      <c r="N65" s="18">
        <v>8447670</v>
      </c>
      <c r="O65" s="18">
        <v>281589</v>
      </c>
      <c r="P65" s="26">
        <v>550</v>
      </c>
      <c r="Q65" s="67">
        <v>46033</v>
      </c>
      <c r="R65" s="18">
        <v>67581360</v>
      </c>
      <c r="S65" s="26">
        <v>1178</v>
      </c>
      <c r="T65" s="59">
        <v>46052</v>
      </c>
      <c r="U65" s="18">
        <v>67581360</v>
      </c>
      <c r="V65" s="18">
        <v>281589</v>
      </c>
      <c r="W65" s="18">
        <v>8447670</v>
      </c>
      <c r="X65" s="18">
        <v>8447670</v>
      </c>
      <c r="Y65" s="18">
        <v>8447670</v>
      </c>
      <c r="Z65" s="18">
        <v>8447670</v>
      </c>
      <c r="AA65" s="18">
        <v>8447670</v>
      </c>
      <c r="AB65" s="18">
        <v>8447670</v>
      </c>
      <c r="AC65" s="18">
        <f t="shared" si="42"/>
        <v>50967609</v>
      </c>
      <c r="AD65" s="18"/>
      <c r="AE65" s="18">
        <f t="shared" si="43"/>
        <v>8447670</v>
      </c>
      <c r="AF65" s="18">
        <f>--N65/30*29</f>
        <v>8166081</v>
      </c>
      <c r="AG65" s="18">
        <v>0</v>
      </c>
      <c r="AH65" s="18"/>
      <c r="AI65" s="18"/>
      <c r="AJ65" s="18">
        <f t="shared" si="44"/>
        <v>16613751</v>
      </c>
      <c r="AK65" s="18">
        <f t="shared" si="45"/>
        <v>67581360</v>
      </c>
      <c r="AL65" s="23"/>
      <c r="AM65" s="23"/>
      <c r="AN65" s="23"/>
      <c r="AO65" s="23"/>
      <c r="AP65" s="23"/>
      <c r="AQ65" s="23" t="s">
        <v>61</v>
      </c>
      <c r="AR65" s="23" t="s">
        <v>2528</v>
      </c>
      <c r="AS65" s="23" t="s">
        <v>2529</v>
      </c>
      <c r="AT65" s="23" t="s">
        <v>2277</v>
      </c>
    </row>
    <row r="66" spans="1:46" s="27" customFormat="1" x14ac:dyDescent="0.25">
      <c r="A66" s="26">
        <f t="shared" si="5"/>
        <v>65</v>
      </c>
      <c r="B66" s="23" t="s">
        <v>4</v>
      </c>
      <c r="C66" s="23" t="s">
        <v>2530</v>
      </c>
      <c r="D66" s="23" t="s">
        <v>2531</v>
      </c>
      <c r="E66" s="24">
        <v>37671532</v>
      </c>
      <c r="F66" s="75">
        <v>46055</v>
      </c>
      <c r="G66" s="75"/>
      <c r="H66" s="75">
        <v>46296</v>
      </c>
      <c r="I66" s="18">
        <v>67581360</v>
      </c>
      <c r="J66" s="18"/>
      <c r="K66" s="18">
        <v>0</v>
      </c>
      <c r="L66" s="26" t="s">
        <v>60</v>
      </c>
      <c r="M66" s="18">
        <v>0</v>
      </c>
      <c r="N66" s="18">
        <v>8447670</v>
      </c>
      <c r="O66" s="18">
        <v>281589</v>
      </c>
      <c r="P66" s="26">
        <v>584</v>
      </c>
      <c r="Q66" s="67">
        <v>46033</v>
      </c>
      <c r="R66" s="18">
        <v>101372040</v>
      </c>
      <c r="S66" s="26">
        <v>1186</v>
      </c>
      <c r="T66" s="59">
        <v>46052</v>
      </c>
      <c r="U66" s="18">
        <v>67581360</v>
      </c>
      <c r="V66" s="18">
        <v>0</v>
      </c>
      <c r="W66" s="18">
        <v>8166081</v>
      </c>
      <c r="X66" s="18">
        <v>8447670</v>
      </c>
      <c r="Y66" s="18">
        <v>8447670</v>
      </c>
      <c r="Z66" s="18">
        <v>8447670</v>
      </c>
      <c r="AA66" s="18">
        <v>8447670</v>
      </c>
      <c r="AB66" s="18">
        <v>8447670</v>
      </c>
      <c r="AC66" s="18">
        <f t="shared" si="42"/>
        <v>50404431</v>
      </c>
      <c r="AD66" s="18"/>
      <c r="AE66" s="18">
        <f t="shared" si="43"/>
        <v>8447670</v>
      </c>
      <c r="AF66" s="18">
        <f t="shared" ref="AF66:AF72" si="49">--N66</f>
        <v>8447670</v>
      </c>
      <c r="AG66" s="18">
        <f t="shared" ref="AG66:AG72" si="50">--N66/30*1</f>
        <v>281589</v>
      </c>
      <c r="AH66" s="18">
        <v>0</v>
      </c>
      <c r="AI66" s="18">
        <v>0</v>
      </c>
      <c r="AJ66" s="18">
        <f t="shared" si="44"/>
        <v>17176929</v>
      </c>
      <c r="AK66" s="18">
        <f t="shared" si="45"/>
        <v>67581360</v>
      </c>
      <c r="AL66" s="23"/>
      <c r="AM66" s="23"/>
      <c r="AN66" s="23"/>
      <c r="AO66" s="23"/>
      <c r="AP66" s="23"/>
      <c r="AQ66" s="23" t="s">
        <v>61</v>
      </c>
      <c r="AR66" s="23" t="s">
        <v>2532</v>
      </c>
      <c r="AS66" s="23" t="s">
        <v>2533</v>
      </c>
      <c r="AT66" s="23" t="s">
        <v>2277</v>
      </c>
    </row>
    <row r="67" spans="1:46" s="27" customFormat="1" x14ac:dyDescent="0.25">
      <c r="A67" s="26">
        <f t="shared" si="5"/>
        <v>66</v>
      </c>
      <c r="B67" s="23" t="s">
        <v>4</v>
      </c>
      <c r="C67" s="23" t="s">
        <v>2534</v>
      </c>
      <c r="D67" s="23" t="s">
        <v>2535</v>
      </c>
      <c r="E67" s="24">
        <v>80154330</v>
      </c>
      <c r="F67" s="75">
        <v>46055</v>
      </c>
      <c r="G67" s="75"/>
      <c r="H67" s="75">
        <v>46296</v>
      </c>
      <c r="I67" s="18">
        <v>67581360</v>
      </c>
      <c r="J67" s="18"/>
      <c r="K67" s="18">
        <v>0</v>
      </c>
      <c r="L67" s="26" t="s">
        <v>60</v>
      </c>
      <c r="M67" s="18">
        <v>0</v>
      </c>
      <c r="N67" s="18">
        <v>8447670</v>
      </c>
      <c r="O67" s="18">
        <v>281589</v>
      </c>
      <c r="P67" s="26">
        <v>540</v>
      </c>
      <c r="Q67" s="67">
        <v>46033</v>
      </c>
      <c r="R67" s="18">
        <v>101372040</v>
      </c>
      <c r="S67" s="26">
        <v>1184</v>
      </c>
      <c r="T67" s="59">
        <v>46052</v>
      </c>
      <c r="U67" s="18">
        <v>67581360</v>
      </c>
      <c r="V67" s="18">
        <v>0</v>
      </c>
      <c r="W67" s="18">
        <v>8166081</v>
      </c>
      <c r="X67" s="18">
        <v>8447670</v>
      </c>
      <c r="Y67" s="18">
        <v>8447670</v>
      </c>
      <c r="Z67" s="18">
        <v>8447670</v>
      </c>
      <c r="AA67" s="18">
        <v>8447670</v>
      </c>
      <c r="AB67" s="18">
        <v>8447670</v>
      </c>
      <c r="AC67" s="18">
        <f t="shared" si="42"/>
        <v>50404431</v>
      </c>
      <c r="AD67" s="18"/>
      <c r="AE67" s="18">
        <f t="shared" si="43"/>
        <v>8447670</v>
      </c>
      <c r="AF67" s="18">
        <f t="shared" si="49"/>
        <v>8447670</v>
      </c>
      <c r="AG67" s="18">
        <f t="shared" si="50"/>
        <v>281589</v>
      </c>
      <c r="AH67" s="18">
        <v>0</v>
      </c>
      <c r="AI67" s="18">
        <v>0</v>
      </c>
      <c r="AJ67" s="18">
        <f t="shared" si="44"/>
        <v>17176929</v>
      </c>
      <c r="AK67" s="18">
        <f t="shared" si="45"/>
        <v>67581360</v>
      </c>
      <c r="AL67" s="23"/>
      <c r="AM67" s="23"/>
      <c r="AN67" s="23"/>
      <c r="AO67" s="23"/>
      <c r="AP67" s="23"/>
      <c r="AQ67" s="23" t="s">
        <v>61</v>
      </c>
      <c r="AR67" s="23" t="s">
        <v>2536</v>
      </c>
      <c r="AS67" s="23" t="s">
        <v>2537</v>
      </c>
      <c r="AT67" s="23" t="s">
        <v>2277</v>
      </c>
    </row>
    <row r="68" spans="1:46" s="27" customFormat="1" x14ac:dyDescent="0.25">
      <c r="A68" s="26">
        <f t="shared" ref="A68:A116" si="51">--A67--1</f>
        <v>67</v>
      </c>
      <c r="B68" s="23" t="s">
        <v>4</v>
      </c>
      <c r="C68" s="23" t="s">
        <v>2538</v>
      </c>
      <c r="D68" s="23" t="s">
        <v>2539</v>
      </c>
      <c r="E68" s="24">
        <v>47440081</v>
      </c>
      <c r="F68" s="75">
        <v>46055</v>
      </c>
      <c r="G68" s="75"/>
      <c r="H68" s="75">
        <v>46296</v>
      </c>
      <c r="I68" s="18">
        <v>67581360</v>
      </c>
      <c r="J68" s="18"/>
      <c r="K68" s="18">
        <v>0</v>
      </c>
      <c r="L68" s="26" t="s">
        <v>60</v>
      </c>
      <c r="M68" s="18">
        <v>0</v>
      </c>
      <c r="N68" s="18">
        <v>8447670</v>
      </c>
      <c r="O68" s="18">
        <v>281589</v>
      </c>
      <c r="P68" s="26">
        <v>523</v>
      </c>
      <c r="Q68" s="67">
        <v>46033</v>
      </c>
      <c r="R68" s="18">
        <v>101372040</v>
      </c>
      <c r="S68" s="26">
        <v>1183</v>
      </c>
      <c r="T68" s="59">
        <v>46052</v>
      </c>
      <c r="U68" s="18">
        <v>67581360</v>
      </c>
      <c r="V68" s="18">
        <v>0</v>
      </c>
      <c r="W68" s="18">
        <v>8166081</v>
      </c>
      <c r="X68" s="18">
        <v>8447670</v>
      </c>
      <c r="Y68" s="18">
        <v>8447670</v>
      </c>
      <c r="Z68" s="18">
        <v>8447670</v>
      </c>
      <c r="AA68" s="18">
        <v>8447670</v>
      </c>
      <c r="AB68" s="18">
        <v>8447670</v>
      </c>
      <c r="AC68" s="18">
        <f t="shared" si="42"/>
        <v>50404431</v>
      </c>
      <c r="AD68" s="18"/>
      <c r="AE68" s="18">
        <f t="shared" si="43"/>
        <v>8447670</v>
      </c>
      <c r="AF68" s="18">
        <f t="shared" si="49"/>
        <v>8447670</v>
      </c>
      <c r="AG68" s="18">
        <f t="shared" si="50"/>
        <v>281589</v>
      </c>
      <c r="AH68" s="18">
        <v>0</v>
      </c>
      <c r="AI68" s="18">
        <v>0</v>
      </c>
      <c r="AJ68" s="18">
        <f t="shared" si="44"/>
        <v>17176929</v>
      </c>
      <c r="AK68" s="18">
        <f t="shared" si="45"/>
        <v>67581360</v>
      </c>
      <c r="AL68" s="23"/>
      <c r="AM68" s="23"/>
      <c r="AN68" s="23"/>
      <c r="AO68" s="23"/>
      <c r="AP68" s="23"/>
      <c r="AQ68" s="23" t="s">
        <v>61</v>
      </c>
      <c r="AR68" s="23" t="s">
        <v>2540</v>
      </c>
      <c r="AS68" s="23" t="s">
        <v>2541</v>
      </c>
      <c r="AT68" s="23" t="s">
        <v>2277</v>
      </c>
    </row>
    <row r="69" spans="1:46" s="27" customFormat="1" x14ac:dyDescent="0.25">
      <c r="A69" s="26">
        <f t="shared" si="51"/>
        <v>68</v>
      </c>
      <c r="B69" s="23" t="s">
        <v>4</v>
      </c>
      <c r="C69" s="23" t="s">
        <v>2542</v>
      </c>
      <c r="D69" s="23" t="s">
        <v>2543</v>
      </c>
      <c r="E69" s="24">
        <v>1015447945</v>
      </c>
      <c r="F69" s="75">
        <v>46055</v>
      </c>
      <c r="G69" s="75"/>
      <c r="H69" s="75">
        <v>46296</v>
      </c>
      <c r="I69" s="18">
        <v>48350608</v>
      </c>
      <c r="J69" s="18"/>
      <c r="K69" s="18">
        <v>0</v>
      </c>
      <c r="L69" s="26" t="s">
        <v>60</v>
      </c>
      <c r="M69" s="18">
        <v>0</v>
      </c>
      <c r="N69" s="18">
        <v>6043826</v>
      </c>
      <c r="O69" s="18">
        <v>201460.86666666667</v>
      </c>
      <c r="P69" s="26">
        <v>582</v>
      </c>
      <c r="Q69" s="67">
        <v>46033</v>
      </c>
      <c r="R69" s="18">
        <v>72525924</v>
      </c>
      <c r="S69" s="26">
        <v>1191</v>
      </c>
      <c r="T69" s="59">
        <v>46052</v>
      </c>
      <c r="U69" s="18">
        <v>48350608</v>
      </c>
      <c r="V69" s="18">
        <v>0</v>
      </c>
      <c r="W69" s="18">
        <v>5842365.1299999999</v>
      </c>
      <c r="X69" s="18">
        <v>6043826</v>
      </c>
      <c r="Y69" s="18">
        <v>6043826</v>
      </c>
      <c r="Z69" s="18">
        <v>6043826</v>
      </c>
      <c r="AA69" s="18">
        <v>6043826</v>
      </c>
      <c r="AB69" s="18">
        <v>6043826</v>
      </c>
      <c r="AC69" s="18">
        <f t="shared" si="42"/>
        <v>36061495.129999995</v>
      </c>
      <c r="AD69" s="18"/>
      <c r="AE69" s="18">
        <f t="shared" si="43"/>
        <v>6043826</v>
      </c>
      <c r="AF69" s="18">
        <f t="shared" si="49"/>
        <v>6043826</v>
      </c>
      <c r="AG69" s="18">
        <f t="shared" si="50"/>
        <v>201460.86666666667</v>
      </c>
      <c r="AH69" s="18">
        <v>0</v>
      </c>
      <c r="AI69" s="18">
        <v>0</v>
      </c>
      <c r="AJ69" s="18">
        <f t="shared" si="44"/>
        <v>12289112.866666667</v>
      </c>
      <c r="AK69" s="18">
        <f t="shared" si="45"/>
        <v>48350607.996666662</v>
      </c>
      <c r="AL69" s="23"/>
      <c r="AM69" s="23"/>
      <c r="AN69" s="23"/>
      <c r="AO69" s="23"/>
      <c r="AP69" s="23"/>
      <c r="AQ69" s="23" t="s">
        <v>61</v>
      </c>
      <c r="AR69" s="23" t="s">
        <v>2544</v>
      </c>
      <c r="AS69" s="23" t="s">
        <v>2545</v>
      </c>
      <c r="AT69" s="23" t="s">
        <v>2277</v>
      </c>
    </row>
    <row r="70" spans="1:46" s="27" customFormat="1" x14ac:dyDescent="0.25">
      <c r="A70" s="26">
        <f t="shared" si="51"/>
        <v>69</v>
      </c>
      <c r="B70" s="23" t="s">
        <v>4</v>
      </c>
      <c r="C70" s="23" t="s">
        <v>2546</v>
      </c>
      <c r="D70" s="23" t="s">
        <v>2547</v>
      </c>
      <c r="E70" s="24">
        <v>1069764458</v>
      </c>
      <c r="F70" s="75">
        <v>46055</v>
      </c>
      <c r="G70" s="75"/>
      <c r="H70" s="75">
        <v>46296</v>
      </c>
      <c r="I70" s="18">
        <v>48350608</v>
      </c>
      <c r="J70" s="18"/>
      <c r="K70" s="18">
        <v>0</v>
      </c>
      <c r="L70" s="26" t="s">
        <v>60</v>
      </c>
      <c r="M70" s="18">
        <v>0</v>
      </c>
      <c r="N70" s="18">
        <v>6043826</v>
      </c>
      <c r="O70" s="18">
        <v>201460.86666666667</v>
      </c>
      <c r="P70" s="26">
        <v>583</v>
      </c>
      <c r="Q70" s="67">
        <v>46033</v>
      </c>
      <c r="R70" s="18">
        <v>72525924</v>
      </c>
      <c r="S70" s="26">
        <v>1182</v>
      </c>
      <c r="T70" s="59">
        <v>46052</v>
      </c>
      <c r="U70" s="18">
        <v>48350608</v>
      </c>
      <c r="V70" s="18">
        <v>0</v>
      </c>
      <c r="W70" s="18">
        <v>5842365.1333333338</v>
      </c>
      <c r="X70" s="18">
        <v>6043826</v>
      </c>
      <c r="Y70" s="18">
        <v>6043826</v>
      </c>
      <c r="Z70" s="18">
        <v>6043826</v>
      </c>
      <c r="AA70" s="18">
        <v>6043826</v>
      </c>
      <c r="AB70" s="18">
        <v>6043826</v>
      </c>
      <c r="AC70" s="18">
        <f t="shared" si="42"/>
        <v>36061495.133333333</v>
      </c>
      <c r="AD70" s="18"/>
      <c r="AE70" s="18">
        <f t="shared" si="43"/>
        <v>6043826</v>
      </c>
      <c r="AF70" s="18">
        <f t="shared" si="49"/>
        <v>6043826</v>
      </c>
      <c r="AG70" s="18">
        <f t="shared" si="50"/>
        <v>201460.86666666667</v>
      </c>
      <c r="AH70" s="18">
        <v>0</v>
      </c>
      <c r="AI70" s="18">
        <v>0</v>
      </c>
      <c r="AJ70" s="18">
        <f t="shared" si="44"/>
        <v>12289112.866666667</v>
      </c>
      <c r="AK70" s="18">
        <f t="shared" si="45"/>
        <v>48350608</v>
      </c>
      <c r="AL70" s="23"/>
      <c r="AM70" s="23"/>
      <c r="AN70" s="23"/>
      <c r="AO70" s="23"/>
      <c r="AP70" s="23"/>
      <c r="AQ70" s="23" t="s">
        <v>61</v>
      </c>
      <c r="AR70" s="23" t="s">
        <v>2548</v>
      </c>
      <c r="AS70" s="23" t="s">
        <v>2549</v>
      </c>
      <c r="AT70" s="23" t="s">
        <v>2277</v>
      </c>
    </row>
    <row r="71" spans="1:46" s="27" customFormat="1" x14ac:dyDescent="0.25">
      <c r="A71" s="26">
        <f t="shared" si="51"/>
        <v>70</v>
      </c>
      <c r="B71" s="23" t="s">
        <v>4</v>
      </c>
      <c r="C71" s="23" t="s">
        <v>2550</v>
      </c>
      <c r="D71" s="23" t="s">
        <v>2551</v>
      </c>
      <c r="E71" s="24">
        <v>1000181091</v>
      </c>
      <c r="F71" s="75">
        <v>46055</v>
      </c>
      <c r="G71" s="75"/>
      <c r="H71" s="75">
        <v>46296</v>
      </c>
      <c r="I71" s="18">
        <v>48350608</v>
      </c>
      <c r="J71" s="18"/>
      <c r="K71" s="18">
        <v>0</v>
      </c>
      <c r="L71" s="26" t="s">
        <v>60</v>
      </c>
      <c r="M71" s="18">
        <v>0</v>
      </c>
      <c r="N71" s="18">
        <v>6043826</v>
      </c>
      <c r="O71" s="18">
        <v>201460.86666666667</v>
      </c>
      <c r="P71" s="26">
        <v>554</v>
      </c>
      <c r="Q71" s="67">
        <v>46033</v>
      </c>
      <c r="R71" s="18">
        <v>72525924</v>
      </c>
      <c r="S71" s="26">
        <v>1212</v>
      </c>
      <c r="T71" s="59">
        <v>46052</v>
      </c>
      <c r="U71" s="18">
        <v>48350608</v>
      </c>
      <c r="V71" s="18">
        <v>0</v>
      </c>
      <c r="W71" s="18">
        <v>5842365.1299999999</v>
      </c>
      <c r="X71" s="18">
        <v>6043826</v>
      </c>
      <c r="Y71" s="18">
        <v>6043826</v>
      </c>
      <c r="Z71" s="18">
        <v>6043826</v>
      </c>
      <c r="AA71" s="18">
        <v>6043826</v>
      </c>
      <c r="AB71" s="18">
        <v>6043826</v>
      </c>
      <c r="AC71" s="18">
        <f t="shared" si="42"/>
        <v>36061495.129999995</v>
      </c>
      <c r="AD71" s="18"/>
      <c r="AE71" s="18">
        <f t="shared" si="43"/>
        <v>6043826</v>
      </c>
      <c r="AF71" s="18">
        <f t="shared" si="49"/>
        <v>6043826</v>
      </c>
      <c r="AG71" s="18">
        <f t="shared" si="50"/>
        <v>201460.86666666667</v>
      </c>
      <c r="AH71" s="18">
        <v>0</v>
      </c>
      <c r="AI71" s="18">
        <v>0</v>
      </c>
      <c r="AJ71" s="18">
        <f t="shared" si="44"/>
        <v>12289112.866666667</v>
      </c>
      <c r="AK71" s="18">
        <f t="shared" si="45"/>
        <v>48350607.996666662</v>
      </c>
      <c r="AL71" s="23"/>
      <c r="AM71" s="23"/>
      <c r="AN71" s="23"/>
      <c r="AO71" s="23"/>
      <c r="AP71" s="23"/>
      <c r="AQ71" s="23" t="s">
        <v>61</v>
      </c>
      <c r="AR71" s="23" t="s">
        <v>2552</v>
      </c>
      <c r="AS71" s="23" t="s">
        <v>2553</v>
      </c>
      <c r="AT71" s="23" t="s">
        <v>2277</v>
      </c>
    </row>
    <row r="72" spans="1:46" s="27" customFormat="1" x14ac:dyDescent="0.25">
      <c r="A72" s="26">
        <f t="shared" si="51"/>
        <v>71</v>
      </c>
      <c r="B72" s="23" t="s">
        <v>4</v>
      </c>
      <c r="C72" s="23" t="s">
        <v>2554</v>
      </c>
      <c r="D72" s="23" t="s">
        <v>2555</v>
      </c>
      <c r="E72" s="24">
        <v>1007674001</v>
      </c>
      <c r="F72" s="75">
        <v>46055</v>
      </c>
      <c r="G72" s="75"/>
      <c r="H72" s="75">
        <v>46296</v>
      </c>
      <c r="I72" s="18">
        <v>48350608</v>
      </c>
      <c r="J72" s="18"/>
      <c r="K72" s="18">
        <v>0</v>
      </c>
      <c r="L72" s="26" t="s">
        <v>60</v>
      </c>
      <c r="M72" s="18">
        <v>0</v>
      </c>
      <c r="N72" s="18">
        <v>6043826</v>
      </c>
      <c r="O72" s="18">
        <v>201460.86666666667</v>
      </c>
      <c r="P72" s="26">
        <v>521</v>
      </c>
      <c r="Q72" s="67">
        <v>46033</v>
      </c>
      <c r="R72" s="18">
        <v>72525924</v>
      </c>
      <c r="S72" s="26">
        <v>1225</v>
      </c>
      <c r="T72" s="59">
        <v>46052</v>
      </c>
      <c r="U72" s="18">
        <v>48350608</v>
      </c>
      <c r="V72" s="18">
        <v>0</v>
      </c>
      <c r="W72" s="18">
        <v>5842365.1333333338</v>
      </c>
      <c r="X72" s="18">
        <v>6043826</v>
      </c>
      <c r="Y72" s="18">
        <v>6043826</v>
      </c>
      <c r="Z72" s="18">
        <v>6043826</v>
      </c>
      <c r="AA72" s="18">
        <v>6043826</v>
      </c>
      <c r="AB72" s="18">
        <v>6043826</v>
      </c>
      <c r="AC72" s="18">
        <f t="shared" si="42"/>
        <v>36061495.133333333</v>
      </c>
      <c r="AD72" s="18"/>
      <c r="AE72" s="18">
        <f t="shared" si="43"/>
        <v>6043826</v>
      </c>
      <c r="AF72" s="18">
        <f t="shared" si="49"/>
        <v>6043826</v>
      </c>
      <c r="AG72" s="18">
        <f t="shared" si="50"/>
        <v>201460.86666666667</v>
      </c>
      <c r="AH72" s="18">
        <v>0</v>
      </c>
      <c r="AI72" s="18">
        <v>0</v>
      </c>
      <c r="AJ72" s="18">
        <f t="shared" si="44"/>
        <v>12289112.866666667</v>
      </c>
      <c r="AK72" s="18">
        <f t="shared" si="45"/>
        <v>48350608</v>
      </c>
      <c r="AL72" s="23"/>
      <c r="AM72" s="23"/>
      <c r="AN72" s="23"/>
      <c r="AO72" s="23"/>
      <c r="AP72" s="23"/>
      <c r="AQ72" s="23" t="s">
        <v>61</v>
      </c>
      <c r="AR72" s="23" t="s">
        <v>2556</v>
      </c>
      <c r="AS72" s="23" t="s">
        <v>2557</v>
      </c>
      <c r="AT72" s="23" t="s">
        <v>2277</v>
      </c>
    </row>
    <row r="73" spans="1:46" s="27" customFormat="1" x14ac:dyDescent="0.25">
      <c r="A73" s="26">
        <f t="shared" si="51"/>
        <v>72</v>
      </c>
      <c r="B73" s="23" t="s">
        <v>4</v>
      </c>
      <c r="C73" s="23" t="s">
        <v>2558</v>
      </c>
      <c r="D73" s="23" t="s">
        <v>2559</v>
      </c>
      <c r="E73" s="24">
        <v>52691820</v>
      </c>
      <c r="F73" s="75">
        <v>46052</v>
      </c>
      <c r="G73" s="75"/>
      <c r="H73" s="75">
        <v>46294</v>
      </c>
      <c r="I73" s="18">
        <v>48350608</v>
      </c>
      <c r="J73" s="18"/>
      <c r="K73" s="18">
        <v>0</v>
      </c>
      <c r="L73" s="26" t="s">
        <v>60</v>
      </c>
      <c r="M73" s="18">
        <v>0</v>
      </c>
      <c r="N73" s="18">
        <v>6043826</v>
      </c>
      <c r="O73" s="18">
        <v>201460.86666666667</v>
      </c>
      <c r="P73" s="26">
        <v>515</v>
      </c>
      <c r="Q73" s="67">
        <v>46033</v>
      </c>
      <c r="R73" s="18">
        <v>72525912</v>
      </c>
      <c r="S73" s="26">
        <v>1203</v>
      </c>
      <c r="T73" s="59">
        <v>46052</v>
      </c>
      <c r="U73" s="18">
        <v>48350608</v>
      </c>
      <c r="V73" s="18">
        <v>201460.87</v>
      </c>
      <c r="W73" s="18">
        <v>6043826</v>
      </c>
      <c r="X73" s="18">
        <v>6043826</v>
      </c>
      <c r="Y73" s="18">
        <v>6043826</v>
      </c>
      <c r="Z73" s="18">
        <v>6043826</v>
      </c>
      <c r="AA73" s="18">
        <v>6043826</v>
      </c>
      <c r="AB73" s="18">
        <v>6043826</v>
      </c>
      <c r="AC73" s="18">
        <f t="shared" si="42"/>
        <v>36464416.870000005</v>
      </c>
      <c r="AD73" s="18"/>
      <c r="AE73" s="18">
        <f t="shared" si="43"/>
        <v>6043826</v>
      </c>
      <c r="AF73" s="18">
        <f t="shared" ref="AF73:AF75" si="52">--N73/30*29</f>
        <v>5842365.1333333338</v>
      </c>
      <c r="AG73" s="18">
        <v>0</v>
      </c>
      <c r="AH73" s="18"/>
      <c r="AI73" s="18"/>
      <c r="AJ73" s="18">
        <f t="shared" si="44"/>
        <v>11886191.133333333</v>
      </c>
      <c r="AK73" s="18">
        <f t="shared" si="45"/>
        <v>48350608.003333338</v>
      </c>
      <c r="AL73" s="23"/>
      <c r="AM73" s="23"/>
      <c r="AN73" s="23"/>
      <c r="AO73" s="23"/>
      <c r="AP73" s="23"/>
      <c r="AQ73" s="23" t="s">
        <v>61</v>
      </c>
      <c r="AR73" s="23" t="s">
        <v>2560</v>
      </c>
      <c r="AS73" s="23" t="s">
        <v>2561</v>
      </c>
      <c r="AT73" s="23" t="s">
        <v>2277</v>
      </c>
    </row>
    <row r="74" spans="1:46" s="27" customFormat="1" x14ac:dyDescent="0.25">
      <c r="A74" s="26">
        <f t="shared" si="51"/>
        <v>73</v>
      </c>
      <c r="B74" s="23" t="s">
        <v>4</v>
      </c>
      <c r="C74" s="23" t="s">
        <v>2562</v>
      </c>
      <c r="D74" s="23" t="s">
        <v>2563</v>
      </c>
      <c r="E74" s="24">
        <v>1020728875</v>
      </c>
      <c r="F74" s="75">
        <v>46052</v>
      </c>
      <c r="G74" s="75"/>
      <c r="H74" s="75">
        <v>46294</v>
      </c>
      <c r="I74" s="18">
        <v>48350608</v>
      </c>
      <c r="J74" s="18"/>
      <c r="K74" s="18">
        <v>0</v>
      </c>
      <c r="L74" s="26" t="s">
        <v>60</v>
      </c>
      <c r="M74" s="18">
        <v>0</v>
      </c>
      <c r="N74" s="18">
        <v>6043826</v>
      </c>
      <c r="O74" s="18">
        <v>201460.86666666667</v>
      </c>
      <c r="P74" s="26">
        <v>486</v>
      </c>
      <c r="Q74" s="67">
        <v>46033</v>
      </c>
      <c r="R74" s="18">
        <v>72525912</v>
      </c>
      <c r="S74" s="26">
        <v>1188</v>
      </c>
      <c r="T74" s="59">
        <v>46052</v>
      </c>
      <c r="U74" s="18">
        <v>48350608</v>
      </c>
      <c r="V74" s="18">
        <v>201460.86666666667</v>
      </c>
      <c r="W74" s="18">
        <v>6043826</v>
      </c>
      <c r="X74" s="18">
        <v>6043826</v>
      </c>
      <c r="Y74" s="18">
        <v>6043826</v>
      </c>
      <c r="Z74" s="18">
        <v>6043826</v>
      </c>
      <c r="AA74" s="18">
        <v>6043826</v>
      </c>
      <c r="AB74" s="18">
        <v>6043826</v>
      </c>
      <c r="AC74" s="18">
        <f>SUM(V74:AA74)</f>
        <v>30420590.866666667</v>
      </c>
      <c r="AD74" s="18">
        <f>+AB74</f>
        <v>6043826</v>
      </c>
      <c r="AE74" s="18">
        <f t="shared" ref="AE74:AE95" si="53">--N74</f>
        <v>6043826</v>
      </c>
      <c r="AF74" s="18">
        <f t="shared" si="52"/>
        <v>5842365.1333333338</v>
      </c>
      <c r="AG74" s="18">
        <v>0</v>
      </c>
      <c r="AH74" s="18"/>
      <c r="AI74" s="18"/>
      <c r="AJ74" s="18">
        <f t="shared" ref="AJ74:AJ95" si="54">SUM(AD74:AI74)</f>
        <v>17930017.133333333</v>
      </c>
      <c r="AK74" s="18">
        <f t="shared" ref="AK74:AK95" si="55">--AJ74--AC74</f>
        <v>48350608</v>
      </c>
      <c r="AL74" s="23"/>
      <c r="AM74" s="23"/>
      <c r="AN74" s="23"/>
      <c r="AO74" s="23"/>
      <c r="AP74" s="23"/>
      <c r="AQ74" s="23" t="s">
        <v>61</v>
      </c>
      <c r="AR74" s="23" t="s">
        <v>2564</v>
      </c>
      <c r="AS74" s="23" t="s">
        <v>2565</v>
      </c>
      <c r="AT74" s="23" t="s">
        <v>2277</v>
      </c>
    </row>
    <row r="75" spans="1:46" s="27" customFormat="1" x14ac:dyDescent="0.25">
      <c r="A75" s="26">
        <f t="shared" si="51"/>
        <v>74</v>
      </c>
      <c r="B75" s="23" t="s">
        <v>4</v>
      </c>
      <c r="C75" s="23" t="s">
        <v>2566</v>
      </c>
      <c r="D75" s="23" t="s">
        <v>2567</v>
      </c>
      <c r="E75" s="24">
        <v>1014190727</v>
      </c>
      <c r="F75" s="75">
        <v>46052</v>
      </c>
      <c r="G75" s="75"/>
      <c r="H75" s="75">
        <v>46294</v>
      </c>
      <c r="I75" s="18">
        <v>48350608</v>
      </c>
      <c r="J75" s="18"/>
      <c r="K75" s="18">
        <v>0</v>
      </c>
      <c r="L75" s="26" t="s">
        <v>60</v>
      </c>
      <c r="M75" s="18">
        <v>0</v>
      </c>
      <c r="N75" s="18">
        <v>6043826</v>
      </c>
      <c r="O75" s="18">
        <v>201460.86666666667</v>
      </c>
      <c r="P75" s="26">
        <v>574</v>
      </c>
      <c r="Q75" s="67">
        <v>46033</v>
      </c>
      <c r="R75" s="18">
        <v>72525912</v>
      </c>
      <c r="S75" s="26">
        <v>1190</v>
      </c>
      <c r="T75" s="59">
        <v>46052</v>
      </c>
      <c r="U75" s="18">
        <v>48350608</v>
      </c>
      <c r="V75" s="18">
        <v>201460.86666666667</v>
      </c>
      <c r="W75" s="18">
        <v>6043826</v>
      </c>
      <c r="X75" s="18">
        <v>6043826</v>
      </c>
      <c r="Y75" s="18">
        <v>6043826</v>
      </c>
      <c r="Z75" s="18">
        <v>6043826</v>
      </c>
      <c r="AA75" s="18">
        <v>6043826</v>
      </c>
      <c r="AB75" s="18">
        <v>6043826</v>
      </c>
      <c r="AC75" s="18">
        <f t="shared" ref="AC75:AC95" si="56">SUM(V75:AB75)</f>
        <v>36464416.866666667</v>
      </c>
      <c r="AD75" s="18"/>
      <c r="AE75" s="18">
        <f t="shared" si="53"/>
        <v>6043826</v>
      </c>
      <c r="AF75" s="18">
        <f t="shared" si="52"/>
        <v>5842365.1333333338</v>
      </c>
      <c r="AG75" s="18">
        <v>0</v>
      </c>
      <c r="AH75" s="18"/>
      <c r="AI75" s="18"/>
      <c r="AJ75" s="18">
        <f t="shared" si="54"/>
        <v>11886191.133333333</v>
      </c>
      <c r="AK75" s="18">
        <f t="shared" si="55"/>
        <v>48350608</v>
      </c>
      <c r="AL75" s="23"/>
      <c r="AM75" s="23"/>
      <c r="AN75" s="23"/>
      <c r="AO75" s="23"/>
      <c r="AP75" s="23"/>
      <c r="AQ75" s="23" t="s">
        <v>61</v>
      </c>
      <c r="AR75" s="23" t="s">
        <v>2568</v>
      </c>
      <c r="AS75" s="23" t="s">
        <v>2569</v>
      </c>
      <c r="AT75" s="23" t="s">
        <v>2277</v>
      </c>
    </row>
    <row r="76" spans="1:46" s="27" customFormat="1" x14ac:dyDescent="0.25">
      <c r="A76" s="26">
        <f t="shared" si="51"/>
        <v>75</v>
      </c>
      <c r="B76" s="23" t="s">
        <v>4</v>
      </c>
      <c r="C76" s="23" t="s">
        <v>2570</v>
      </c>
      <c r="D76" s="23" t="s">
        <v>2571</v>
      </c>
      <c r="E76" s="24">
        <v>53160005</v>
      </c>
      <c r="F76" s="75">
        <v>46055</v>
      </c>
      <c r="G76" s="75"/>
      <c r="H76" s="75">
        <v>46296</v>
      </c>
      <c r="I76" s="18">
        <v>48350608</v>
      </c>
      <c r="J76" s="18"/>
      <c r="K76" s="18">
        <v>0</v>
      </c>
      <c r="L76" s="26" t="s">
        <v>60</v>
      </c>
      <c r="M76" s="18">
        <v>0</v>
      </c>
      <c r="N76" s="18">
        <v>6043826</v>
      </c>
      <c r="O76" s="18">
        <v>201460.86666666667</v>
      </c>
      <c r="P76" s="26">
        <v>527</v>
      </c>
      <c r="Q76" s="67">
        <v>46033</v>
      </c>
      <c r="R76" s="18">
        <v>72525912</v>
      </c>
      <c r="S76" s="26">
        <v>1196</v>
      </c>
      <c r="T76" s="59">
        <v>46052</v>
      </c>
      <c r="U76" s="18">
        <v>48350608</v>
      </c>
      <c r="V76" s="18">
        <v>0</v>
      </c>
      <c r="W76" s="18">
        <v>5842365.1333333338</v>
      </c>
      <c r="X76" s="18">
        <v>6043823</v>
      </c>
      <c r="Y76" s="18">
        <v>6043829</v>
      </c>
      <c r="Z76" s="18">
        <v>6043826</v>
      </c>
      <c r="AA76" s="18">
        <v>6043826</v>
      </c>
      <c r="AB76" s="18">
        <v>6043826</v>
      </c>
      <c r="AC76" s="18">
        <f t="shared" si="56"/>
        <v>36061495.133333333</v>
      </c>
      <c r="AD76" s="18"/>
      <c r="AE76" s="18">
        <f t="shared" si="53"/>
        <v>6043826</v>
      </c>
      <c r="AF76" s="18">
        <f t="shared" ref="AF76:AF79" si="57">--N76</f>
        <v>6043826</v>
      </c>
      <c r="AG76" s="18">
        <f t="shared" ref="AG76:AG79" si="58">--N76/30*1</f>
        <v>201460.86666666667</v>
      </c>
      <c r="AH76" s="18">
        <v>0</v>
      </c>
      <c r="AI76" s="18">
        <v>0</v>
      </c>
      <c r="AJ76" s="18">
        <f t="shared" si="54"/>
        <v>12289112.866666667</v>
      </c>
      <c r="AK76" s="18">
        <f t="shared" si="55"/>
        <v>48350608</v>
      </c>
      <c r="AL76" s="23"/>
      <c r="AM76" s="23"/>
      <c r="AN76" s="23"/>
      <c r="AO76" s="23"/>
      <c r="AP76" s="23"/>
      <c r="AQ76" s="23" t="s">
        <v>61</v>
      </c>
      <c r="AR76" s="23" t="s">
        <v>2572</v>
      </c>
      <c r="AS76" s="23" t="s">
        <v>2573</v>
      </c>
      <c r="AT76" s="23" t="s">
        <v>2277</v>
      </c>
    </row>
    <row r="77" spans="1:46" s="27" customFormat="1" x14ac:dyDescent="0.25">
      <c r="A77" s="26">
        <f t="shared" si="51"/>
        <v>76</v>
      </c>
      <c r="B77" s="23" t="s">
        <v>4</v>
      </c>
      <c r="C77" s="23" t="s">
        <v>2574</v>
      </c>
      <c r="D77" s="23" t="s">
        <v>2575</v>
      </c>
      <c r="E77" s="24">
        <v>1015423448</v>
      </c>
      <c r="F77" s="75">
        <v>46055</v>
      </c>
      <c r="G77" s="75"/>
      <c r="H77" s="75">
        <v>46296</v>
      </c>
      <c r="I77" s="18">
        <v>50762296</v>
      </c>
      <c r="J77" s="18"/>
      <c r="K77" s="18">
        <v>0</v>
      </c>
      <c r="L77" s="26" t="s">
        <v>60</v>
      </c>
      <c r="M77" s="18">
        <v>0</v>
      </c>
      <c r="N77" s="18">
        <v>6345287</v>
      </c>
      <c r="O77" s="18">
        <v>211509.56666666668</v>
      </c>
      <c r="P77" s="26">
        <v>493</v>
      </c>
      <c r="Q77" s="67">
        <v>46033</v>
      </c>
      <c r="R77" s="18">
        <v>76143444</v>
      </c>
      <c r="S77" s="26">
        <v>1194</v>
      </c>
      <c r="T77" s="59">
        <v>46052</v>
      </c>
      <c r="U77" s="18">
        <v>50762296</v>
      </c>
      <c r="V77" s="18">
        <v>0</v>
      </c>
      <c r="W77" s="18">
        <v>6133777.4299999997</v>
      </c>
      <c r="X77" s="18">
        <v>6345287</v>
      </c>
      <c r="Y77" s="18">
        <v>6345287</v>
      </c>
      <c r="Z77" s="18">
        <v>6345287</v>
      </c>
      <c r="AA77" s="18">
        <v>6345287</v>
      </c>
      <c r="AB77" s="18">
        <v>6345287</v>
      </c>
      <c r="AC77" s="18">
        <f t="shared" si="56"/>
        <v>37860212.43</v>
      </c>
      <c r="AD77" s="18"/>
      <c r="AE77" s="18">
        <f t="shared" si="53"/>
        <v>6345287</v>
      </c>
      <c r="AF77" s="18">
        <f t="shared" si="57"/>
        <v>6345287</v>
      </c>
      <c r="AG77" s="18">
        <f t="shared" si="58"/>
        <v>211509.56666666668</v>
      </c>
      <c r="AH77" s="18">
        <v>0</v>
      </c>
      <c r="AI77" s="18">
        <v>0</v>
      </c>
      <c r="AJ77" s="18">
        <f t="shared" si="54"/>
        <v>12902083.566666666</v>
      </c>
      <c r="AK77" s="18">
        <f t="shared" si="55"/>
        <v>50762295.99666667</v>
      </c>
      <c r="AL77" s="23"/>
      <c r="AM77" s="23"/>
      <c r="AN77" s="23"/>
      <c r="AO77" s="23"/>
      <c r="AP77" s="23"/>
      <c r="AQ77" s="23" t="s">
        <v>61</v>
      </c>
      <c r="AR77" s="23" t="s">
        <v>2576</v>
      </c>
      <c r="AS77" s="23" t="s">
        <v>2577</v>
      </c>
      <c r="AT77" s="23" t="s">
        <v>2277</v>
      </c>
    </row>
    <row r="78" spans="1:46" s="27" customFormat="1" x14ac:dyDescent="0.25">
      <c r="A78" s="26">
        <f t="shared" si="51"/>
        <v>77</v>
      </c>
      <c r="B78" s="23" t="s">
        <v>4</v>
      </c>
      <c r="C78" s="23" t="s">
        <v>2578</v>
      </c>
      <c r="D78" s="23" t="s">
        <v>2579</v>
      </c>
      <c r="E78" s="24">
        <v>52523752</v>
      </c>
      <c r="F78" s="75">
        <v>46055</v>
      </c>
      <c r="G78" s="75"/>
      <c r="H78" s="75">
        <v>46296</v>
      </c>
      <c r="I78" s="18">
        <v>60000000</v>
      </c>
      <c r="J78" s="18"/>
      <c r="K78" s="18">
        <v>0</v>
      </c>
      <c r="L78" s="26" t="s">
        <v>60</v>
      </c>
      <c r="M78" s="18">
        <v>0</v>
      </c>
      <c r="N78" s="18">
        <v>7500000</v>
      </c>
      <c r="O78" s="18">
        <v>250000</v>
      </c>
      <c r="P78" s="26">
        <v>508</v>
      </c>
      <c r="Q78" s="67">
        <v>46033</v>
      </c>
      <c r="R78" s="18">
        <v>90000000</v>
      </c>
      <c r="S78" s="26">
        <v>1204</v>
      </c>
      <c r="T78" s="59">
        <v>46052</v>
      </c>
      <c r="U78" s="18">
        <v>60000000</v>
      </c>
      <c r="V78" s="18">
        <v>0</v>
      </c>
      <c r="W78" s="18">
        <v>7250000</v>
      </c>
      <c r="X78" s="18">
        <v>7500000</v>
      </c>
      <c r="Y78" s="18">
        <v>7500000</v>
      </c>
      <c r="Z78" s="18">
        <v>7500000</v>
      </c>
      <c r="AA78" s="18">
        <v>7500000</v>
      </c>
      <c r="AB78" s="18">
        <v>7500000</v>
      </c>
      <c r="AC78" s="18">
        <f t="shared" si="56"/>
        <v>44750000</v>
      </c>
      <c r="AD78" s="18"/>
      <c r="AE78" s="18">
        <f t="shared" si="53"/>
        <v>7500000</v>
      </c>
      <c r="AF78" s="18">
        <f t="shared" si="57"/>
        <v>7500000</v>
      </c>
      <c r="AG78" s="18">
        <f t="shared" si="58"/>
        <v>250000</v>
      </c>
      <c r="AH78" s="18">
        <v>0</v>
      </c>
      <c r="AI78" s="18">
        <v>0</v>
      </c>
      <c r="AJ78" s="18">
        <f t="shared" si="54"/>
        <v>15250000</v>
      </c>
      <c r="AK78" s="18">
        <f t="shared" si="55"/>
        <v>60000000</v>
      </c>
      <c r="AL78" s="23"/>
      <c r="AM78" s="23"/>
      <c r="AN78" s="23"/>
      <c r="AO78" s="23"/>
      <c r="AP78" s="23"/>
      <c r="AQ78" s="23" t="s">
        <v>61</v>
      </c>
      <c r="AR78" s="23" t="s">
        <v>2580</v>
      </c>
      <c r="AS78" s="23" t="s">
        <v>2581</v>
      </c>
      <c r="AT78" s="23" t="s">
        <v>2277</v>
      </c>
    </row>
    <row r="79" spans="1:46" s="27" customFormat="1" x14ac:dyDescent="0.25">
      <c r="A79" s="26">
        <f t="shared" si="51"/>
        <v>78</v>
      </c>
      <c r="B79" s="23" t="s">
        <v>4</v>
      </c>
      <c r="C79" s="23" t="s">
        <v>2582</v>
      </c>
      <c r="D79" s="23" t="s">
        <v>2583</v>
      </c>
      <c r="E79" s="24">
        <v>72256425</v>
      </c>
      <c r="F79" s="75">
        <v>46055</v>
      </c>
      <c r="G79" s="75"/>
      <c r="H79" s="75">
        <v>46296</v>
      </c>
      <c r="I79" s="18">
        <v>48350608</v>
      </c>
      <c r="J79" s="18"/>
      <c r="K79" s="18">
        <v>0</v>
      </c>
      <c r="L79" s="26" t="s">
        <v>60</v>
      </c>
      <c r="M79" s="18">
        <v>0</v>
      </c>
      <c r="N79" s="18">
        <v>6043826</v>
      </c>
      <c r="O79" s="18">
        <v>201460.86666666667</v>
      </c>
      <c r="P79" s="26">
        <v>511</v>
      </c>
      <c r="Q79" s="67">
        <v>46033</v>
      </c>
      <c r="R79" s="18">
        <v>72525924</v>
      </c>
      <c r="S79" s="26">
        <v>1270</v>
      </c>
      <c r="T79" s="59">
        <v>46052</v>
      </c>
      <c r="U79" s="18">
        <v>48350608</v>
      </c>
      <c r="V79" s="18">
        <v>0</v>
      </c>
      <c r="W79" s="18">
        <v>5842365.1333333338</v>
      </c>
      <c r="X79" s="18">
        <v>6043826</v>
      </c>
      <c r="Y79" s="18">
        <v>6043826</v>
      </c>
      <c r="Z79" s="18">
        <v>6043826</v>
      </c>
      <c r="AA79" s="18">
        <v>6043826</v>
      </c>
      <c r="AB79" s="18">
        <v>6043826</v>
      </c>
      <c r="AC79" s="18">
        <f t="shared" si="56"/>
        <v>36061495.133333333</v>
      </c>
      <c r="AD79" s="18"/>
      <c r="AE79" s="18">
        <f t="shared" si="53"/>
        <v>6043826</v>
      </c>
      <c r="AF79" s="18">
        <f t="shared" si="57"/>
        <v>6043826</v>
      </c>
      <c r="AG79" s="18">
        <f t="shared" si="58"/>
        <v>201460.86666666667</v>
      </c>
      <c r="AH79" s="18">
        <v>0</v>
      </c>
      <c r="AI79" s="18">
        <v>0</v>
      </c>
      <c r="AJ79" s="18">
        <f t="shared" si="54"/>
        <v>12289112.866666667</v>
      </c>
      <c r="AK79" s="18">
        <f t="shared" si="55"/>
        <v>48350608</v>
      </c>
      <c r="AL79" s="23"/>
      <c r="AM79" s="23"/>
      <c r="AN79" s="23"/>
      <c r="AO79" s="23"/>
      <c r="AP79" s="23"/>
      <c r="AQ79" s="23" t="s">
        <v>163</v>
      </c>
      <c r="AR79" s="23" t="s">
        <v>2584</v>
      </c>
      <c r="AS79" s="23" t="s">
        <v>2585</v>
      </c>
      <c r="AT79" s="23" t="s">
        <v>2277</v>
      </c>
    </row>
    <row r="80" spans="1:46" s="27" customFormat="1" x14ac:dyDescent="0.25">
      <c r="A80" s="26">
        <f t="shared" si="51"/>
        <v>79</v>
      </c>
      <c r="B80" s="23" t="s">
        <v>4</v>
      </c>
      <c r="C80" s="23" t="s">
        <v>2586</v>
      </c>
      <c r="D80" s="23" t="s">
        <v>2587</v>
      </c>
      <c r="E80" s="24">
        <v>1019026904</v>
      </c>
      <c r="F80" s="75">
        <v>46048</v>
      </c>
      <c r="G80" s="75"/>
      <c r="H80" s="75">
        <v>46290</v>
      </c>
      <c r="I80" s="18">
        <v>48350608</v>
      </c>
      <c r="J80" s="18"/>
      <c r="K80" s="18">
        <v>0</v>
      </c>
      <c r="L80" s="26" t="s">
        <v>60</v>
      </c>
      <c r="M80" s="18">
        <v>0</v>
      </c>
      <c r="N80" s="18">
        <v>6043826</v>
      </c>
      <c r="O80" s="18">
        <v>201460.86666666667</v>
      </c>
      <c r="P80" s="26">
        <v>514</v>
      </c>
      <c r="Q80" s="67">
        <v>46033</v>
      </c>
      <c r="R80" s="18">
        <v>72525924</v>
      </c>
      <c r="S80" s="26">
        <v>585</v>
      </c>
      <c r="T80" s="59">
        <v>46047</v>
      </c>
      <c r="U80" s="18">
        <v>48350608</v>
      </c>
      <c r="V80" s="18">
        <v>1007304.33</v>
      </c>
      <c r="W80" s="18">
        <v>6043826</v>
      </c>
      <c r="X80" s="18">
        <v>6043826</v>
      </c>
      <c r="Y80" s="18">
        <v>6043826</v>
      </c>
      <c r="Z80" s="18">
        <v>6043826</v>
      </c>
      <c r="AA80" s="18">
        <v>6043826</v>
      </c>
      <c r="AB80" s="18">
        <v>6043826</v>
      </c>
      <c r="AC80" s="18">
        <f t="shared" si="56"/>
        <v>37270260.329999998</v>
      </c>
      <c r="AD80" s="18"/>
      <c r="AE80" s="18">
        <f t="shared" si="53"/>
        <v>6043826</v>
      </c>
      <c r="AF80" s="18">
        <f>--N80/30*25</f>
        <v>5036521.666666667</v>
      </c>
      <c r="AG80" s="18">
        <v>0</v>
      </c>
      <c r="AH80" s="18"/>
      <c r="AI80" s="18"/>
      <c r="AJ80" s="18">
        <f t="shared" si="54"/>
        <v>11080347.666666668</v>
      </c>
      <c r="AK80" s="18">
        <f t="shared" si="55"/>
        <v>48350607.99666667</v>
      </c>
      <c r="AL80" s="23"/>
      <c r="AM80" s="23"/>
      <c r="AN80" s="23"/>
      <c r="AO80" s="23"/>
      <c r="AP80" s="23"/>
      <c r="AQ80" s="23" t="s">
        <v>163</v>
      </c>
      <c r="AR80" s="23" t="s">
        <v>2588</v>
      </c>
      <c r="AS80" s="23" t="s">
        <v>2589</v>
      </c>
      <c r="AT80" s="23" t="s">
        <v>2277</v>
      </c>
    </row>
    <row r="81" spans="1:46" s="27" customFormat="1" x14ac:dyDescent="0.25">
      <c r="A81" s="26">
        <f t="shared" si="51"/>
        <v>80</v>
      </c>
      <c r="B81" s="23" t="s">
        <v>4</v>
      </c>
      <c r="C81" s="23" t="s">
        <v>2590</v>
      </c>
      <c r="D81" s="23" t="s">
        <v>2591</v>
      </c>
      <c r="E81" s="24">
        <v>1193557847</v>
      </c>
      <c r="F81" s="75">
        <v>46055</v>
      </c>
      <c r="G81" s="75"/>
      <c r="H81" s="75">
        <v>46296</v>
      </c>
      <c r="I81" s="18">
        <v>47880000</v>
      </c>
      <c r="J81" s="18"/>
      <c r="K81" s="18">
        <v>0</v>
      </c>
      <c r="L81" s="26" t="s">
        <v>60</v>
      </c>
      <c r="M81" s="18">
        <v>0</v>
      </c>
      <c r="N81" s="18">
        <v>5985000</v>
      </c>
      <c r="O81" s="18">
        <v>199500</v>
      </c>
      <c r="P81" s="26">
        <v>524</v>
      </c>
      <c r="Q81" s="67">
        <v>46033</v>
      </c>
      <c r="R81" s="18">
        <v>71820000</v>
      </c>
      <c r="S81" s="26">
        <v>1193</v>
      </c>
      <c r="T81" s="59">
        <v>46052</v>
      </c>
      <c r="U81" s="18">
        <v>47880000</v>
      </c>
      <c r="V81" s="18">
        <v>0</v>
      </c>
      <c r="W81" s="18">
        <v>5785500</v>
      </c>
      <c r="X81" s="18">
        <v>5985000</v>
      </c>
      <c r="Y81" s="18">
        <v>5985000</v>
      </c>
      <c r="Z81" s="18">
        <v>5985000</v>
      </c>
      <c r="AA81" s="18">
        <v>5985000</v>
      </c>
      <c r="AB81" s="18">
        <v>5985000</v>
      </c>
      <c r="AC81" s="18">
        <f t="shared" si="56"/>
        <v>35710500</v>
      </c>
      <c r="AD81" s="18"/>
      <c r="AE81" s="18">
        <f t="shared" si="53"/>
        <v>5985000</v>
      </c>
      <c r="AF81" s="18">
        <f t="shared" ref="AF81:AF90" si="59">--N81</f>
        <v>5985000</v>
      </c>
      <c r="AG81" s="18">
        <f t="shared" ref="AG81:AG90" si="60">--N81/30*1</f>
        <v>199500</v>
      </c>
      <c r="AH81" s="18">
        <v>0</v>
      </c>
      <c r="AI81" s="18">
        <v>0</v>
      </c>
      <c r="AJ81" s="18">
        <f t="shared" si="54"/>
        <v>12169500</v>
      </c>
      <c r="AK81" s="18">
        <f t="shared" si="55"/>
        <v>47880000</v>
      </c>
      <c r="AL81" s="23"/>
      <c r="AM81" s="23"/>
      <c r="AN81" s="23"/>
      <c r="AO81" s="23"/>
      <c r="AP81" s="23"/>
      <c r="AQ81" s="23" t="s">
        <v>61</v>
      </c>
      <c r="AR81" s="23" t="s">
        <v>2592</v>
      </c>
      <c r="AS81" s="23" t="s">
        <v>2593</v>
      </c>
      <c r="AT81" s="23" t="s">
        <v>2277</v>
      </c>
    </row>
    <row r="82" spans="1:46" s="27" customFormat="1" x14ac:dyDescent="0.25">
      <c r="A82" s="26">
        <f t="shared" si="51"/>
        <v>81</v>
      </c>
      <c r="B82" s="23" t="s">
        <v>4</v>
      </c>
      <c r="C82" s="23" t="s">
        <v>2594</v>
      </c>
      <c r="D82" s="23" t="s">
        <v>2595</v>
      </c>
      <c r="E82" s="24">
        <v>15817656</v>
      </c>
      <c r="F82" s="75">
        <v>46055</v>
      </c>
      <c r="G82" s="75"/>
      <c r="H82" s="75">
        <v>46296</v>
      </c>
      <c r="I82" s="18">
        <v>69600000</v>
      </c>
      <c r="J82" s="18"/>
      <c r="K82" s="18">
        <v>0</v>
      </c>
      <c r="L82" s="26" t="s">
        <v>60</v>
      </c>
      <c r="M82" s="18">
        <v>0</v>
      </c>
      <c r="N82" s="18">
        <v>8700000</v>
      </c>
      <c r="O82" s="18">
        <v>290000</v>
      </c>
      <c r="P82" s="26">
        <v>544</v>
      </c>
      <c r="Q82" s="67">
        <v>46033</v>
      </c>
      <c r="R82" s="18">
        <v>104400000</v>
      </c>
      <c r="S82" s="26">
        <v>1221</v>
      </c>
      <c r="T82" s="59">
        <v>46052</v>
      </c>
      <c r="U82" s="18">
        <v>69600000</v>
      </c>
      <c r="V82" s="18">
        <v>0</v>
      </c>
      <c r="W82" s="18">
        <v>8410000</v>
      </c>
      <c r="X82" s="18">
        <v>8700000</v>
      </c>
      <c r="Y82" s="18">
        <v>8700000</v>
      </c>
      <c r="Z82" s="18">
        <v>8700000</v>
      </c>
      <c r="AA82" s="18">
        <v>8700000</v>
      </c>
      <c r="AB82" s="18">
        <v>8700000</v>
      </c>
      <c r="AC82" s="18">
        <f t="shared" si="56"/>
        <v>51910000</v>
      </c>
      <c r="AD82" s="18"/>
      <c r="AE82" s="18">
        <f t="shared" si="53"/>
        <v>8700000</v>
      </c>
      <c r="AF82" s="18">
        <f t="shared" si="59"/>
        <v>8700000</v>
      </c>
      <c r="AG82" s="18">
        <f t="shared" si="60"/>
        <v>290000</v>
      </c>
      <c r="AH82" s="18">
        <v>0</v>
      </c>
      <c r="AI82" s="18">
        <v>0</v>
      </c>
      <c r="AJ82" s="18">
        <f t="shared" si="54"/>
        <v>17690000</v>
      </c>
      <c r="AK82" s="18">
        <f t="shared" si="55"/>
        <v>69600000</v>
      </c>
      <c r="AL82" s="23"/>
      <c r="AM82" s="23"/>
      <c r="AN82" s="23"/>
      <c r="AO82" s="23"/>
      <c r="AP82" s="23"/>
      <c r="AQ82" s="23" t="s">
        <v>61</v>
      </c>
      <c r="AR82" s="23" t="s">
        <v>2596</v>
      </c>
      <c r="AS82" s="23" t="s">
        <v>2597</v>
      </c>
      <c r="AT82" s="23" t="s">
        <v>2277</v>
      </c>
    </row>
    <row r="83" spans="1:46" s="27" customFormat="1" x14ac:dyDescent="0.25">
      <c r="A83" s="26">
        <f t="shared" si="51"/>
        <v>82</v>
      </c>
      <c r="B83" s="23" t="s">
        <v>4</v>
      </c>
      <c r="C83" s="23" t="s">
        <v>2598</v>
      </c>
      <c r="D83" s="23" t="s">
        <v>2599</v>
      </c>
      <c r="E83" s="24">
        <v>32784718</v>
      </c>
      <c r="F83" s="75">
        <v>46055</v>
      </c>
      <c r="G83" s="75"/>
      <c r="H83" s="75">
        <v>46296</v>
      </c>
      <c r="I83" s="18">
        <v>95896824</v>
      </c>
      <c r="J83" s="18"/>
      <c r="K83" s="18">
        <v>0</v>
      </c>
      <c r="L83" s="26" t="s">
        <v>60</v>
      </c>
      <c r="M83" s="18">
        <v>0</v>
      </c>
      <c r="N83" s="18">
        <v>11987103</v>
      </c>
      <c r="O83" s="18">
        <v>399570.1</v>
      </c>
      <c r="P83" s="26">
        <v>498</v>
      </c>
      <c r="Q83" s="67">
        <v>46033</v>
      </c>
      <c r="R83" s="18">
        <v>95896824</v>
      </c>
      <c r="S83" s="26">
        <v>1259</v>
      </c>
      <c r="T83" s="59">
        <v>46052</v>
      </c>
      <c r="U83" s="18">
        <v>95896824</v>
      </c>
      <c r="V83" s="18">
        <v>0</v>
      </c>
      <c r="W83" s="18">
        <v>11587532.9</v>
      </c>
      <c r="X83" s="18">
        <v>11987103</v>
      </c>
      <c r="Y83" s="18">
        <v>11987103</v>
      </c>
      <c r="Z83" s="18">
        <v>11987103</v>
      </c>
      <c r="AA83" s="18">
        <v>11987103</v>
      </c>
      <c r="AB83" s="18">
        <v>11987103</v>
      </c>
      <c r="AC83" s="18">
        <f t="shared" si="56"/>
        <v>71523047.900000006</v>
      </c>
      <c r="AD83" s="18"/>
      <c r="AE83" s="18">
        <f t="shared" si="53"/>
        <v>11987103</v>
      </c>
      <c r="AF83" s="18">
        <f t="shared" si="59"/>
        <v>11987103</v>
      </c>
      <c r="AG83" s="18">
        <f t="shared" si="60"/>
        <v>399570.1</v>
      </c>
      <c r="AH83" s="18">
        <v>0</v>
      </c>
      <c r="AI83" s="18">
        <v>0</v>
      </c>
      <c r="AJ83" s="18">
        <f t="shared" si="54"/>
        <v>24373776.100000001</v>
      </c>
      <c r="AK83" s="18">
        <f t="shared" si="55"/>
        <v>95896824</v>
      </c>
      <c r="AL83" s="23"/>
      <c r="AM83" s="23"/>
      <c r="AN83" s="23"/>
      <c r="AO83" s="23"/>
      <c r="AP83" s="23"/>
      <c r="AQ83" s="23" t="s">
        <v>61</v>
      </c>
      <c r="AR83" s="23" t="s">
        <v>2600</v>
      </c>
      <c r="AS83" s="23" t="s">
        <v>2601</v>
      </c>
      <c r="AT83" s="23" t="s">
        <v>2277</v>
      </c>
    </row>
    <row r="84" spans="1:46" s="27" customFormat="1" x14ac:dyDescent="0.25">
      <c r="A84" s="26">
        <f t="shared" si="51"/>
        <v>83</v>
      </c>
      <c r="B84" s="23" t="s">
        <v>4</v>
      </c>
      <c r="C84" s="23" t="s">
        <v>2602</v>
      </c>
      <c r="D84" s="23" t="s">
        <v>2603</v>
      </c>
      <c r="E84" s="24">
        <v>1018402623</v>
      </c>
      <c r="F84" s="75">
        <v>46055</v>
      </c>
      <c r="G84" s="75"/>
      <c r="H84" s="75">
        <v>46296</v>
      </c>
      <c r="I84" s="18">
        <v>95896824</v>
      </c>
      <c r="J84" s="18"/>
      <c r="K84" s="18">
        <v>0</v>
      </c>
      <c r="L84" s="26" t="s">
        <v>60</v>
      </c>
      <c r="M84" s="18">
        <v>0</v>
      </c>
      <c r="N84" s="18">
        <v>11987103</v>
      </c>
      <c r="O84" s="18">
        <v>399570.1</v>
      </c>
      <c r="P84" s="26">
        <v>546</v>
      </c>
      <c r="Q84" s="67">
        <v>46033</v>
      </c>
      <c r="R84" s="18">
        <v>143845236</v>
      </c>
      <c r="S84" s="26">
        <v>1269</v>
      </c>
      <c r="T84" s="59">
        <v>46052</v>
      </c>
      <c r="U84" s="18">
        <v>95896824</v>
      </c>
      <c r="V84" s="18">
        <v>0</v>
      </c>
      <c r="W84" s="18">
        <v>11587532.899999999</v>
      </c>
      <c r="X84" s="18">
        <v>11987103</v>
      </c>
      <c r="Y84" s="18">
        <v>11987103</v>
      </c>
      <c r="Z84" s="18">
        <v>11987103</v>
      </c>
      <c r="AA84" s="18">
        <v>11987103</v>
      </c>
      <c r="AB84" s="18">
        <v>11987103</v>
      </c>
      <c r="AC84" s="18">
        <f t="shared" si="56"/>
        <v>71523047.900000006</v>
      </c>
      <c r="AD84" s="18"/>
      <c r="AE84" s="18">
        <f t="shared" si="53"/>
        <v>11987103</v>
      </c>
      <c r="AF84" s="18">
        <f t="shared" si="59"/>
        <v>11987103</v>
      </c>
      <c r="AG84" s="18">
        <f t="shared" si="60"/>
        <v>399570.1</v>
      </c>
      <c r="AH84" s="18">
        <v>0</v>
      </c>
      <c r="AI84" s="18">
        <v>0</v>
      </c>
      <c r="AJ84" s="18">
        <f t="shared" si="54"/>
        <v>24373776.100000001</v>
      </c>
      <c r="AK84" s="18">
        <f t="shared" si="55"/>
        <v>95896824</v>
      </c>
      <c r="AL84" s="23"/>
      <c r="AM84" s="23"/>
      <c r="AN84" s="23"/>
      <c r="AO84" s="23"/>
      <c r="AP84" s="23"/>
      <c r="AQ84" s="23" t="s">
        <v>61</v>
      </c>
      <c r="AR84" s="23" t="s">
        <v>2604</v>
      </c>
      <c r="AS84" s="23" t="s">
        <v>2605</v>
      </c>
      <c r="AT84" s="23" t="s">
        <v>2277</v>
      </c>
    </row>
    <row r="85" spans="1:46" s="27" customFormat="1" x14ac:dyDescent="0.25">
      <c r="A85" s="26">
        <f t="shared" si="51"/>
        <v>84</v>
      </c>
      <c r="B85" s="23" t="s">
        <v>4</v>
      </c>
      <c r="C85" s="23" t="s">
        <v>2606</v>
      </c>
      <c r="D85" s="23" t="s">
        <v>2607</v>
      </c>
      <c r="E85" s="24">
        <v>80742341</v>
      </c>
      <c r="F85" s="75">
        <v>46055</v>
      </c>
      <c r="G85" s="75"/>
      <c r="H85" s="75">
        <v>46296</v>
      </c>
      <c r="I85" s="18">
        <v>95896824</v>
      </c>
      <c r="J85" s="18"/>
      <c r="K85" s="18">
        <v>0</v>
      </c>
      <c r="L85" s="26" t="s">
        <v>60</v>
      </c>
      <c r="M85" s="18">
        <v>0</v>
      </c>
      <c r="N85" s="18">
        <v>11987103</v>
      </c>
      <c r="O85" s="18">
        <v>399570.1</v>
      </c>
      <c r="P85" s="26">
        <v>563</v>
      </c>
      <c r="Q85" s="67">
        <v>46033</v>
      </c>
      <c r="R85" s="18">
        <v>95896824</v>
      </c>
      <c r="S85" s="26">
        <v>1267</v>
      </c>
      <c r="T85" s="59">
        <v>46052</v>
      </c>
      <c r="U85" s="18">
        <v>95896824</v>
      </c>
      <c r="V85" s="18">
        <v>0</v>
      </c>
      <c r="W85" s="18">
        <v>11587532.899999999</v>
      </c>
      <c r="X85" s="18">
        <v>11987103</v>
      </c>
      <c r="Y85" s="18">
        <v>11987103</v>
      </c>
      <c r="Z85" s="18">
        <v>11987103</v>
      </c>
      <c r="AA85" s="18">
        <v>11987103</v>
      </c>
      <c r="AB85" s="18">
        <v>11987103</v>
      </c>
      <c r="AC85" s="18">
        <f t="shared" si="56"/>
        <v>71523047.900000006</v>
      </c>
      <c r="AD85" s="18"/>
      <c r="AE85" s="18">
        <f t="shared" si="53"/>
        <v>11987103</v>
      </c>
      <c r="AF85" s="18">
        <f t="shared" si="59"/>
        <v>11987103</v>
      </c>
      <c r="AG85" s="18">
        <f t="shared" si="60"/>
        <v>399570.1</v>
      </c>
      <c r="AH85" s="18">
        <v>0</v>
      </c>
      <c r="AI85" s="18">
        <v>0</v>
      </c>
      <c r="AJ85" s="18">
        <f t="shared" si="54"/>
        <v>24373776.100000001</v>
      </c>
      <c r="AK85" s="18">
        <f t="shared" si="55"/>
        <v>95896824</v>
      </c>
      <c r="AL85" s="23"/>
      <c r="AM85" s="23"/>
      <c r="AN85" s="23"/>
      <c r="AO85" s="23"/>
      <c r="AP85" s="23"/>
      <c r="AQ85" s="23" t="s">
        <v>61</v>
      </c>
      <c r="AR85" s="23" t="s">
        <v>2608</v>
      </c>
      <c r="AS85" s="23" t="s">
        <v>2609</v>
      </c>
      <c r="AT85" s="23" t="s">
        <v>2277</v>
      </c>
    </row>
    <row r="86" spans="1:46" s="27" customFormat="1" x14ac:dyDescent="0.25">
      <c r="A86" s="26">
        <f t="shared" si="51"/>
        <v>85</v>
      </c>
      <c r="B86" s="23" t="s">
        <v>4</v>
      </c>
      <c r="C86" s="23" t="s">
        <v>2610</v>
      </c>
      <c r="D86" s="23" t="s">
        <v>2611</v>
      </c>
      <c r="E86" s="24">
        <v>93374023</v>
      </c>
      <c r="F86" s="75">
        <v>46055</v>
      </c>
      <c r="G86" s="75"/>
      <c r="H86" s="75">
        <v>46296</v>
      </c>
      <c r="I86" s="18">
        <v>104000000</v>
      </c>
      <c r="J86" s="18"/>
      <c r="K86" s="18">
        <v>0</v>
      </c>
      <c r="L86" s="26" t="s">
        <v>60</v>
      </c>
      <c r="M86" s="18">
        <v>0</v>
      </c>
      <c r="N86" s="18">
        <v>13000000</v>
      </c>
      <c r="O86" s="18">
        <v>433333.33333333331</v>
      </c>
      <c r="P86" s="26">
        <v>517</v>
      </c>
      <c r="Q86" s="67">
        <v>46033</v>
      </c>
      <c r="R86" s="18">
        <v>156000000</v>
      </c>
      <c r="S86" s="26">
        <v>1260</v>
      </c>
      <c r="T86" s="59">
        <v>46052</v>
      </c>
      <c r="U86" s="18">
        <v>104000000</v>
      </c>
      <c r="V86" s="18">
        <v>0</v>
      </c>
      <c r="W86" s="18">
        <v>12566666.666666666</v>
      </c>
      <c r="X86" s="18">
        <v>13000000</v>
      </c>
      <c r="Y86" s="18">
        <v>13000000</v>
      </c>
      <c r="Z86" s="18">
        <v>13000000</v>
      </c>
      <c r="AA86" s="18">
        <v>13000000</v>
      </c>
      <c r="AB86" s="18">
        <v>13000000</v>
      </c>
      <c r="AC86" s="18">
        <f t="shared" si="56"/>
        <v>77566666.666666657</v>
      </c>
      <c r="AD86" s="18"/>
      <c r="AE86" s="18">
        <f t="shared" si="53"/>
        <v>13000000</v>
      </c>
      <c r="AF86" s="18">
        <f t="shared" si="59"/>
        <v>13000000</v>
      </c>
      <c r="AG86" s="18">
        <f t="shared" si="60"/>
        <v>433333.33333333331</v>
      </c>
      <c r="AH86" s="18">
        <v>0</v>
      </c>
      <c r="AI86" s="18">
        <v>0</v>
      </c>
      <c r="AJ86" s="18">
        <f t="shared" si="54"/>
        <v>26433333.333333332</v>
      </c>
      <c r="AK86" s="18">
        <f t="shared" si="55"/>
        <v>103999999.99999999</v>
      </c>
      <c r="AL86" s="23"/>
      <c r="AM86" s="23"/>
      <c r="AN86" s="23"/>
      <c r="AO86" s="23"/>
      <c r="AP86" s="23"/>
      <c r="AQ86" s="23" t="s">
        <v>61</v>
      </c>
      <c r="AR86" s="23" t="s">
        <v>2612</v>
      </c>
      <c r="AS86" s="23" t="s">
        <v>2613</v>
      </c>
      <c r="AT86" s="23" t="s">
        <v>2277</v>
      </c>
    </row>
    <row r="87" spans="1:46" s="27" customFormat="1" x14ac:dyDescent="0.25">
      <c r="A87" s="26">
        <f t="shared" si="51"/>
        <v>86</v>
      </c>
      <c r="B87" s="23" t="s">
        <v>4</v>
      </c>
      <c r="C87" s="23" t="s">
        <v>2614</v>
      </c>
      <c r="D87" s="23" t="s">
        <v>2615</v>
      </c>
      <c r="E87" s="24">
        <v>1022935658</v>
      </c>
      <c r="F87" s="75">
        <v>46055</v>
      </c>
      <c r="G87" s="75"/>
      <c r="H87" s="75">
        <v>46296</v>
      </c>
      <c r="I87" s="18">
        <v>95896824</v>
      </c>
      <c r="J87" s="18"/>
      <c r="K87" s="18">
        <v>0</v>
      </c>
      <c r="L87" s="26" t="s">
        <v>60</v>
      </c>
      <c r="M87" s="18">
        <v>0</v>
      </c>
      <c r="N87" s="18">
        <v>11987103</v>
      </c>
      <c r="O87" s="18">
        <v>399570.1</v>
      </c>
      <c r="P87" s="26">
        <v>518</v>
      </c>
      <c r="Q87" s="67">
        <v>46033</v>
      </c>
      <c r="R87" s="18">
        <v>143845236</v>
      </c>
      <c r="S87" s="26">
        <v>1261</v>
      </c>
      <c r="T87" s="59">
        <v>46052</v>
      </c>
      <c r="U87" s="18">
        <v>95896824</v>
      </c>
      <c r="V87" s="18">
        <v>0</v>
      </c>
      <c r="W87" s="18">
        <v>11587532.899999999</v>
      </c>
      <c r="X87" s="18">
        <v>11987103</v>
      </c>
      <c r="Y87" s="18">
        <v>11987103</v>
      </c>
      <c r="Z87" s="18">
        <v>11987103</v>
      </c>
      <c r="AA87" s="18">
        <v>11987103</v>
      </c>
      <c r="AB87" s="18">
        <v>11987103</v>
      </c>
      <c r="AC87" s="18">
        <f t="shared" si="56"/>
        <v>71523047.900000006</v>
      </c>
      <c r="AD87" s="18"/>
      <c r="AE87" s="18">
        <f t="shared" si="53"/>
        <v>11987103</v>
      </c>
      <c r="AF87" s="18">
        <f t="shared" si="59"/>
        <v>11987103</v>
      </c>
      <c r="AG87" s="18">
        <f t="shared" si="60"/>
        <v>399570.1</v>
      </c>
      <c r="AH87" s="18">
        <v>0</v>
      </c>
      <c r="AI87" s="18">
        <v>0</v>
      </c>
      <c r="AJ87" s="18">
        <f t="shared" si="54"/>
        <v>24373776.100000001</v>
      </c>
      <c r="AK87" s="18">
        <f t="shared" si="55"/>
        <v>95896824</v>
      </c>
      <c r="AL87" s="23"/>
      <c r="AM87" s="23"/>
      <c r="AN87" s="23"/>
      <c r="AO87" s="23"/>
      <c r="AP87" s="23"/>
      <c r="AQ87" s="23" t="s">
        <v>61</v>
      </c>
      <c r="AR87" s="23" t="s">
        <v>2616</v>
      </c>
      <c r="AS87" s="23" t="s">
        <v>2617</v>
      </c>
      <c r="AT87" s="23" t="s">
        <v>2277</v>
      </c>
    </row>
    <row r="88" spans="1:46" s="27" customFormat="1" x14ac:dyDescent="0.25">
      <c r="A88" s="26">
        <f t="shared" si="51"/>
        <v>87</v>
      </c>
      <c r="B88" s="23" t="s">
        <v>4</v>
      </c>
      <c r="C88" s="23" t="s">
        <v>2618</v>
      </c>
      <c r="D88" s="23" t="s">
        <v>2619</v>
      </c>
      <c r="E88" s="24">
        <v>1032377372</v>
      </c>
      <c r="F88" s="75">
        <v>46055</v>
      </c>
      <c r="G88" s="75"/>
      <c r="H88" s="75">
        <v>46296</v>
      </c>
      <c r="I88" s="18">
        <v>114117220.56</v>
      </c>
      <c r="J88" s="18"/>
      <c r="K88" s="18">
        <v>11987103</v>
      </c>
      <c r="L88" s="26" t="s">
        <v>92</v>
      </c>
      <c r="M88" s="18">
        <v>2277549.5699999998</v>
      </c>
      <c r="N88" s="18">
        <v>14264652.57</v>
      </c>
      <c r="O88" s="18">
        <v>475488.41899999999</v>
      </c>
      <c r="P88" s="26">
        <v>529</v>
      </c>
      <c r="Q88" s="67">
        <v>46033</v>
      </c>
      <c r="R88" s="18">
        <v>114117224</v>
      </c>
      <c r="S88" s="26">
        <v>1237</v>
      </c>
      <c r="T88" s="59">
        <v>46052</v>
      </c>
      <c r="U88" s="18">
        <v>114117220.56</v>
      </c>
      <c r="V88" s="18">
        <v>0</v>
      </c>
      <c r="W88" s="18">
        <v>13789164.151000001</v>
      </c>
      <c r="X88" s="18">
        <v>14264652.57</v>
      </c>
      <c r="Y88" s="18">
        <v>14264652.57</v>
      </c>
      <c r="Z88" s="18">
        <v>14264652.57</v>
      </c>
      <c r="AA88" s="18">
        <v>14264652.57</v>
      </c>
      <c r="AB88" s="18">
        <v>14264652.57</v>
      </c>
      <c r="AC88" s="18">
        <f t="shared" si="56"/>
        <v>85112427.000999987</v>
      </c>
      <c r="AD88" s="18"/>
      <c r="AE88" s="18">
        <f t="shared" si="53"/>
        <v>14264652.57</v>
      </c>
      <c r="AF88" s="18">
        <f t="shared" si="59"/>
        <v>14264652.57</v>
      </c>
      <c r="AG88" s="18">
        <f t="shared" si="60"/>
        <v>475488.41899999999</v>
      </c>
      <c r="AH88" s="18">
        <v>0</v>
      </c>
      <c r="AI88" s="18">
        <v>0</v>
      </c>
      <c r="AJ88" s="18">
        <f t="shared" si="54"/>
        <v>29004793.559</v>
      </c>
      <c r="AK88" s="18">
        <f t="shared" si="55"/>
        <v>114117220.55999999</v>
      </c>
      <c r="AL88" s="23"/>
      <c r="AM88" s="23"/>
      <c r="AN88" s="23"/>
      <c r="AO88" s="23"/>
      <c r="AP88" s="23"/>
      <c r="AQ88" s="23" t="s">
        <v>61</v>
      </c>
      <c r="AR88" s="23" t="s">
        <v>2620</v>
      </c>
      <c r="AS88" s="23" t="s">
        <v>2621</v>
      </c>
      <c r="AT88" s="23" t="s">
        <v>2277</v>
      </c>
    </row>
    <row r="89" spans="1:46" s="27" customFormat="1" x14ac:dyDescent="0.25">
      <c r="A89" s="26">
        <f t="shared" si="51"/>
        <v>88</v>
      </c>
      <c r="B89" s="23" t="s">
        <v>4</v>
      </c>
      <c r="C89" s="23" t="s">
        <v>2622</v>
      </c>
      <c r="D89" s="23" t="s">
        <v>2623</v>
      </c>
      <c r="E89" s="24">
        <v>86082120</v>
      </c>
      <c r="F89" s="75">
        <v>46055</v>
      </c>
      <c r="G89" s="75"/>
      <c r="H89" s="75">
        <v>46296</v>
      </c>
      <c r="I89" s="18">
        <v>108683061.76000001</v>
      </c>
      <c r="J89" s="18"/>
      <c r="K89" s="18">
        <v>11416288</v>
      </c>
      <c r="L89" s="26" t="s">
        <v>92</v>
      </c>
      <c r="M89" s="18">
        <v>2169094.7200000002</v>
      </c>
      <c r="N89" s="18">
        <v>13585382.720000001</v>
      </c>
      <c r="O89" s="18">
        <v>452846.09066666669</v>
      </c>
      <c r="P89" s="26">
        <v>575</v>
      </c>
      <c r="Q89" s="67">
        <v>46033</v>
      </c>
      <c r="R89" s="18">
        <v>163024596</v>
      </c>
      <c r="S89" s="26">
        <v>1239</v>
      </c>
      <c r="T89" s="59">
        <v>46052</v>
      </c>
      <c r="U89" s="18">
        <v>108683061.76000001</v>
      </c>
      <c r="V89" s="18">
        <v>0</v>
      </c>
      <c r="W89" s="18">
        <v>13132536.629333334</v>
      </c>
      <c r="X89" s="18">
        <v>13585382.720000001</v>
      </c>
      <c r="Y89" s="18">
        <v>13585382.720000001</v>
      </c>
      <c r="Z89" s="18">
        <v>13585382.720000001</v>
      </c>
      <c r="AA89" s="18">
        <v>13585382.720000001</v>
      </c>
      <c r="AB89" s="18">
        <v>13585382.720000001</v>
      </c>
      <c r="AC89" s="18">
        <f t="shared" si="56"/>
        <v>81059450.229333341</v>
      </c>
      <c r="AD89" s="18"/>
      <c r="AE89" s="18">
        <f t="shared" si="53"/>
        <v>13585382.720000001</v>
      </c>
      <c r="AF89" s="18">
        <f t="shared" si="59"/>
        <v>13585382.720000001</v>
      </c>
      <c r="AG89" s="18">
        <f t="shared" si="60"/>
        <v>452846.09066666669</v>
      </c>
      <c r="AH89" s="18">
        <v>0</v>
      </c>
      <c r="AI89" s="18">
        <v>0</v>
      </c>
      <c r="AJ89" s="18">
        <f t="shared" si="54"/>
        <v>27623611.530666668</v>
      </c>
      <c r="AK89" s="18">
        <f t="shared" si="55"/>
        <v>108683061.76000001</v>
      </c>
      <c r="AL89" s="23"/>
      <c r="AM89" s="23"/>
      <c r="AN89" s="23"/>
      <c r="AO89" s="23"/>
      <c r="AP89" s="23"/>
      <c r="AQ89" s="23" t="s">
        <v>61</v>
      </c>
      <c r="AR89" s="23" t="s">
        <v>2624</v>
      </c>
      <c r="AS89" s="23" t="s">
        <v>2625</v>
      </c>
      <c r="AT89" s="23" t="s">
        <v>2277</v>
      </c>
    </row>
    <row r="90" spans="1:46" s="27" customFormat="1" x14ac:dyDescent="0.25">
      <c r="A90" s="26">
        <f t="shared" si="51"/>
        <v>89</v>
      </c>
      <c r="B90" s="23" t="s">
        <v>4</v>
      </c>
      <c r="C90" s="23" t="s">
        <v>2626</v>
      </c>
      <c r="D90" s="23" t="s">
        <v>2627</v>
      </c>
      <c r="E90" s="24">
        <v>91506988</v>
      </c>
      <c r="F90" s="75">
        <v>46055</v>
      </c>
      <c r="G90" s="75"/>
      <c r="H90" s="75">
        <v>46296</v>
      </c>
      <c r="I90" s="18">
        <v>95896824</v>
      </c>
      <c r="J90" s="18"/>
      <c r="K90" s="18">
        <v>0</v>
      </c>
      <c r="L90" s="26" t="s">
        <v>60</v>
      </c>
      <c r="M90" s="18">
        <v>0</v>
      </c>
      <c r="N90" s="18">
        <v>11987103</v>
      </c>
      <c r="O90" s="18">
        <v>399570.1</v>
      </c>
      <c r="P90" s="26">
        <v>547</v>
      </c>
      <c r="Q90" s="67">
        <v>46033</v>
      </c>
      <c r="R90" s="18">
        <v>95896824</v>
      </c>
      <c r="S90" s="26">
        <v>1248</v>
      </c>
      <c r="T90" s="59">
        <v>46052</v>
      </c>
      <c r="U90" s="18">
        <v>95896824</v>
      </c>
      <c r="V90" s="18">
        <v>0</v>
      </c>
      <c r="W90" s="18">
        <v>11587532.899999999</v>
      </c>
      <c r="X90" s="18">
        <v>11987103</v>
      </c>
      <c r="Y90" s="18">
        <v>11987103</v>
      </c>
      <c r="Z90" s="18">
        <v>11987103</v>
      </c>
      <c r="AA90" s="18">
        <v>11987103</v>
      </c>
      <c r="AB90" s="18">
        <v>11987103</v>
      </c>
      <c r="AC90" s="18">
        <f t="shared" si="56"/>
        <v>71523047.900000006</v>
      </c>
      <c r="AD90" s="18"/>
      <c r="AE90" s="18">
        <f t="shared" si="53"/>
        <v>11987103</v>
      </c>
      <c r="AF90" s="18">
        <f t="shared" si="59"/>
        <v>11987103</v>
      </c>
      <c r="AG90" s="18">
        <f t="shared" si="60"/>
        <v>399570.1</v>
      </c>
      <c r="AH90" s="18">
        <v>0</v>
      </c>
      <c r="AI90" s="18">
        <v>0</v>
      </c>
      <c r="AJ90" s="18">
        <f t="shared" si="54"/>
        <v>24373776.100000001</v>
      </c>
      <c r="AK90" s="18">
        <f t="shared" si="55"/>
        <v>95896824</v>
      </c>
      <c r="AL90" s="23"/>
      <c r="AM90" s="23"/>
      <c r="AN90" s="23"/>
      <c r="AO90" s="23"/>
      <c r="AP90" s="23"/>
      <c r="AQ90" s="23" t="s">
        <v>61</v>
      </c>
      <c r="AR90" s="23" t="s">
        <v>2628</v>
      </c>
      <c r="AS90" s="23" t="s">
        <v>2629</v>
      </c>
      <c r="AT90" s="23" t="s">
        <v>2277</v>
      </c>
    </row>
    <row r="91" spans="1:46" s="27" customFormat="1" x14ac:dyDescent="0.25">
      <c r="A91" s="26">
        <f t="shared" si="51"/>
        <v>90</v>
      </c>
      <c r="B91" s="23" t="s">
        <v>4</v>
      </c>
      <c r="C91" s="23" t="s">
        <v>2630</v>
      </c>
      <c r="D91" s="23" t="s">
        <v>2631</v>
      </c>
      <c r="E91" s="24">
        <v>22667494</v>
      </c>
      <c r="F91" s="75">
        <v>46055</v>
      </c>
      <c r="G91" s="75"/>
      <c r="H91" s="75">
        <v>46296</v>
      </c>
      <c r="I91" s="18">
        <v>79649488</v>
      </c>
      <c r="J91" s="18"/>
      <c r="K91" s="18">
        <v>0</v>
      </c>
      <c r="L91" s="26" t="s">
        <v>60</v>
      </c>
      <c r="M91" s="18">
        <v>0</v>
      </c>
      <c r="N91" s="18">
        <v>9956186</v>
      </c>
      <c r="O91" s="18">
        <v>331872.86666666664</v>
      </c>
      <c r="P91" s="26">
        <v>532</v>
      </c>
      <c r="Q91" s="67">
        <v>46033</v>
      </c>
      <c r="R91" s="18">
        <v>119474232</v>
      </c>
      <c r="S91" s="26">
        <v>1143</v>
      </c>
      <c r="T91" s="59">
        <v>46051</v>
      </c>
      <c r="U91" s="18">
        <v>79649488</v>
      </c>
      <c r="V91" s="18">
        <v>0</v>
      </c>
      <c r="W91" s="18">
        <v>9624313.1333333328</v>
      </c>
      <c r="X91" s="18">
        <v>9956186</v>
      </c>
      <c r="Y91" s="18">
        <v>9956186</v>
      </c>
      <c r="Z91" s="18">
        <v>9956186</v>
      </c>
      <c r="AA91" s="18">
        <v>9956186</v>
      </c>
      <c r="AB91" s="18">
        <v>9956186</v>
      </c>
      <c r="AC91" s="18">
        <f t="shared" si="56"/>
        <v>59405243.133333333</v>
      </c>
      <c r="AD91" s="18"/>
      <c r="AE91" s="18">
        <f t="shared" si="53"/>
        <v>9956186</v>
      </c>
      <c r="AF91" s="18">
        <f t="shared" ref="AF91" si="61">--N91</f>
        <v>9956186</v>
      </c>
      <c r="AG91" s="18">
        <f t="shared" ref="AG91" si="62">--N91/30*1</f>
        <v>331872.86666666664</v>
      </c>
      <c r="AH91" s="18">
        <v>0</v>
      </c>
      <c r="AI91" s="18">
        <v>0</v>
      </c>
      <c r="AJ91" s="18">
        <f t="shared" si="54"/>
        <v>20244244.866666667</v>
      </c>
      <c r="AK91" s="18">
        <f t="shared" si="55"/>
        <v>79649488</v>
      </c>
      <c r="AL91" s="23"/>
      <c r="AM91" s="23"/>
      <c r="AN91" s="23"/>
      <c r="AO91" s="23"/>
      <c r="AP91" s="23"/>
      <c r="AQ91" s="23" t="s">
        <v>61</v>
      </c>
      <c r="AR91" s="23" t="s">
        <v>2632</v>
      </c>
      <c r="AS91" s="23" t="s">
        <v>2633</v>
      </c>
      <c r="AT91" s="23" t="s">
        <v>2277</v>
      </c>
    </row>
    <row r="92" spans="1:46" s="27" customFormat="1" x14ac:dyDescent="0.25">
      <c r="A92" s="26">
        <f t="shared" si="51"/>
        <v>91</v>
      </c>
      <c r="B92" s="23" t="s">
        <v>4</v>
      </c>
      <c r="C92" s="23" t="s">
        <v>2634</v>
      </c>
      <c r="D92" s="23" t="s">
        <v>2635</v>
      </c>
      <c r="E92" s="24">
        <v>52224829</v>
      </c>
      <c r="F92" s="75">
        <v>46049</v>
      </c>
      <c r="G92" s="75"/>
      <c r="H92" s="75">
        <v>46291</v>
      </c>
      <c r="I92" s="18">
        <v>105010232</v>
      </c>
      <c r="J92" s="18"/>
      <c r="K92" s="18">
        <v>0</v>
      </c>
      <c r="L92" s="26" t="s">
        <v>60</v>
      </c>
      <c r="M92" s="18">
        <v>0</v>
      </c>
      <c r="N92" s="18">
        <v>13126279</v>
      </c>
      <c r="O92" s="18">
        <v>437542.63333333336</v>
      </c>
      <c r="P92" s="26">
        <v>581</v>
      </c>
      <c r="Q92" s="67">
        <v>46033</v>
      </c>
      <c r="R92" s="18">
        <v>105010232</v>
      </c>
      <c r="S92" s="26">
        <v>1047</v>
      </c>
      <c r="T92" s="59">
        <v>46049</v>
      </c>
      <c r="U92" s="18">
        <v>105010232</v>
      </c>
      <c r="V92" s="18">
        <v>1750170.5333333334</v>
      </c>
      <c r="W92" s="18">
        <v>13126279</v>
      </c>
      <c r="X92" s="18">
        <v>13126279</v>
      </c>
      <c r="Y92" s="18">
        <v>13126279</v>
      </c>
      <c r="Z92" s="18">
        <v>13126279</v>
      </c>
      <c r="AA92" s="18">
        <v>13126279</v>
      </c>
      <c r="AB92" s="18">
        <v>13126279</v>
      </c>
      <c r="AC92" s="18">
        <f t="shared" si="56"/>
        <v>80507844.533333331</v>
      </c>
      <c r="AD92" s="18"/>
      <c r="AE92" s="18">
        <f t="shared" si="53"/>
        <v>13126279</v>
      </c>
      <c r="AF92" s="18">
        <f t="shared" ref="AF92:AF93" si="63">--N92/30*26</f>
        <v>11376108.466666667</v>
      </c>
      <c r="AG92" s="18">
        <v>0</v>
      </c>
      <c r="AH92" s="18"/>
      <c r="AI92" s="18"/>
      <c r="AJ92" s="18">
        <f t="shared" si="54"/>
        <v>24502387.466666669</v>
      </c>
      <c r="AK92" s="18">
        <f t="shared" si="55"/>
        <v>105010232</v>
      </c>
      <c r="AL92" s="23"/>
      <c r="AM92" s="23"/>
      <c r="AN92" s="23"/>
      <c r="AO92" s="23"/>
      <c r="AP92" s="23"/>
      <c r="AQ92" s="23" t="s">
        <v>61</v>
      </c>
      <c r="AR92" s="23" t="s">
        <v>2636</v>
      </c>
      <c r="AS92" s="23" t="s">
        <v>2637</v>
      </c>
      <c r="AT92" s="23" t="s">
        <v>2277</v>
      </c>
    </row>
    <row r="93" spans="1:46" s="27" customFormat="1" x14ac:dyDescent="0.25">
      <c r="A93" s="26">
        <f t="shared" si="51"/>
        <v>92</v>
      </c>
      <c r="B93" s="23" t="s">
        <v>4</v>
      </c>
      <c r="C93" s="23" t="s">
        <v>2638</v>
      </c>
      <c r="D93" s="23" t="s">
        <v>2639</v>
      </c>
      <c r="E93" s="24">
        <v>76330160</v>
      </c>
      <c r="F93" s="75">
        <v>46049</v>
      </c>
      <c r="G93" s="75"/>
      <c r="H93" s="75">
        <v>46291</v>
      </c>
      <c r="I93" s="18">
        <v>73792312</v>
      </c>
      <c r="J93" s="18"/>
      <c r="K93" s="18">
        <v>0</v>
      </c>
      <c r="L93" s="26" t="s">
        <v>60</v>
      </c>
      <c r="M93" s="18">
        <v>0</v>
      </c>
      <c r="N93" s="18">
        <v>9224039</v>
      </c>
      <c r="O93" s="18">
        <v>307467.96666666667</v>
      </c>
      <c r="P93" s="26">
        <v>538</v>
      </c>
      <c r="Q93" s="67">
        <v>46033</v>
      </c>
      <c r="R93" s="18">
        <v>110688468</v>
      </c>
      <c r="S93" s="26">
        <v>1048</v>
      </c>
      <c r="T93" s="59">
        <v>46049</v>
      </c>
      <c r="U93" s="18">
        <v>73792312</v>
      </c>
      <c r="V93" s="18">
        <v>1229871.8666666667</v>
      </c>
      <c r="W93" s="18">
        <v>9224039</v>
      </c>
      <c r="X93" s="18">
        <v>9224039</v>
      </c>
      <c r="Y93" s="18">
        <v>9224039</v>
      </c>
      <c r="Z93" s="18">
        <v>9224039</v>
      </c>
      <c r="AA93" s="18">
        <v>9224039</v>
      </c>
      <c r="AB93" s="18">
        <v>9224039</v>
      </c>
      <c r="AC93" s="18">
        <f t="shared" si="56"/>
        <v>56574105.866666667</v>
      </c>
      <c r="AD93" s="18"/>
      <c r="AE93" s="18">
        <f t="shared" si="53"/>
        <v>9224039</v>
      </c>
      <c r="AF93" s="18">
        <f t="shared" si="63"/>
        <v>7994167.1333333338</v>
      </c>
      <c r="AG93" s="18">
        <v>0</v>
      </c>
      <c r="AH93" s="18"/>
      <c r="AI93" s="18"/>
      <c r="AJ93" s="18">
        <f t="shared" si="54"/>
        <v>17218206.133333333</v>
      </c>
      <c r="AK93" s="18">
        <f t="shared" si="55"/>
        <v>73792312</v>
      </c>
      <c r="AL93" s="23"/>
      <c r="AM93" s="23"/>
      <c r="AN93" s="23"/>
      <c r="AO93" s="23"/>
      <c r="AP93" s="23"/>
      <c r="AQ93" s="23" t="s">
        <v>61</v>
      </c>
      <c r="AR93" s="23" t="s">
        <v>2640</v>
      </c>
      <c r="AS93" s="23" t="s">
        <v>2641</v>
      </c>
      <c r="AT93" s="23" t="s">
        <v>2277</v>
      </c>
    </row>
    <row r="94" spans="1:46" s="27" customFormat="1" x14ac:dyDescent="0.25">
      <c r="A94" s="26">
        <f t="shared" si="51"/>
        <v>93</v>
      </c>
      <c r="B94" s="23" t="s">
        <v>4</v>
      </c>
      <c r="C94" s="23" t="s">
        <v>2642</v>
      </c>
      <c r="D94" s="23" t="s">
        <v>2643</v>
      </c>
      <c r="E94" s="24">
        <v>1020719059</v>
      </c>
      <c r="F94" s="75">
        <v>46047</v>
      </c>
      <c r="G94" s="75"/>
      <c r="H94" s="75">
        <v>46289</v>
      </c>
      <c r="I94" s="18">
        <v>58145904</v>
      </c>
      <c r="J94" s="18"/>
      <c r="K94" s="18">
        <v>0</v>
      </c>
      <c r="L94" s="26" t="s">
        <v>60</v>
      </c>
      <c r="M94" s="18">
        <v>0</v>
      </c>
      <c r="N94" s="18">
        <v>7268238</v>
      </c>
      <c r="O94" s="18">
        <v>242274.6</v>
      </c>
      <c r="P94" s="26">
        <v>592</v>
      </c>
      <c r="Q94" s="67">
        <v>46033</v>
      </c>
      <c r="R94" s="18">
        <v>58145904</v>
      </c>
      <c r="S94" s="26">
        <v>606</v>
      </c>
      <c r="T94" s="59">
        <v>46047</v>
      </c>
      <c r="U94" s="18">
        <v>58145904</v>
      </c>
      <c r="V94" s="18">
        <v>1453647.6</v>
      </c>
      <c r="W94" s="18">
        <v>7268238</v>
      </c>
      <c r="X94" s="18">
        <v>7268238</v>
      </c>
      <c r="Y94" s="18">
        <v>7268238</v>
      </c>
      <c r="Z94" s="18">
        <v>7268238</v>
      </c>
      <c r="AA94" s="18">
        <v>7268238</v>
      </c>
      <c r="AB94" s="18">
        <v>7268238</v>
      </c>
      <c r="AC94" s="18">
        <f t="shared" si="56"/>
        <v>45063075.600000001</v>
      </c>
      <c r="AD94" s="18"/>
      <c r="AE94" s="18">
        <f t="shared" si="53"/>
        <v>7268238</v>
      </c>
      <c r="AF94" s="18">
        <f t="shared" ref="AF94:AF95" si="64">--N94/30*24</f>
        <v>5814590.4000000004</v>
      </c>
      <c r="AG94" s="18">
        <v>0</v>
      </c>
      <c r="AH94" s="18"/>
      <c r="AI94" s="18"/>
      <c r="AJ94" s="18">
        <f t="shared" si="54"/>
        <v>13082828.4</v>
      </c>
      <c r="AK94" s="18">
        <f t="shared" si="55"/>
        <v>58145904</v>
      </c>
      <c r="AL94" s="23"/>
      <c r="AM94" s="23"/>
      <c r="AN94" s="23"/>
      <c r="AO94" s="23"/>
      <c r="AP94" s="23"/>
      <c r="AQ94" s="23" t="s">
        <v>61</v>
      </c>
      <c r="AR94" s="23" t="s">
        <v>2644</v>
      </c>
      <c r="AS94" s="23" t="s">
        <v>2645</v>
      </c>
      <c r="AT94" s="23" t="s">
        <v>2277</v>
      </c>
    </row>
    <row r="95" spans="1:46" s="27" customFormat="1" x14ac:dyDescent="0.25">
      <c r="A95" s="26">
        <f t="shared" si="51"/>
        <v>94</v>
      </c>
      <c r="B95" s="23" t="s">
        <v>4</v>
      </c>
      <c r="C95" s="23" t="s">
        <v>2646</v>
      </c>
      <c r="D95" s="23" t="s">
        <v>2647</v>
      </c>
      <c r="E95" s="24">
        <v>40341459</v>
      </c>
      <c r="F95" s="75">
        <v>46047</v>
      </c>
      <c r="G95" s="75"/>
      <c r="H95" s="75">
        <v>46289</v>
      </c>
      <c r="I95" s="18">
        <v>58856392</v>
      </c>
      <c r="J95" s="18"/>
      <c r="K95" s="18">
        <v>0</v>
      </c>
      <c r="L95" s="26" t="s">
        <v>60</v>
      </c>
      <c r="M95" s="18">
        <v>0</v>
      </c>
      <c r="N95" s="18">
        <v>7357049</v>
      </c>
      <c r="O95" s="18">
        <v>245234.96666666667</v>
      </c>
      <c r="P95" s="26">
        <v>941</v>
      </c>
      <c r="Q95" s="67">
        <v>46042</v>
      </c>
      <c r="R95" s="18">
        <v>88284588</v>
      </c>
      <c r="S95" s="26">
        <v>586</v>
      </c>
      <c r="T95" s="59">
        <v>46047</v>
      </c>
      <c r="U95" s="18">
        <v>58856392</v>
      </c>
      <c r="V95" s="18">
        <v>1471409.8</v>
      </c>
      <c r="W95" s="18">
        <v>7357049</v>
      </c>
      <c r="X95" s="18">
        <v>7357049</v>
      </c>
      <c r="Y95" s="18">
        <v>7357049</v>
      </c>
      <c r="Z95" s="18">
        <v>7357049</v>
      </c>
      <c r="AA95" s="18">
        <v>7357049</v>
      </c>
      <c r="AB95" s="18">
        <v>7357049</v>
      </c>
      <c r="AC95" s="18">
        <f t="shared" si="56"/>
        <v>45613703.799999997</v>
      </c>
      <c r="AD95" s="18"/>
      <c r="AE95" s="18">
        <f t="shared" si="53"/>
        <v>7357049</v>
      </c>
      <c r="AF95" s="18">
        <f t="shared" si="64"/>
        <v>5885639.2000000002</v>
      </c>
      <c r="AG95" s="18">
        <v>0</v>
      </c>
      <c r="AH95" s="18"/>
      <c r="AI95" s="18"/>
      <c r="AJ95" s="18">
        <f t="shared" si="54"/>
        <v>13242688.199999999</v>
      </c>
      <c r="AK95" s="18">
        <f t="shared" si="55"/>
        <v>58856392</v>
      </c>
      <c r="AL95" s="23"/>
      <c r="AM95" s="23"/>
      <c r="AN95" s="23"/>
      <c r="AO95" s="23"/>
      <c r="AP95" s="23"/>
      <c r="AQ95" s="23" t="s">
        <v>61</v>
      </c>
      <c r="AR95" s="23" t="s">
        <v>2648</v>
      </c>
      <c r="AS95" s="23" t="s">
        <v>2649</v>
      </c>
      <c r="AT95" s="23" t="s">
        <v>2277</v>
      </c>
    </row>
    <row r="96" spans="1:46" s="27" customFormat="1" x14ac:dyDescent="0.25">
      <c r="A96" s="26">
        <f t="shared" si="51"/>
        <v>95</v>
      </c>
      <c r="B96" s="23" t="s">
        <v>4</v>
      </c>
      <c r="C96" s="23" t="s">
        <v>2650</v>
      </c>
      <c r="D96" s="23" t="s">
        <v>2651</v>
      </c>
      <c r="E96" s="24">
        <v>1053853443</v>
      </c>
      <c r="F96" s="75">
        <v>46055</v>
      </c>
      <c r="G96" s="75"/>
      <c r="H96" s="75">
        <v>46296</v>
      </c>
      <c r="I96" s="18">
        <v>67581360</v>
      </c>
      <c r="J96" s="18"/>
      <c r="K96" s="18">
        <v>0</v>
      </c>
      <c r="L96" s="26" t="s">
        <v>60</v>
      </c>
      <c r="M96" s="18">
        <v>0</v>
      </c>
      <c r="N96" s="18">
        <v>8447670</v>
      </c>
      <c r="O96" s="18">
        <v>281589</v>
      </c>
      <c r="P96" s="26">
        <v>597</v>
      </c>
      <c r="Q96" s="67">
        <v>46033</v>
      </c>
      <c r="R96" s="18">
        <v>101372040</v>
      </c>
      <c r="S96" s="26">
        <v>1246</v>
      </c>
      <c r="T96" s="59">
        <v>46052</v>
      </c>
      <c r="U96" s="18">
        <v>67581360</v>
      </c>
      <c r="V96" s="18">
        <v>0</v>
      </c>
      <c r="W96" s="18">
        <v>8166081</v>
      </c>
      <c r="X96" s="18">
        <v>8447670</v>
      </c>
      <c r="Y96" s="18">
        <v>8447670</v>
      </c>
      <c r="Z96" s="18">
        <v>8447670</v>
      </c>
      <c r="AA96" s="18">
        <v>8447670</v>
      </c>
      <c r="AB96" s="18">
        <v>8447670</v>
      </c>
      <c r="AC96" s="18">
        <f t="shared" ref="AC96:AC114" si="65">SUM(V96:AB96)</f>
        <v>50404431</v>
      </c>
      <c r="AD96" s="18"/>
      <c r="AE96" s="18">
        <f t="shared" ref="AE96:AE114" si="66">--N96</f>
        <v>8447670</v>
      </c>
      <c r="AF96" s="18">
        <f t="shared" ref="AF96" si="67">--N96</f>
        <v>8447670</v>
      </c>
      <c r="AG96" s="18">
        <f t="shared" ref="AG96" si="68">--N96/30*1</f>
        <v>281589</v>
      </c>
      <c r="AH96" s="18">
        <v>0</v>
      </c>
      <c r="AI96" s="18">
        <v>0</v>
      </c>
      <c r="AJ96" s="18">
        <f t="shared" ref="AJ96:AJ114" si="69">SUM(AD96:AI96)</f>
        <v>17176929</v>
      </c>
      <c r="AK96" s="18">
        <f t="shared" ref="AK96:AK114" si="70">--AJ96--AC96</f>
        <v>67581360</v>
      </c>
      <c r="AL96" s="23"/>
      <c r="AM96" s="23"/>
      <c r="AN96" s="23"/>
      <c r="AO96" s="23"/>
      <c r="AP96" s="23"/>
      <c r="AQ96" s="23" t="s">
        <v>61</v>
      </c>
      <c r="AR96" s="23" t="s">
        <v>2652</v>
      </c>
      <c r="AS96" s="23" t="s">
        <v>2653</v>
      </c>
      <c r="AT96" s="23" t="s">
        <v>2277</v>
      </c>
    </row>
    <row r="97" spans="1:46" s="27" customFormat="1" x14ac:dyDescent="0.25">
      <c r="A97" s="26">
        <f t="shared" si="51"/>
        <v>96</v>
      </c>
      <c r="B97" s="23" t="s">
        <v>4</v>
      </c>
      <c r="C97" s="23" t="s">
        <v>2654</v>
      </c>
      <c r="D97" s="23" t="s">
        <v>2655</v>
      </c>
      <c r="E97" s="24">
        <v>53164765</v>
      </c>
      <c r="F97" s="75">
        <v>46064</v>
      </c>
      <c r="G97" s="75"/>
      <c r="H97" s="75">
        <v>46305</v>
      </c>
      <c r="I97" s="18">
        <v>95896824</v>
      </c>
      <c r="J97" s="18"/>
      <c r="K97" s="18">
        <v>0</v>
      </c>
      <c r="L97" s="26" t="s">
        <v>60</v>
      </c>
      <c r="M97" s="18">
        <v>0</v>
      </c>
      <c r="N97" s="18">
        <v>11987103</v>
      </c>
      <c r="O97" s="18">
        <v>399570.1</v>
      </c>
      <c r="P97" s="26">
        <v>535</v>
      </c>
      <c r="Q97" s="67">
        <v>46033</v>
      </c>
      <c r="R97" s="18">
        <v>165016080</v>
      </c>
      <c r="S97" s="26">
        <v>1084</v>
      </c>
      <c r="T97" s="59">
        <v>46050</v>
      </c>
      <c r="U97" s="18">
        <v>95896824</v>
      </c>
      <c r="V97" s="18">
        <v>0</v>
      </c>
      <c r="W97" s="18">
        <v>7991402</v>
      </c>
      <c r="X97" s="18">
        <v>11987103</v>
      </c>
      <c r="Y97" s="18">
        <v>11987103</v>
      </c>
      <c r="Z97" s="18">
        <v>11987103</v>
      </c>
      <c r="AA97" s="18">
        <v>11987103</v>
      </c>
      <c r="AB97" s="18">
        <v>11987103</v>
      </c>
      <c r="AC97" s="18">
        <f t="shared" si="65"/>
        <v>67926917</v>
      </c>
      <c r="AD97" s="18"/>
      <c r="AE97" s="18">
        <f t="shared" si="66"/>
        <v>11987103</v>
      </c>
      <c r="AF97" s="18">
        <f>--N97</f>
        <v>11987103</v>
      </c>
      <c r="AG97" s="18">
        <f>--N97/30*10</f>
        <v>3995701</v>
      </c>
      <c r="AH97" s="18">
        <v>0</v>
      </c>
      <c r="AI97" s="18">
        <v>0</v>
      </c>
      <c r="AJ97" s="18">
        <f t="shared" si="69"/>
        <v>27969907</v>
      </c>
      <c r="AK97" s="18">
        <f t="shared" si="70"/>
        <v>95896824</v>
      </c>
      <c r="AL97" s="23"/>
      <c r="AM97" s="23"/>
      <c r="AN97" s="23"/>
      <c r="AO97" s="23"/>
      <c r="AP97" s="23"/>
      <c r="AQ97" s="23" t="s">
        <v>61</v>
      </c>
      <c r="AR97" s="23" t="s">
        <v>2656</v>
      </c>
      <c r="AS97" s="23" t="s">
        <v>2657</v>
      </c>
      <c r="AT97" s="23" t="s">
        <v>2277</v>
      </c>
    </row>
    <row r="98" spans="1:46" s="27" customFormat="1" x14ac:dyDescent="0.25">
      <c r="A98" s="26">
        <f t="shared" si="51"/>
        <v>97</v>
      </c>
      <c r="B98" s="23" t="s">
        <v>4</v>
      </c>
      <c r="C98" s="23" t="s">
        <v>2658</v>
      </c>
      <c r="D98" s="23" t="s">
        <v>2659</v>
      </c>
      <c r="E98" s="24">
        <v>1122145911</v>
      </c>
      <c r="F98" s="75">
        <v>46055</v>
      </c>
      <c r="G98" s="75"/>
      <c r="H98" s="75">
        <v>46296</v>
      </c>
      <c r="I98" s="18">
        <v>48350608</v>
      </c>
      <c r="J98" s="18"/>
      <c r="K98" s="18">
        <v>0</v>
      </c>
      <c r="L98" s="26" t="s">
        <v>60</v>
      </c>
      <c r="M98" s="18">
        <v>0</v>
      </c>
      <c r="N98" s="18">
        <v>6043826</v>
      </c>
      <c r="O98" s="18">
        <v>201460.86666666667</v>
      </c>
      <c r="P98" s="26">
        <v>580</v>
      </c>
      <c r="Q98" s="67">
        <v>46033</v>
      </c>
      <c r="R98" s="18">
        <v>72525924</v>
      </c>
      <c r="S98" s="26">
        <v>1265</v>
      </c>
      <c r="T98" s="59">
        <v>46052</v>
      </c>
      <c r="U98" s="18">
        <v>48350608</v>
      </c>
      <c r="V98" s="18">
        <v>0</v>
      </c>
      <c r="W98" s="18">
        <v>5842365.1333333338</v>
      </c>
      <c r="X98" s="18">
        <v>6043826</v>
      </c>
      <c r="Y98" s="18">
        <v>6043826</v>
      </c>
      <c r="Z98" s="18">
        <v>6043826</v>
      </c>
      <c r="AA98" s="18">
        <v>6043826</v>
      </c>
      <c r="AB98" s="18">
        <v>6043826</v>
      </c>
      <c r="AC98" s="18">
        <f t="shared" si="65"/>
        <v>36061495.133333333</v>
      </c>
      <c r="AD98" s="18"/>
      <c r="AE98" s="18">
        <f t="shared" si="66"/>
        <v>6043826</v>
      </c>
      <c r="AF98" s="18">
        <f t="shared" ref="AF98" si="71">--N98</f>
        <v>6043826</v>
      </c>
      <c r="AG98" s="18">
        <f t="shared" ref="AG98" si="72">--N98/30*1</f>
        <v>201460.86666666667</v>
      </c>
      <c r="AH98" s="18">
        <v>0</v>
      </c>
      <c r="AI98" s="18">
        <v>0</v>
      </c>
      <c r="AJ98" s="18">
        <f t="shared" si="69"/>
        <v>12289112.866666667</v>
      </c>
      <c r="AK98" s="18">
        <f t="shared" si="70"/>
        <v>48350608</v>
      </c>
      <c r="AL98" s="23"/>
      <c r="AM98" s="23"/>
      <c r="AN98" s="23"/>
      <c r="AO98" s="23"/>
      <c r="AP98" s="23"/>
      <c r="AQ98" s="23" t="s">
        <v>61</v>
      </c>
      <c r="AR98" s="23" t="s">
        <v>2660</v>
      </c>
      <c r="AS98" s="23" t="s">
        <v>2661</v>
      </c>
      <c r="AT98" s="23" t="s">
        <v>2277</v>
      </c>
    </row>
    <row r="99" spans="1:46" s="27" customFormat="1" x14ac:dyDescent="0.25">
      <c r="A99" s="26">
        <f t="shared" si="51"/>
        <v>98</v>
      </c>
      <c r="B99" s="23" t="s">
        <v>4</v>
      </c>
      <c r="C99" s="23" t="s">
        <v>2662</v>
      </c>
      <c r="D99" s="23" t="s">
        <v>2663</v>
      </c>
      <c r="E99" s="24">
        <v>1002735676</v>
      </c>
      <c r="F99" s="75">
        <v>46055</v>
      </c>
      <c r="G99" s="75"/>
      <c r="H99" s="75">
        <v>46296</v>
      </c>
      <c r="I99" s="18">
        <v>48350608</v>
      </c>
      <c r="J99" s="18"/>
      <c r="K99" s="18">
        <v>0</v>
      </c>
      <c r="L99" s="26" t="s">
        <v>60</v>
      </c>
      <c r="M99" s="18">
        <v>0</v>
      </c>
      <c r="N99" s="18">
        <v>6043826</v>
      </c>
      <c r="O99" s="18">
        <v>201460.86666666667</v>
      </c>
      <c r="P99" s="26">
        <v>599</v>
      </c>
      <c r="Q99" s="67">
        <v>46033</v>
      </c>
      <c r="R99" s="18">
        <v>72525924</v>
      </c>
      <c r="S99" s="26">
        <v>1247</v>
      </c>
      <c r="T99" s="59">
        <v>46052</v>
      </c>
      <c r="U99" s="18">
        <v>48350608</v>
      </c>
      <c r="V99" s="18">
        <v>0</v>
      </c>
      <c r="W99" s="18">
        <v>5842365.2299999995</v>
      </c>
      <c r="X99" s="18">
        <v>6043826</v>
      </c>
      <c r="Y99" s="18">
        <v>6043826</v>
      </c>
      <c r="Z99" s="18">
        <v>6043826</v>
      </c>
      <c r="AA99" s="18">
        <v>6043826</v>
      </c>
      <c r="AB99" s="18">
        <v>6043826</v>
      </c>
      <c r="AC99" s="18">
        <f t="shared" si="65"/>
        <v>36061495.230000004</v>
      </c>
      <c r="AD99" s="18"/>
      <c r="AE99" s="18">
        <f t="shared" si="66"/>
        <v>6043826</v>
      </c>
      <c r="AF99" s="18">
        <f t="shared" ref="AF99:AF100" si="73">--N99</f>
        <v>6043826</v>
      </c>
      <c r="AG99" s="18">
        <f>--N99/30*1-0.1</f>
        <v>201460.76666666666</v>
      </c>
      <c r="AH99" s="18">
        <v>0</v>
      </c>
      <c r="AI99" s="18">
        <v>0</v>
      </c>
      <c r="AJ99" s="18">
        <f t="shared" si="69"/>
        <v>12289112.766666668</v>
      </c>
      <c r="AK99" s="18">
        <f t="shared" si="70"/>
        <v>48350607.99666667</v>
      </c>
      <c r="AL99" s="26"/>
      <c r="AM99" s="25"/>
      <c r="AN99" s="25"/>
      <c r="AO99" s="26"/>
      <c r="AP99" s="26"/>
      <c r="AQ99" s="23" t="s">
        <v>61</v>
      </c>
      <c r="AR99" s="23" t="s">
        <v>2664</v>
      </c>
      <c r="AS99" s="23" t="s">
        <v>2665</v>
      </c>
      <c r="AT99" s="23" t="s">
        <v>2277</v>
      </c>
    </row>
    <row r="100" spans="1:46" s="27" customFormat="1" x14ac:dyDescent="0.25">
      <c r="A100" s="26">
        <f t="shared" si="51"/>
        <v>99</v>
      </c>
      <c r="B100" s="23" t="s">
        <v>4</v>
      </c>
      <c r="C100" s="23" t="s">
        <v>2666</v>
      </c>
      <c r="D100" s="23" t="s">
        <v>2667</v>
      </c>
      <c r="E100" s="24">
        <v>35264894</v>
      </c>
      <c r="F100" s="75">
        <v>46055</v>
      </c>
      <c r="G100" s="75"/>
      <c r="H100" s="75">
        <v>46296</v>
      </c>
      <c r="I100" s="18">
        <v>67581360</v>
      </c>
      <c r="J100" s="18"/>
      <c r="K100" s="18">
        <v>0</v>
      </c>
      <c r="L100" s="26" t="s">
        <v>60</v>
      </c>
      <c r="M100" s="18">
        <v>0</v>
      </c>
      <c r="N100" s="18">
        <v>8447670</v>
      </c>
      <c r="O100" s="18">
        <v>281589</v>
      </c>
      <c r="P100" s="26">
        <v>556</v>
      </c>
      <c r="Q100" s="67">
        <v>46033</v>
      </c>
      <c r="R100" s="18">
        <v>101372040</v>
      </c>
      <c r="S100" s="26">
        <v>1251</v>
      </c>
      <c r="T100" s="59">
        <v>46052</v>
      </c>
      <c r="U100" s="18">
        <v>67581360</v>
      </c>
      <c r="V100" s="18">
        <v>0</v>
      </c>
      <c r="W100" s="18">
        <v>8166081</v>
      </c>
      <c r="X100" s="18">
        <v>8447670</v>
      </c>
      <c r="Y100" s="18">
        <v>8447670</v>
      </c>
      <c r="Z100" s="18">
        <v>8447670</v>
      </c>
      <c r="AA100" s="18">
        <v>8447670</v>
      </c>
      <c r="AB100" s="18">
        <v>8447670</v>
      </c>
      <c r="AC100" s="18">
        <f t="shared" si="65"/>
        <v>50404431</v>
      </c>
      <c r="AD100" s="18"/>
      <c r="AE100" s="18">
        <f t="shared" si="66"/>
        <v>8447670</v>
      </c>
      <c r="AF100" s="18">
        <f t="shared" si="73"/>
        <v>8447670</v>
      </c>
      <c r="AG100" s="18">
        <f t="shared" ref="AG100" si="74">--N100/30*1</f>
        <v>281589</v>
      </c>
      <c r="AH100" s="18">
        <v>0</v>
      </c>
      <c r="AI100" s="18">
        <v>0</v>
      </c>
      <c r="AJ100" s="18">
        <f t="shared" si="69"/>
        <v>17176929</v>
      </c>
      <c r="AK100" s="18">
        <f t="shared" si="70"/>
        <v>67581360</v>
      </c>
      <c r="AL100" s="23"/>
      <c r="AM100" s="23"/>
      <c r="AN100" s="23"/>
      <c r="AO100" s="23"/>
      <c r="AP100" s="23"/>
      <c r="AQ100" s="23" t="s">
        <v>61</v>
      </c>
      <c r="AR100" s="23" t="s">
        <v>2668</v>
      </c>
      <c r="AS100" s="23" t="s">
        <v>2669</v>
      </c>
      <c r="AT100" s="23" t="s">
        <v>2277</v>
      </c>
    </row>
    <row r="101" spans="1:46" s="27" customFormat="1" ht="26.25" customHeight="1" x14ac:dyDescent="0.25">
      <c r="A101" s="26">
        <f t="shared" si="51"/>
        <v>100</v>
      </c>
      <c r="B101" s="23" t="s">
        <v>4</v>
      </c>
      <c r="C101" s="23" t="s">
        <v>2670</v>
      </c>
      <c r="D101" s="23" t="s">
        <v>2671</v>
      </c>
      <c r="E101" s="24">
        <v>91135777</v>
      </c>
      <c r="F101" s="75">
        <v>46055</v>
      </c>
      <c r="G101" s="75"/>
      <c r="H101" s="75">
        <v>46296</v>
      </c>
      <c r="I101" s="18">
        <v>50752296</v>
      </c>
      <c r="J101" s="18"/>
      <c r="K101" s="18">
        <v>0</v>
      </c>
      <c r="L101" s="26" t="s">
        <v>60</v>
      </c>
      <c r="M101" s="18">
        <v>0</v>
      </c>
      <c r="N101" s="18">
        <v>6345287</v>
      </c>
      <c r="O101" s="18">
        <v>211509.56666666668</v>
      </c>
      <c r="P101" s="26">
        <v>560</v>
      </c>
      <c r="Q101" s="67">
        <v>46033</v>
      </c>
      <c r="R101" s="18">
        <v>76143444</v>
      </c>
      <c r="S101" s="26">
        <v>1243</v>
      </c>
      <c r="T101" s="59">
        <v>46052</v>
      </c>
      <c r="U101" s="18">
        <v>50752296</v>
      </c>
      <c r="V101" s="18">
        <v>0</v>
      </c>
      <c r="W101" s="18">
        <v>6133777.4333333336</v>
      </c>
      <c r="X101" s="18">
        <v>6345287</v>
      </c>
      <c r="Y101" s="18">
        <v>6345287</v>
      </c>
      <c r="Z101" s="18">
        <v>6345287</v>
      </c>
      <c r="AA101" s="18">
        <v>6345287</v>
      </c>
      <c r="AB101" s="18">
        <v>6345287</v>
      </c>
      <c r="AC101" s="18">
        <f t="shared" si="65"/>
        <v>37860212.433333337</v>
      </c>
      <c r="AD101" s="18"/>
      <c r="AE101" s="18">
        <f t="shared" si="66"/>
        <v>6345287</v>
      </c>
      <c r="AF101" s="18">
        <f>--N101</f>
        <v>6345287</v>
      </c>
      <c r="AG101" s="18">
        <f>--AB101/30*1-10000</f>
        <v>201509.56666666668</v>
      </c>
      <c r="AH101" s="18">
        <v>0</v>
      </c>
      <c r="AI101" s="18">
        <v>0</v>
      </c>
      <c r="AJ101" s="18">
        <f t="shared" si="69"/>
        <v>12892083.566666666</v>
      </c>
      <c r="AK101" s="18">
        <f t="shared" si="70"/>
        <v>50752296</v>
      </c>
      <c r="AL101" s="26"/>
      <c r="AM101" s="25"/>
      <c r="AN101" s="25"/>
      <c r="AO101" s="26"/>
      <c r="AP101" s="26"/>
      <c r="AQ101" s="23" t="s">
        <v>61</v>
      </c>
      <c r="AR101" s="23" t="s">
        <v>2672</v>
      </c>
      <c r="AS101" s="23" t="s">
        <v>2673</v>
      </c>
      <c r="AT101" s="23" t="s">
        <v>2277</v>
      </c>
    </row>
    <row r="102" spans="1:46" s="27" customFormat="1" x14ac:dyDescent="0.25">
      <c r="A102" s="26">
        <f t="shared" si="51"/>
        <v>101</v>
      </c>
      <c r="B102" s="23" t="s">
        <v>4</v>
      </c>
      <c r="C102" s="23" t="s">
        <v>2674</v>
      </c>
      <c r="D102" s="23" t="s">
        <v>2675</v>
      </c>
      <c r="E102" s="24">
        <v>52369781</v>
      </c>
      <c r="F102" s="75">
        <v>46057</v>
      </c>
      <c r="G102" s="75"/>
      <c r="H102" s="75">
        <v>46298</v>
      </c>
      <c r="I102" s="18">
        <v>48350616</v>
      </c>
      <c r="J102" s="18"/>
      <c r="K102" s="18">
        <v>0</v>
      </c>
      <c r="L102" s="26" t="s">
        <v>60</v>
      </c>
      <c r="M102" s="18">
        <v>0</v>
      </c>
      <c r="N102" s="18">
        <v>6043827</v>
      </c>
      <c r="O102" s="18">
        <v>201460.9</v>
      </c>
      <c r="P102" s="26">
        <v>543</v>
      </c>
      <c r="Q102" s="67">
        <v>46033</v>
      </c>
      <c r="R102" s="18">
        <v>72525924</v>
      </c>
      <c r="S102" s="26">
        <v>1241</v>
      </c>
      <c r="T102" s="59">
        <v>46052</v>
      </c>
      <c r="U102" s="18">
        <v>48350616</v>
      </c>
      <c r="V102" s="18">
        <v>0</v>
      </c>
      <c r="W102" s="18">
        <v>5439444.2999999998</v>
      </c>
      <c r="X102" s="18">
        <v>6043827</v>
      </c>
      <c r="Y102" s="18">
        <v>6043827</v>
      </c>
      <c r="Z102" s="18">
        <v>6043827</v>
      </c>
      <c r="AA102" s="18">
        <v>6043827</v>
      </c>
      <c r="AB102" s="18">
        <v>6043827</v>
      </c>
      <c r="AC102" s="18">
        <f t="shared" si="65"/>
        <v>35658579.299999997</v>
      </c>
      <c r="AD102" s="18"/>
      <c r="AE102" s="18">
        <f t="shared" si="66"/>
        <v>6043827</v>
      </c>
      <c r="AF102" s="18">
        <f>--N102</f>
        <v>6043827</v>
      </c>
      <c r="AG102" s="18">
        <f>--AB102/30*3</f>
        <v>604382.69999999995</v>
      </c>
      <c r="AH102" s="18">
        <v>0</v>
      </c>
      <c r="AI102" s="18">
        <v>0</v>
      </c>
      <c r="AJ102" s="18">
        <f t="shared" si="69"/>
        <v>12692036.699999999</v>
      </c>
      <c r="AK102" s="18">
        <f t="shared" si="70"/>
        <v>48350616</v>
      </c>
      <c r="AL102" s="23"/>
      <c r="AM102" s="23"/>
      <c r="AN102" s="23"/>
      <c r="AO102" s="23"/>
      <c r="AP102" s="23"/>
      <c r="AQ102" s="23" t="s">
        <v>61</v>
      </c>
      <c r="AR102" s="23" t="s">
        <v>2676</v>
      </c>
      <c r="AS102" s="23" t="s">
        <v>2677</v>
      </c>
      <c r="AT102" s="23" t="s">
        <v>2277</v>
      </c>
    </row>
    <row r="103" spans="1:46" s="27" customFormat="1" x14ac:dyDescent="0.25">
      <c r="A103" s="26">
        <f t="shared" si="51"/>
        <v>102</v>
      </c>
      <c r="B103" s="23" t="s">
        <v>4</v>
      </c>
      <c r="C103" s="23" t="s">
        <v>2678</v>
      </c>
      <c r="D103" s="23" t="s">
        <v>2679</v>
      </c>
      <c r="E103" s="24">
        <v>1012368974</v>
      </c>
      <c r="F103" s="75">
        <v>46057</v>
      </c>
      <c r="G103" s="75">
        <v>46091</v>
      </c>
      <c r="H103" s="75">
        <v>46298</v>
      </c>
      <c r="I103" s="18">
        <v>48350616</v>
      </c>
      <c r="J103" s="18">
        <v>41098023.600000001</v>
      </c>
      <c r="K103" s="18">
        <v>0</v>
      </c>
      <c r="L103" s="26" t="s">
        <v>60</v>
      </c>
      <c r="M103" s="18">
        <v>0</v>
      </c>
      <c r="N103" s="18">
        <v>6043827</v>
      </c>
      <c r="O103" s="18">
        <v>201460.9</v>
      </c>
      <c r="P103" s="26">
        <v>494</v>
      </c>
      <c r="Q103" s="67">
        <v>46033</v>
      </c>
      <c r="R103" s="18">
        <v>72525924</v>
      </c>
      <c r="S103" s="26">
        <v>4566</v>
      </c>
      <c r="T103" s="59">
        <v>46091</v>
      </c>
      <c r="U103" s="18">
        <v>41098023.600000001</v>
      </c>
      <c r="V103" s="18">
        <v>0</v>
      </c>
      <c r="W103" s="18">
        <v>0</v>
      </c>
      <c r="X103" s="18">
        <v>4230678.8999999994</v>
      </c>
      <c r="Y103" s="18">
        <v>6043827</v>
      </c>
      <c r="Z103" s="18">
        <v>6043827</v>
      </c>
      <c r="AA103" s="18">
        <v>6043827</v>
      </c>
      <c r="AB103" s="18">
        <v>6043827</v>
      </c>
      <c r="AC103" s="18">
        <f t="shared" si="65"/>
        <v>28405986.899999999</v>
      </c>
      <c r="AD103" s="18"/>
      <c r="AE103" s="18">
        <f t="shared" si="66"/>
        <v>6043827</v>
      </c>
      <c r="AF103" s="18">
        <f>--N103</f>
        <v>6043827</v>
      </c>
      <c r="AG103" s="18">
        <f>--AB103/30*3</f>
        <v>604382.69999999995</v>
      </c>
      <c r="AH103" s="18">
        <v>0</v>
      </c>
      <c r="AI103" s="18">
        <v>0</v>
      </c>
      <c r="AJ103" s="18">
        <f t="shared" si="69"/>
        <v>12692036.699999999</v>
      </c>
      <c r="AK103" s="18">
        <f t="shared" si="70"/>
        <v>41098023.599999994</v>
      </c>
      <c r="AL103" s="23"/>
      <c r="AM103" s="23"/>
      <c r="AN103" s="23"/>
      <c r="AO103" s="23"/>
      <c r="AP103" s="23" t="s">
        <v>92</v>
      </c>
      <c r="AQ103" s="23" t="s">
        <v>61</v>
      </c>
      <c r="AR103" s="23" t="s">
        <v>2680</v>
      </c>
      <c r="AS103" s="23" t="s">
        <v>2681</v>
      </c>
      <c r="AT103" s="23" t="s">
        <v>2277</v>
      </c>
    </row>
    <row r="104" spans="1:46" s="27" customFormat="1" x14ac:dyDescent="0.25">
      <c r="A104" s="26">
        <f t="shared" si="51"/>
        <v>103</v>
      </c>
      <c r="B104" s="23" t="s">
        <v>4</v>
      </c>
      <c r="C104" s="23" t="s">
        <v>2682</v>
      </c>
      <c r="D104" s="23" t="s">
        <v>2683</v>
      </c>
      <c r="E104" s="24">
        <v>1024482099</v>
      </c>
      <c r="F104" s="75">
        <v>46055</v>
      </c>
      <c r="G104" s="75"/>
      <c r="H104" s="75">
        <v>46296</v>
      </c>
      <c r="I104" s="18">
        <v>95896824</v>
      </c>
      <c r="J104" s="18"/>
      <c r="K104" s="18">
        <v>0</v>
      </c>
      <c r="L104" s="26" t="s">
        <v>60</v>
      </c>
      <c r="M104" s="18">
        <v>0</v>
      </c>
      <c r="N104" s="18">
        <v>11987103</v>
      </c>
      <c r="O104" s="18">
        <v>399570.1</v>
      </c>
      <c r="P104" s="26">
        <v>499</v>
      </c>
      <c r="Q104" s="67">
        <v>46033</v>
      </c>
      <c r="R104" s="18">
        <v>95896824</v>
      </c>
      <c r="S104" s="26">
        <v>1266</v>
      </c>
      <c r="T104" s="59">
        <v>46052</v>
      </c>
      <c r="U104" s="18">
        <v>95896824</v>
      </c>
      <c r="V104" s="18">
        <v>0</v>
      </c>
      <c r="W104" s="18">
        <v>11587532.899999999</v>
      </c>
      <c r="X104" s="18">
        <v>11987103</v>
      </c>
      <c r="Y104" s="18">
        <v>11987103</v>
      </c>
      <c r="Z104" s="18">
        <v>11987103</v>
      </c>
      <c r="AA104" s="18">
        <v>11987103</v>
      </c>
      <c r="AB104" s="18">
        <v>11987103</v>
      </c>
      <c r="AC104" s="18">
        <f t="shared" si="65"/>
        <v>71523047.900000006</v>
      </c>
      <c r="AD104" s="18"/>
      <c r="AE104" s="18">
        <f t="shared" si="66"/>
        <v>11987103</v>
      </c>
      <c r="AF104" s="18">
        <f>--N104</f>
        <v>11987103</v>
      </c>
      <c r="AG104" s="18">
        <f>--N104/30*1</f>
        <v>399570.1</v>
      </c>
      <c r="AH104" s="18">
        <v>0</v>
      </c>
      <c r="AI104" s="18">
        <v>0</v>
      </c>
      <c r="AJ104" s="18">
        <f t="shared" si="69"/>
        <v>24373776.100000001</v>
      </c>
      <c r="AK104" s="18">
        <f t="shared" si="70"/>
        <v>95896824</v>
      </c>
      <c r="AL104" s="23"/>
      <c r="AM104" s="23"/>
      <c r="AN104" s="23"/>
      <c r="AO104" s="23"/>
      <c r="AP104" s="23"/>
      <c r="AQ104" s="23" t="s">
        <v>61</v>
      </c>
      <c r="AR104" s="23" t="s">
        <v>2684</v>
      </c>
      <c r="AS104" s="23" t="s">
        <v>2685</v>
      </c>
      <c r="AT104" s="23" t="s">
        <v>2277</v>
      </c>
    </row>
    <row r="105" spans="1:46" s="27" customFormat="1" x14ac:dyDescent="0.25">
      <c r="A105" s="26">
        <f t="shared" si="51"/>
        <v>104</v>
      </c>
      <c r="B105" s="23" t="s">
        <v>4</v>
      </c>
      <c r="C105" s="23" t="s">
        <v>2686</v>
      </c>
      <c r="D105" s="23" t="s">
        <v>2687</v>
      </c>
      <c r="E105" s="24">
        <v>1000159791</v>
      </c>
      <c r="F105" s="75">
        <v>46052</v>
      </c>
      <c r="G105" s="75"/>
      <c r="H105" s="75">
        <v>46294</v>
      </c>
      <c r="I105" s="18">
        <v>46048000</v>
      </c>
      <c r="J105" s="18"/>
      <c r="K105" s="18">
        <v>0</v>
      </c>
      <c r="L105" s="26" t="s">
        <v>60</v>
      </c>
      <c r="M105" s="18">
        <v>0</v>
      </c>
      <c r="N105" s="18">
        <v>5756000</v>
      </c>
      <c r="O105" s="18">
        <v>191866.66666666666</v>
      </c>
      <c r="P105" s="26">
        <v>940</v>
      </c>
      <c r="Q105" s="67">
        <v>46042</v>
      </c>
      <c r="R105" s="18">
        <v>46048000</v>
      </c>
      <c r="S105" s="26">
        <v>1174</v>
      </c>
      <c r="T105" s="59">
        <v>46052</v>
      </c>
      <c r="U105" s="18">
        <v>46048000</v>
      </c>
      <c r="V105" s="18">
        <v>191866.66666666666</v>
      </c>
      <c r="W105" s="18">
        <v>5756000</v>
      </c>
      <c r="X105" s="18">
        <v>5756000</v>
      </c>
      <c r="Y105" s="18">
        <v>5756000</v>
      </c>
      <c r="Z105" s="18">
        <v>5756000</v>
      </c>
      <c r="AA105" s="18">
        <v>5756000</v>
      </c>
      <c r="AB105" s="18">
        <v>5756000</v>
      </c>
      <c r="AC105" s="18">
        <f t="shared" si="65"/>
        <v>34727866.666666672</v>
      </c>
      <c r="AD105" s="18"/>
      <c r="AE105" s="18">
        <f t="shared" si="66"/>
        <v>5756000</v>
      </c>
      <c r="AF105" s="18">
        <f>--N105/30*29</f>
        <v>5564133.333333333</v>
      </c>
      <c r="AG105" s="18">
        <v>0</v>
      </c>
      <c r="AH105" s="18"/>
      <c r="AI105" s="18"/>
      <c r="AJ105" s="18">
        <f t="shared" si="69"/>
        <v>11320133.333333332</v>
      </c>
      <c r="AK105" s="18">
        <f t="shared" si="70"/>
        <v>46048000</v>
      </c>
      <c r="AL105" s="23"/>
      <c r="AM105" s="23"/>
      <c r="AN105" s="23"/>
      <c r="AO105" s="23"/>
      <c r="AP105" s="23"/>
      <c r="AQ105" s="23" t="s">
        <v>61</v>
      </c>
      <c r="AR105" s="23" t="s">
        <v>2688</v>
      </c>
      <c r="AS105" s="23" t="s">
        <v>2689</v>
      </c>
      <c r="AT105" s="23" t="s">
        <v>2277</v>
      </c>
    </row>
    <row r="106" spans="1:46" s="27" customFormat="1" x14ac:dyDescent="0.25">
      <c r="A106" s="26">
        <f t="shared" si="51"/>
        <v>105</v>
      </c>
      <c r="B106" s="23" t="s">
        <v>4</v>
      </c>
      <c r="C106" s="23" t="s">
        <v>2690</v>
      </c>
      <c r="D106" s="23" t="s">
        <v>2691</v>
      </c>
      <c r="E106" s="24">
        <v>1010216303</v>
      </c>
      <c r="F106" s="75">
        <v>46052</v>
      </c>
      <c r="G106" s="75"/>
      <c r="H106" s="75">
        <v>46294</v>
      </c>
      <c r="I106" s="18">
        <v>73792312</v>
      </c>
      <c r="J106" s="18"/>
      <c r="K106" s="18">
        <v>0</v>
      </c>
      <c r="L106" s="26" t="s">
        <v>60</v>
      </c>
      <c r="M106" s="18">
        <v>0</v>
      </c>
      <c r="N106" s="18">
        <v>9224039</v>
      </c>
      <c r="O106" s="18">
        <v>307467.96666666667</v>
      </c>
      <c r="P106" s="26">
        <v>570</v>
      </c>
      <c r="Q106" s="67">
        <v>46033</v>
      </c>
      <c r="R106" s="18">
        <v>110688468</v>
      </c>
      <c r="S106" s="26">
        <v>1083</v>
      </c>
      <c r="T106" s="59">
        <v>46050</v>
      </c>
      <c r="U106" s="18">
        <v>73792312</v>
      </c>
      <c r="V106" s="18">
        <v>307467.96999999997</v>
      </c>
      <c r="W106" s="18">
        <v>9224039</v>
      </c>
      <c r="X106" s="18">
        <v>9224039</v>
      </c>
      <c r="Y106" s="18">
        <v>9224039</v>
      </c>
      <c r="Z106" s="18">
        <v>9224039</v>
      </c>
      <c r="AA106" s="18">
        <v>9224039</v>
      </c>
      <c r="AB106" s="18">
        <v>9224039</v>
      </c>
      <c r="AC106" s="18">
        <f t="shared" si="65"/>
        <v>55651701.969999999</v>
      </c>
      <c r="AD106" s="18"/>
      <c r="AE106" s="18">
        <f t="shared" si="66"/>
        <v>9224039</v>
      </c>
      <c r="AF106" s="18">
        <f>--N106/30*29</f>
        <v>8916571.0333333332</v>
      </c>
      <c r="AG106" s="18">
        <v>0</v>
      </c>
      <c r="AH106" s="18"/>
      <c r="AI106" s="18"/>
      <c r="AJ106" s="18">
        <f t="shared" si="69"/>
        <v>18140610.033333331</v>
      </c>
      <c r="AK106" s="18">
        <f t="shared" si="70"/>
        <v>73792312.00333333</v>
      </c>
      <c r="AL106" s="23"/>
      <c r="AM106" s="23"/>
      <c r="AN106" s="23"/>
      <c r="AO106" s="23"/>
      <c r="AP106" s="23"/>
      <c r="AQ106" s="23" t="s">
        <v>61</v>
      </c>
      <c r="AR106" s="23" t="s">
        <v>2692</v>
      </c>
      <c r="AS106" s="23" t="s">
        <v>2693</v>
      </c>
      <c r="AT106" s="23" t="s">
        <v>2277</v>
      </c>
    </row>
    <row r="107" spans="1:46" s="27" customFormat="1" x14ac:dyDescent="0.25">
      <c r="A107" s="26">
        <f t="shared" si="51"/>
        <v>106</v>
      </c>
      <c r="B107" s="23" t="s">
        <v>4</v>
      </c>
      <c r="C107" s="23" t="s">
        <v>2694</v>
      </c>
      <c r="D107" s="23" t="s">
        <v>2695</v>
      </c>
      <c r="E107" s="24">
        <v>80259950</v>
      </c>
      <c r="F107" s="75">
        <v>46056</v>
      </c>
      <c r="G107" s="75"/>
      <c r="H107" s="75">
        <v>46297</v>
      </c>
      <c r="I107" s="18">
        <v>101326296</v>
      </c>
      <c r="J107" s="18"/>
      <c r="K107" s="18">
        <v>0</v>
      </c>
      <c r="L107" s="26" t="s">
        <v>60</v>
      </c>
      <c r="M107" s="18">
        <v>0</v>
      </c>
      <c r="N107" s="18">
        <v>12665787</v>
      </c>
      <c r="O107" s="18">
        <v>422192.9</v>
      </c>
      <c r="P107" s="26">
        <v>590</v>
      </c>
      <c r="Q107" s="67">
        <v>46033</v>
      </c>
      <c r="R107" s="18">
        <v>101326296</v>
      </c>
      <c r="S107" s="26">
        <v>1200</v>
      </c>
      <c r="T107" s="59">
        <v>46052</v>
      </c>
      <c r="U107" s="18">
        <v>101326296</v>
      </c>
      <c r="V107" s="18">
        <v>0</v>
      </c>
      <c r="W107" s="18">
        <v>11821401.200000001</v>
      </c>
      <c r="X107" s="18">
        <v>12665787</v>
      </c>
      <c r="Y107" s="18">
        <v>12665787</v>
      </c>
      <c r="Z107" s="18">
        <v>12665787</v>
      </c>
      <c r="AA107" s="18">
        <v>12665787</v>
      </c>
      <c r="AB107" s="18">
        <v>12665787</v>
      </c>
      <c r="AC107" s="18">
        <f t="shared" si="65"/>
        <v>75150336.200000003</v>
      </c>
      <c r="AD107" s="18"/>
      <c r="AE107" s="18">
        <f t="shared" si="66"/>
        <v>12665787</v>
      </c>
      <c r="AF107" s="18">
        <f t="shared" ref="AF107:AF111" si="75">--N107</f>
        <v>12665787</v>
      </c>
      <c r="AG107" s="18">
        <f t="shared" ref="AG107" si="76">--AB107/30*2</f>
        <v>844385.8</v>
      </c>
      <c r="AH107" s="18">
        <v>0</v>
      </c>
      <c r="AI107" s="18">
        <v>0</v>
      </c>
      <c r="AJ107" s="18">
        <f t="shared" si="69"/>
        <v>26175959.800000001</v>
      </c>
      <c r="AK107" s="18">
        <f t="shared" si="70"/>
        <v>101326296</v>
      </c>
      <c r="AL107" s="23"/>
      <c r="AM107" s="23"/>
      <c r="AN107" s="23"/>
      <c r="AO107" s="23"/>
      <c r="AP107" s="23"/>
      <c r="AQ107" s="23" t="s">
        <v>61</v>
      </c>
      <c r="AR107" s="23" t="s">
        <v>2696</v>
      </c>
      <c r="AS107" s="23" t="s">
        <v>2697</v>
      </c>
      <c r="AT107" s="23" t="s">
        <v>2277</v>
      </c>
    </row>
    <row r="108" spans="1:46" s="27" customFormat="1" x14ac:dyDescent="0.25">
      <c r="A108" s="26">
        <f t="shared" si="51"/>
        <v>107</v>
      </c>
      <c r="B108" s="23" t="s">
        <v>4</v>
      </c>
      <c r="C108" s="23" t="s">
        <v>2698</v>
      </c>
      <c r="D108" s="23" t="s">
        <v>2699</v>
      </c>
      <c r="E108" s="24">
        <v>80733970</v>
      </c>
      <c r="F108" s="75">
        <v>46056</v>
      </c>
      <c r="G108" s="75"/>
      <c r="H108" s="75">
        <v>46297</v>
      </c>
      <c r="I108" s="18">
        <v>95896816</v>
      </c>
      <c r="J108" s="18"/>
      <c r="K108" s="18">
        <v>0</v>
      </c>
      <c r="L108" s="26" t="s">
        <v>60</v>
      </c>
      <c r="M108" s="18">
        <v>0</v>
      </c>
      <c r="N108" s="18">
        <v>11987102</v>
      </c>
      <c r="O108" s="18">
        <v>399570.06666666665</v>
      </c>
      <c r="P108" s="26">
        <v>571</v>
      </c>
      <c r="Q108" s="67">
        <v>46033</v>
      </c>
      <c r="R108" s="18">
        <v>95896824</v>
      </c>
      <c r="S108" s="26">
        <v>1232</v>
      </c>
      <c r="T108" s="59">
        <v>46052</v>
      </c>
      <c r="U108" s="18">
        <v>95896824</v>
      </c>
      <c r="V108" s="18">
        <v>0</v>
      </c>
      <c r="W108" s="18">
        <v>11187961.869999999</v>
      </c>
      <c r="X108" s="18">
        <v>11987102</v>
      </c>
      <c r="Y108" s="18">
        <v>11987102</v>
      </c>
      <c r="Z108" s="18">
        <v>11987102</v>
      </c>
      <c r="AA108" s="18">
        <v>11987102</v>
      </c>
      <c r="AB108" s="18">
        <v>11987102</v>
      </c>
      <c r="AC108" s="18">
        <f t="shared" si="65"/>
        <v>71123471.870000005</v>
      </c>
      <c r="AD108" s="18"/>
      <c r="AE108" s="18">
        <f t="shared" si="66"/>
        <v>11987102</v>
      </c>
      <c r="AF108" s="18">
        <f t="shared" si="75"/>
        <v>11987102</v>
      </c>
      <c r="AG108" s="18">
        <f>--AB108/30*2--8</f>
        <v>799148.1333333333</v>
      </c>
      <c r="AH108" s="18">
        <v>0</v>
      </c>
      <c r="AI108" s="18">
        <v>0</v>
      </c>
      <c r="AJ108" s="18">
        <f t="shared" si="69"/>
        <v>24773352.133333333</v>
      </c>
      <c r="AK108" s="18">
        <f t="shared" si="70"/>
        <v>95896824.00333333</v>
      </c>
      <c r="AL108" s="26"/>
      <c r="AM108" s="25"/>
      <c r="AN108" s="25"/>
      <c r="AO108" s="26"/>
      <c r="AP108" s="26"/>
      <c r="AQ108" s="23" t="s">
        <v>61</v>
      </c>
      <c r="AR108" s="23" t="s">
        <v>2700</v>
      </c>
      <c r="AS108" s="23" t="s">
        <v>2701</v>
      </c>
      <c r="AT108" s="23" t="s">
        <v>2277</v>
      </c>
    </row>
    <row r="109" spans="1:46" s="27" customFormat="1" x14ac:dyDescent="0.25">
      <c r="A109" s="26">
        <f t="shared" si="51"/>
        <v>108</v>
      </c>
      <c r="B109" s="23" t="s">
        <v>4</v>
      </c>
      <c r="C109" s="23" t="s">
        <v>2702</v>
      </c>
      <c r="D109" s="23" t="s">
        <v>2703</v>
      </c>
      <c r="E109" s="24">
        <v>80151496</v>
      </c>
      <c r="F109" s="75">
        <v>46055</v>
      </c>
      <c r="G109" s="75"/>
      <c r="H109" s="75">
        <v>46296</v>
      </c>
      <c r="I109" s="18">
        <v>109200000</v>
      </c>
      <c r="J109" s="18"/>
      <c r="K109" s="18">
        <v>0</v>
      </c>
      <c r="L109" s="26" t="s">
        <v>60</v>
      </c>
      <c r="M109" s="18">
        <v>0</v>
      </c>
      <c r="N109" s="18">
        <v>13650000</v>
      </c>
      <c r="O109" s="18">
        <v>455000</v>
      </c>
      <c r="P109" s="26">
        <v>488</v>
      </c>
      <c r="Q109" s="67">
        <v>46033</v>
      </c>
      <c r="R109" s="18">
        <v>109200000</v>
      </c>
      <c r="S109" s="26">
        <v>1227</v>
      </c>
      <c r="T109" s="59">
        <v>46052</v>
      </c>
      <c r="U109" s="18">
        <v>109200000</v>
      </c>
      <c r="V109" s="18">
        <v>0</v>
      </c>
      <c r="W109" s="18">
        <v>13195000</v>
      </c>
      <c r="X109" s="18">
        <v>13650000</v>
      </c>
      <c r="Y109" s="18">
        <v>13650000</v>
      </c>
      <c r="Z109" s="18">
        <v>13650000</v>
      </c>
      <c r="AA109" s="18">
        <v>13650000</v>
      </c>
      <c r="AB109" s="18">
        <v>13650000</v>
      </c>
      <c r="AC109" s="18">
        <f t="shared" si="65"/>
        <v>81445000</v>
      </c>
      <c r="AD109" s="18"/>
      <c r="AE109" s="18">
        <f t="shared" si="66"/>
        <v>13650000</v>
      </c>
      <c r="AF109" s="18">
        <f t="shared" si="75"/>
        <v>13650000</v>
      </c>
      <c r="AG109" s="18">
        <f t="shared" ref="AG109:AG111" si="77">--N109/30*1</f>
        <v>455000</v>
      </c>
      <c r="AH109" s="18">
        <v>0</v>
      </c>
      <c r="AI109" s="18">
        <v>0</v>
      </c>
      <c r="AJ109" s="18">
        <f t="shared" si="69"/>
        <v>27755000</v>
      </c>
      <c r="AK109" s="18">
        <f t="shared" si="70"/>
        <v>109200000</v>
      </c>
      <c r="AL109" s="23"/>
      <c r="AM109" s="23"/>
      <c r="AN109" s="23"/>
      <c r="AO109" s="23"/>
      <c r="AP109" s="23"/>
      <c r="AQ109" s="23" t="s">
        <v>61</v>
      </c>
      <c r="AR109" s="23" t="s">
        <v>2704</v>
      </c>
      <c r="AS109" s="23" t="s">
        <v>2705</v>
      </c>
      <c r="AT109" s="23" t="s">
        <v>2277</v>
      </c>
    </row>
    <row r="110" spans="1:46" s="27" customFormat="1" x14ac:dyDescent="0.25">
      <c r="A110" s="26">
        <f t="shared" si="51"/>
        <v>109</v>
      </c>
      <c r="B110" s="23" t="s">
        <v>4</v>
      </c>
      <c r="C110" s="23" t="s">
        <v>2706</v>
      </c>
      <c r="D110" s="23" t="s">
        <v>2707</v>
      </c>
      <c r="E110" s="24">
        <v>52278660</v>
      </c>
      <c r="F110" s="75">
        <v>46055</v>
      </c>
      <c r="G110" s="75"/>
      <c r="H110" s="75">
        <v>46296</v>
      </c>
      <c r="I110" s="18">
        <v>95896824</v>
      </c>
      <c r="J110" s="18"/>
      <c r="K110" s="18">
        <v>0</v>
      </c>
      <c r="L110" s="26" t="s">
        <v>60</v>
      </c>
      <c r="M110" s="18">
        <v>0</v>
      </c>
      <c r="N110" s="18">
        <v>11987103</v>
      </c>
      <c r="O110" s="18">
        <v>399570.1</v>
      </c>
      <c r="P110" s="26">
        <v>500</v>
      </c>
      <c r="Q110" s="67">
        <v>46033</v>
      </c>
      <c r="R110" s="18">
        <v>109200000</v>
      </c>
      <c r="S110" s="26">
        <v>1233</v>
      </c>
      <c r="T110" s="59">
        <v>46052</v>
      </c>
      <c r="U110" s="18">
        <v>95896824</v>
      </c>
      <c r="V110" s="18">
        <v>0</v>
      </c>
      <c r="W110" s="18">
        <v>11587532.899999999</v>
      </c>
      <c r="X110" s="18">
        <v>11987103</v>
      </c>
      <c r="Y110" s="18">
        <v>11987103</v>
      </c>
      <c r="Z110" s="18">
        <v>11987103</v>
      </c>
      <c r="AA110" s="18">
        <v>11987103</v>
      </c>
      <c r="AB110" s="18">
        <v>11987103</v>
      </c>
      <c r="AC110" s="18">
        <f t="shared" si="65"/>
        <v>71523047.900000006</v>
      </c>
      <c r="AD110" s="18"/>
      <c r="AE110" s="18">
        <f t="shared" si="66"/>
        <v>11987103</v>
      </c>
      <c r="AF110" s="18">
        <f t="shared" si="75"/>
        <v>11987103</v>
      </c>
      <c r="AG110" s="18">
        <f t="shared" si="77"/>
        <v>399570.1</v>
      </c>
      <c r="AH110" s="18">
        <v>0</v>
      </c>
      <c r="AI110" s="18">
        <v>0</v>
      </c>
      <c r="AJ110" s="18">
        <f t="shared" si="69"/>
        <v>24373776.100000001</v>
      </c>
      <c r="AK110" s="18">
        <f t="shared" si="70"/>
        <v>95896824</v>
      </c>
      <c r="AL110" s="23"/>
      <c r="AM110" s="23"/>
      <c r="AN110" s="23"/>
      <c r="AO110" s="23"/>
      <c r="AP110" s="23"/>
      <c r="AQ110" s="23" t="s">
        <v>61</v>
      </c>
      <c r="AR110" s="23" t="s">
        <v>2708</v>
      </c>
      <c r="AS110" s="23" t="s">
        <v>2709</v>
      </c>
      <c r="AT110" s="23" t="s">
        <v>2277</v>
      </c>
    </row>
    <row r="111" spans="1:46" s="27" customFormat="1" x14ac:dyDescent="0.25">
      <c r="A111" s="26">
        <f t="shared" si="51"/>
        <v>110</v>
      </c>
      <c r="B111" s="23" t="s">
        <v>4</v>
      </c>
      <c r="C111" s="23" t="s">
        <v>2710</v>
      </c>
      <c r="D111" s="23" t="s">
        <v>2711</v>
      </c>
      <c r="E111" s="24">
        <v>1072425411</v>
      </c>
      <c r="F111" s="75">
        <v>46055</v>
      </c>
      <c r="G111" s="75"/>
      <c r="H111" s="75">
        <v>46296</v>
      </c>
      <c r="I111" s="18">
        <v>92020328</v>
      </c>
      <c r="J111" s="18"/>
      <c r="K111" s="18">
        <v>0</v>
      </c>
      <c r="L111" s="26" t="s">
        <v>60</v>
      </c>
      <c r="M111" s="18">
        <v>0</v>
      </c>
      <c r="N111" s="18">
        <v>11502541</v>
      </c>
      <c r="O111" s="18">
        <v>383418.03333333333</v>
      </c>
      <c r="P111" s="26">
        <v>545</v>
      </c>
      <c r="Q111" s="67">
        <v>46033</v>
      </c>
      <c r="R111" s="18">
        <v>138030504</v>
      </c>
      <c r="S111" s="26">
        <v>1272</v>
      </c>
      <c r="T111" s="59">
        <v>46052</v>
      </c>
      <c r="U111" s="18">
        <v>92020328</v>
      </c>
      <c r="V111" s="18">
        <v>0</v>
      </c>
      <c r="W111" s="18">
        <v>11119122.966666667</v>
      </c>
      <c r="X111" s="18">
        <v>11502541</v>
      </c>
      <c r="Y111" s="18">
        <v>11502541</v>
      </c>
      <c r="Z111" s="18">
        <v>11502541</v>
      </c>
      <c r="AA111" s="18">
        <v>11502541</v>
      </c>
      <c r="AB111" s="18">
        <v>11502541</v>
      </c>
      <c r="AC111" s="18">
        <f t="shared" si="65"/>
        <v>68631827.966666669</v>
      </c>
      <c r="AD111" s="18"/>
      <c r="AE111" s="18">
        <f t="shared" si="66"/>
        <v>11502541</v>
      </c>
      <c r="AF111" s="18">
        <f t="shared" si="75"/>
        <v>11502541</v>
      </c>
      <c r="AG111" s="18">
        <f t="shared" si="77"/>
        <v>383418.03333333333</v>
      </c>
      <c r="AH111" s="18">
        <v>0</v>
      </c>
      <c r="AI111" s="18">
        <v>0</v>
      </c>
      <c r="AJ111" s="18">
        <f t="shared" si="69"/>
        <v>23388500.033333335</v>
      </c>
      <c r="AK111" s="18">
        <f t="shared" si="70"/>
        <v>92020328</v>
      </c>
      <c r="AL111" s="23"/>
      <c r="AM111" s="23"/>
      <c r="AN111" s="23"/>
      <c r="AO111" s="23"/>
      <c r="AP111" s="23"/>
      <c r="AQ111" s="23" t="s">
        <v>61</v>
      </c>
      <c r="AR111" s="23" t="s">
        <v>2712</v>
      </c>
      <c r="AS111" s="23" t="s">
        <v>2713</v>
      </c>
      <c r="AT111" s="23" t="s">
        <v>2277</v>
      </c>
    </row>
    <row r="112" spans="1:46" s="27" customFormat="1" x14ac:dyDescent="0.25">
      <c r="A112" s="26">
        <f t="shared" si="51"/>
        <v>111</v>
      </c>
      <c r="B112" s="23" t="s">
        <v>4</v>
      </c>
      <c r="C112" s="23" t="s">
        <v>2714</v>
      </c>
      <c r="D112" s="23" t="s">
        <v>2715</v>
      </c>
      <c r="E112" s="24">
        <v>80005601</v>
      </c>
      <c r="F112" s="75">
        <v>46052</v>
      </c>
      <c r="G112" s="75"/>
      <c r="H112" s="75">
        <v>46294</v>
      </c>
      <c r="I112" s="18">
        <v>50762296</v>
      </c>
      <c r="J112" s="18"/>
      <c r="K112" s="18">
        <v>0</v>
      </c>
      <c r="L112" s="26" t="s">
        <v>60</v>
      </c>
      <c r="M112" s="18">
        <v>0</v>
      </c>
      <c r="N112" s="18">
        <v>6345287</v>
      </c>
      <c r="O112" s="18">
        <v>211509.56666666668</v>
      </c>
      <c r="P112" s="26">
        <v>947</v>
      </c>
      <c r="Q112" s="67">
        <v>46042</v>
      </c>
      <c r="R112" s="18">
        <v>76143444</v>
      </c>
      <c r="S112" s="26">
        <v>1242</v>
      </c>
      <c r="T112" s="59">
        <v>46052</v>
      </c>
      <c r="U112" s="18">
        <v>50762296</v>
      </c>
      <c r="V112" s="18">
        <v>211509.56666666668</v>
      </c>
      <c r="W112" s="18">
        <v>6345287</v>
      </c>
      <c r="X112" s="18">
        <v>6345287</v>
      </c>
      <c r="Y112" s="18">
        <v>6345287</v>
      </c>
      <c r="Z112" s="18">
        <v>6345287</v>
      </c>
      <c r="AA112" s="18">
        <v>6345287</v>
      </c>
      <c r="AB112" s="18">
        <v>6345287</v>
      </c>
      <c r="AC112" s="18">
        <f t="shared" si="65"/>
        <v>38283231.566666663</v>
      </c>
      <c r="AD112" s="18"/>
      <c r="AE112" s="18">
        <f t="shared" si="66"/>
        <v>6345287</v>
      </c>
      <c r="AF112" s="18">
        <f>--N112/30*29</f>
        <v>6133777.4333333336</v>
      </c>
      <c r="AG112" s="18">
        <v>0</v>
      </c>
      <c r="AH112" s="18"/>
      <c r="AI112" s="18"/>
      <c r="AJ112" s="18">
        <f t="shared" si="69"/>
        <v>12479064.433333334</v>
      </c>
      <c r="AK112" s="18">
        <f t="shared" si="70"/>
        <v>50762296</v>
      </c>
      <c r="AL112" s="23"/>
      <c r="AM112" s="23"/>
      <c r="AN112" s="23"/>
      <c r="AO112" s="23"/>
      <c r="AP112" s="23"/>
      <c r="AQ112" s="23" t="s">
        <v>61</v>
      </c>
      <c r="AR112" s="23" t="s">
        <v>2716</v>
      </c>
      <c r="AS112" s="23" t="s">
        <v>2717</v>
      </c>
      <c r="AT112" s="23" t="s">
        <v>2277</v>
      </c>
    </row>
    <row r="113" spans="1:46" s="27" customFormat="1" x14ac:dyDescent="0.25">
      <c r="A113" s="26">
        <f t="shared" si="51"/>
        <v>112</v>
      </c>
      <c r="B113" s="23" t="s">
        <v>4</v>
      </c>
      <c r="C113" s="23" t="s">
        <v>2718</v>
      </c>
      <c r="D113" s="23" t="s">
        <v>2719</v>
      </c>
      <c r="E113" s="24">
        <v>79311768</v>
      </c>
      <c r="F113" s="75">
        <v>46055</v>
      </c>
      <c r="G113" s="75"/>
      <c r="H113" s="75">
        <v>46296</v>
      </c>
      <c r="I113" s="18">
        <v>89485200</v>
      </c>
      <c r="J113" s="18"/>
      <c r="K113" s="18">
        <v>0</v>
      </c>
      <c r="L113" s="26" t="s">
        <v>60</v>
      </c>
      <c r="M113" s="18">
        <v>0</v>
      </c>
      <c r="N113" s="18">
        <v>11185650</v>
      </c>
      <c r="O113" s="18">
        <v>372855</v>
      </c>
      <c r="P113" s="26">
        <v>561</v>
      </c>
      <c r="Q113" s="67">
        <v>46033</v>
      </c>
      <c r="R113" s="18">
        <v>134227800</v>
      </c>
      <c r="S113" s="26">
        <v>1258</v>
      </c>
      <c r="T113" s="59">
        <v>46052</v>
      </c>
      <c r="U113" s="18">
        <v>89485200</v>
      </c>
      <c r="V113" s="18">
        <v>0</v>
      </c>
      <c r="W113" s="18">
        <v>10812795</v>
      </c>
      <c r="X113" s="18">
        <v>11185650</v>
      </c>
      <c r="Y113" s="18">
        <v>11185650</v>
      </c>
      <c r="Z113" s="18">
        <v>11185650</v>
      </c>
      <c r="AA113" s="18">
        <v>11185650</v>
      </c>
      <c r="AB113" s="18">
        <v>11185650</v>
      </c>
      <c r="AC113" s="18">
        <f t="shared" si="65"/>
        <v>66741045</v>
      </c>
      <c r="AD113" s="18"/>
      <c r="AE113" s="18">
        <f t="shared" si="66"/>
        <v>11185650</v>
      </c>
      <c r="AF113" s="18">
        <f>--N113</f>
        <v>11185650</v>
      </c>
      <c r="AG113" s="18">
        <f>--N113/30*1</f>
        <v>372855</v>
      </c>
      <c r="AH113" s="18">
        <v>0</v>
      </c>
      <c r="AI113" s="18">
        <v>0</v>
      </c>
      <c r="AJ113" s="18">
        <f t="shared" si="69"/>
        <v>22744155</v>
      </c>
      <c r="AK113" s="18">
        <f t="shared" si="70"/>
        <v>89485200</v>
      </c>
      <c r="AL113" s="23"/>
      <c r="AM113" s="23"/>
      <c r="AN113" s="23"/>
      <c r="AO113" s="23"/>
      <c r="AP113" s="23"/>
      <c r="AQ113" s="23" t="s">
        <v>61</v>
      </c>
      <c r="AR113" s="23" t="s">
        <v>2720</v>
      </c>
      <c r="AS113" s="23" t="s">
        <v>2721</v>
      </c>
      <c r="AT113" s="23" t="s">
        <v>2277</v>
      </c>
    </row>
    <row r="114" spans="1:46" s="27" customFormat="1" x14ac:dyDescent="0.25">
      <c r="A114" s="26">
        <f t="shared" si="51"/>
        <v>113</v>
      </c>
      <c r="B114" s="23" t="s">
        <v>4</v>
      </c>
      <c r="C114" s="23" t="s">
        <v>2722</v>
      </c>
      <c r="D114" s="23" t="s">
        <v>2723</v>
      </c>
      <c r="E114" s="24">
        <v>80241942</v>
      </c>
      <c r="F114" s="75">
        <v>46056</v>
      </c>
      <c r="G114" s="75"/>
      <c r="H114" s="75">
        <v>46297</v>
      </c>
      <c r="I114" s="18">
        <v>95896824</v>
      </c>
      <c r="J114" s="18"/>
      <c r="K114" s="18">
        <v>0</v>
      </c>
      <c r="L114" s="26" t="s">
        <v>60</v>
      </c>
      <c r="M114" s="18">
        <v>0</v>
      </c>
      <c r="N114" s="18">
        <v>11987103</v>
      </c>
      <c r="O114" s="18">
        <v>399570.1</v>
      </c>
      <c r="P114" s="26">
        <v>487</v>
      </c>
      <c r="Q114" s="67">
        <v>46033</v>
      </c>
      <c r="R114" s="18">
        <v>95896824</v>
      </c>
      <c r="S114" s="26">
        <v>1231</v>
      </c>
      <c r="T114" s="59">
        <v>46052</v>
      </c>
      <c r="U114" s="18">
        <v>95896824</v>
      </c>
      <c r="V114" s="18">
        <v>0</v>
      </c>
      <c r="W114" s="18">
        <v>11187962.799999999</v>
      </c>
      <c r="X114" s="18">
        <v>11987103</v>
      </c>
      <c r="Y114" s="18">
        <v>11987103</v>
      </c>
      <c r="Z114" s="18">
        <v>11987103</v>
      </c>
      <c r="AA114" s="18">
        <v>11987103</v>
      </c>
      <c r="AB114" s="18">
        <v>11987103</v>
      </c>
      <c r="AC114" s="18">
        <f t="shared" si="65"/>
        <v>71123477.799999997</v>
      </c>
      <c r="AD114" s="18"/>
      <c r="AE114" s="18">
        <f t="shared" si="66"/>
        <v>11987103</v>
      </c>
      <c r="AF114" s="18">
        <f>--N114</f>
        <v>11987103</v>
      </c>
      <c r="AG114" s="18">
        <f>--AB114/30*2</f>
        <v>799140.2</v>
      </c>
      <c r="AH114" s="18">
        <v>0</v>
      </c>
      <c r="AI114" s="18">
        <v>0</v>
      </c>
      <c r="AJ114" s="18">
        <f t="shared" si="69"/>
        <v>24773346.199999999</v>
      </c>
      <c r="AK114" s="18">
        <f t="shared" si="70"/>
        <v>95896824</v>
      </c>
      <c r="AL114" s="23"/>
      <c r="AM114" s="23"/>
      <c r="AN114" s="23"/>
      <c r="AO114" s="23"/>
      <c r="AP114" s="23"/>
      <c r="AQ114" s="23" t="s">
        <v>61</v>
      </c>
      <c r="AR114" s="23" t="s">
        <v>2724</v>
      </c>
      <c r="AS114" s="23" t="s">
        <v>2725</v>
      </c>
      <c r="AT114" s="23" t="s">
        <v>2277</v>
      </c>
    </row>
    <row r="115" spans="1:46" s="27" customFormat="1" x14ac:dyDescent="0.25">
      <c r="A115" s="26">
        <f t="shared" si="51"/>
        <v>114</v>
      </c>
      <c r="B115" s="23" t="s">
        <v>4</v>
      </c>
      <c r="C115" s="23" t="s">
        <v>2726</v>
      </c>
      <c r="D115" s="23" t="s">
        <v>2727</v>
      </c>
      <c r="E115" s="24">
        <v>1069735862</v>
      </c>
      <c r="F115" s="75">
        <v>46055</v>
      </c>
      <c r="G115" s="75"/>
      <c r="H115" s="75">
        <v>46296</v>
      </c>
      <c r="I115" s="18">
        <v>73792312</v>
      </c>
      <c r="J115" s="18"/>
      <c r="K115" s="18">
        <v>0</v>
      </c>
      <c r="L115" s="26" t="s">
        <v>60</v>
      </c>
      <c r="M115" s="18">
        <v>0</v>
      </c>
      <c r="N115" s="18">
        <v>9224039</v>
      </c>
      <c r="O115" s="18">
        <v>307467.96666666667</v>
      </c>
      <c r="P115" s="26">
        <v>585</v>
      </c>
      <c r="Q115" s="67">
        <v>46033</v>
      </c>
      <c r="R115" s="18">
        <v>110688468</v>
      </c>
      <c r="S115" s="26">
        <v>1129</v>
      </c>
      <c r="T115" s="59">
        <v>46051</v>
      </c>
      <c r="U115" s="18">
        <v>73792312</v>
      </c>
      <c r="V115" s="18">
        <v>0</v>
      </c>
      <c r="W115" s="18">
        <v>8916571.0333333332</v>
      </c>
      <c r="X115" s="18">
        <v>9224039</v>
      </c>
      <c r="Y115" s="18">
        <v>9224039</v>
      </c>
      <c r="Z115" s="18">
        <v>9224039</v>
      </c>
      <c r="AA115" s="18">
        <v>9224039</v>
      </c>
      <c r="AB115" s="18">
        <v>9224039</v>
      </c>
      <c r="AC115" s="18">
        <f t="shared" ref="AC115:AC116" si="78">SUM(V115:AB115)</f>
        <v>55036766.033333331</v>
      </c>
      <c r="AD115" s="18"/>
      <c r="AE115" s="18">
        <f t="shared" ref="AE115:AE116" si="79">--N115</f>
        <v>9224039</v>
      </c>
      <c r="AF115" s="18">
        <f t="shared" ref="AF115:AF116" si="80">--N115</f>
        <v>9224039</v>
      </c>
      <c r="AG115" s="18">
        <f t="shared" ref="AG115:AG116" si="81">--N115/30*1</f>
        <v>307467.96666666667</v>
      </c>
      <c r="AH115" s="18">
        <v>0</v>
      </c>
      <c r="AI115" s="18">
        <v>0</v>
      </c>
      <c r="AJ115" s="18">
        <f t="shared" ref="AJ115:AJ116" si="82">SUM(AD115:AI115)</f>
        <v>18755545.966666665</v>
      </c>
      <c r="AK115" s="18">
        <f t="shared" ref="AK115:AK116" si="83">--AJ115--AC115</f>
        <v>73792312</v>
      </c>
      <c r="AL115" s="23"/>
      <c r="AM115" s="23"/>
      <c r="AN115" s="23"/>
      <c r="AO115" s="23"/>
      <c r="AP115" s="23"/>
      <c r="AQ115" s="23" t="s">
        <v>61</v>
      </c>
      <c r="AR115" s="23" t="s">
        <v>2728</v>
      </c>
      <c r="AS115" s="23" t="s">
        <v>2729</v>
      </c>
      <c r="AT115" s="23" t="s">
        <v>2277</v>
      </c>
    </row>
    <row r="116" spans="1:46" s="27" customFormat="1" x14ac:dyDescent="0.25">
      <c r="A116" s="26">
        <f t="shared" si="51"/>
        <v>115</v>
      </c>
      <c r="B116" s="23" t="s">
        <v>4</v>
      </c>
      <c r="C116" s="23" t="s">
        <v>2730</v>
      </c>
      <c r="D116" s="23" t="s">
        <v>2731</v>
      </c>
      <c r="E116" s="24">
        <v>30399696</v>
      </c>
      <c r="F116" s="75">
        <v>46055</v>
      </c>
      <c r="G116" s="75"/>
      <c r="H116" s="75">
        <v>46296</v>
      </c>
      <c r="I116" s="18">
        <v>64000000</v>
      </c>
      <c r="J116" s="18"/>
      <c r="K116" s="18">
        <v>0</v>
      </c>
      <c r="L116" s="26" t="s">
        <v>60</v>
      </c>
      <c r="M116" s="18">
        <v>0</v>
      </c>
      <c r="N116" s="18">
        <v>8000000</v>
      </c>
      <c r="O116" s="18">
        <v>266666.66666666669</v>
      </c>
      <c r="P116" s="26">
        <v>528</v>
      </c>
      <c r="Q116" s="67">
        <v>46033</v>
      </c>
      <c r="R116" s="18">
        <v>64000000</v>
      </c>
      <c r="S116" s="26">
        <v>1154</v>
      </c>
      <c r="T116" s="59">
        <v>46051</v>
      </c>
      <c r="U116" s="18">
        <v>64000000</v>
      </c>
      <c r="V116" s="18">
        <v>0</v>
      </c>
      <c r="W116" s="18">
        <v>7733333.333333334</v>
      </c>
      <c r="X116" s="18">
        <v>8000000</v>
      </c>
      <c r="Y116" s="18">
        <v>8000000</v>
      </c>
      <c r="Z116" s="18">
        <v>8000000</v>
      </c>
      <c r="AA116" s="18">
        <v>8000000</v>
      </c>
      <c r="AB116" s="18">
        <v>8000000</v>
      </c>
      <c r="AC116" s="18">
        <f t="shared" si="78"/>
        <v>47733333.333333336</v>
      </c>
      <c r="AD116" s="18"/>
      <c r="AE116" s="18">
        <f t="shared" si="79"/>
        <v>8000000</v>
      </c>
      <c r="AF116" s="18">
        <f t="shared" si="80"/>
        <v>8000000</v>
      </c>
      <c r="AG116" s="18">
        <f t="shared" si="81"/>
        <v>266666.66666666669</v>
      </c>
      <c r="AH116" s="18">
        <v>0</v>
      </c>
      <c r="AI116" s="18">
        <v>0</v>
      </c>
      <c r="AJ116" s="18">
        <f t="shared" si="82"/>
        <v>16266666.666666666</v>
      </c>
      <c r="AK116" s="18">
        <f t="shared" si="83"/>
        <v>64000000</v>
      </c>
      <c r="AL116" s="23"/>
      <c r="AM116" s="23"/>
      <c r="AN116" s="23"/>
      <c r="AO116" s="23"/>
      <c r="AP116" s="23"/>
      <c r="AQ116" s="23" t="s">
        <v>61</v>
      </c>
      <c r="AR116" s="23" t="s">
        <v>2732</v>
      </c>
      <c r="AS116" s="23" t="s">
        <v>2733</v>
      </c>
      <c r="AT116" s="23" t="s">
        <v>2277</v>
      </c>
    </row>
    <row r="117" spans="1:46" s="8" customFormat="1" x14ac:dyDescent="0.25">
      <c r="A117" s="10"/>
      <c r="E117" s="11"/>
      <c r="F117" s="71"/>
      <c r="G117" s="71"/>
      <c r="H117" s="71"/>
      <c r="I117" s="7"/>
      <c r="J117" s="7"/>
      <c r="K117" s="7"/>
      <c r="L117" s="10"/>
      <c r="M117" s="7"/>
      <c r="N117" s="7"/>
      <c r="O117" s="7"/>
      <c r="P117" s="10"/>
      <c r="Q117" s="63"/>
      <c r="R117" s="7"/>
      <c r="S117" s="10"/>
      <c r="T117" s="55"/>
      <c r="U117" s="7"/>
      <c r="V117" s="7"/>
      <c r="W117" s="7"/>
      <c r="X117" s="7"/>
      <c r="Y117" s="7"/>
      <c r="Z117" s="7"/>
      <c r="AA117" s="7"/>
      <c r="AB117" s="17" t="s">
        <v>89</v>
      </c>
      <c r="AC117" s="17">
        <f t="shared" ref="AC117:AK117" si="84">SUM(AC2:AC116)</f>
        <v>6519804846.6659966</v>
      </c>
      <c r="AD117" s="17">
        <f t="shared" si="84"/>
        <v>26047244</v>
      </c>
      <c r="AE117" s="17">
        <f t="shared" si="84"/>
        <v>1065855398.5500001</v>
      </c>
      <c r="AF117" s="17">
        <f t="shared" si="84"/>
        <v>851324418.24800014</v>
      </c>
      <c r="AG117" s="17">
        <f t="shared" si="84"/>
        <v>19495036.443</v>
      </c>
      <c r="AH117" s="17">
        <f t="shared" si="84"/>
        <v>0</v>
      </c>
      <c r="AI117" s="17">
        <f t="shared" si="84"/>
        <v>0</v>
      </c>
      <c r="AJ117" s="17">
        <f t="shared" si="84"/>
        <v>1962722097.2409992</v>
      </c>
      <c r="AK117" s="17">
        <f t="shared" si="84"/>
        <v>8482526943.9070024</v>
      </c>
      <c r="AL117" s="10"/>
      <c r="AO117" s="10"/>
      <c r="AP117" s="10"/>
    </row>
  </sheetData>
  <autoFilter ref="A1:AT118" xr:uid="{5E99506B-5862-4525-8FCA-79945D8B089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F24A4-B1F1-4C38-9006-14CF3AAB59DD}">
  <dimension ref="A1:AT31"/>
  <sheetViews>
    <sheetView zoomScale="68" zoomScaleNormal="68" workbookViewId="0">
      <selection sqref="A1:XFD1"/>
    </sheetView>
  </sheetViews>
  <sheetFormatPr baseColWidth="10" defaultColWidth="11.42578125" defaultRowHeight="15" x14ac:dyDescent="0.25"/>
  <cols>
    <col min="1" max="1" width="5.140625" style="4" bestFit="1" customWidth="1"/>
    <col min="2" max="2" width="76.5703125" style="1" bestFit="1" customWidth="1"/>
    <col min="3" max="3" width="25.140625" style="1" bestFit="1" customWidth="1"/>
    <col min="4" max="4" width="43.5703125" style="1" bestFit="1" customWidth="1"/>
    <col min="5" max="5" width="21" style="5" bestFit="1" customWidth="1"/>
    <col min="6" max="6" width="13.28515625" style="74" bestFit="1" customWidth="1"/>
    <col min="7" max="7" width="17.5703125" style="74" bestFit="1" customWidth="1"/>
    <col min="8" max="8" width="17.140625" style="74" bestFit="1" customWidth="1"/>
    <col min="9" max="9" width="26.5703125" style="2" bestFit="1" customWidth="1"/>
    <col min="10" max="10" width="21.5703125" style="2" customWidth="1"/>
    <col min="11" max="11" width="22.42578125" style="2" customWidth="1"/>
    <col min="12" max="12" width="13.140625" style="4" customWidth="1"/>
    <col min="13" max="13" width="22.140625" style="2" customWidth="1"/>
    <col min="14" max="14" width="20.7109375" style="2" bestFit="1" customWidth="1"/>
    <col min="15" max="15" width="17.5703125" style="2" customWidth="1"/>
    <col min="16" max="16" width="13.5703125" style="4" customWidth="1"/>
    <col min="17" max="17" width="16.5703125" style="66" customWidth="1"/>
    <col min="18" max="18" width="23.28515625" style="2" bestFit="1" customWidth="1"/>
    <col min="19" max="19" width="13.140625" style="4" customWidth="1"/>
    <col min="20" max="20" width="20.5703125" style="58" customWidth="1"/>
    <col min="21" max="21" width="21.5703125" style="2" bestFit="1" customWidth="1"/>
    <col min="22" max="27" width="20.140625" style="2" bestFit="1" customWidth="1"/>
    <col min="28" max="28" width="22" style="2" customWidth="1"/>
    <col min="29" max="29" width="27.28515625" style="2" bestFit="1" customWidth="1"/>
    <col min="30" max="35" width="25.5703125" style="16" customWidth="1"/>
    <col min="36" max="36" width="28.140625" style="16" bestFit="1" customWidth="1"/>
    <col min="37" max="37" width="27.28515625" style="16" bestFit="1" customWidth="1"/>
    <col min="38" max="38" width="19.5703125" style="4" customWidth="1"/>
    <col min="39" max="40" width="19.5703125" style="1" customWidth="1"/>
    <col min="41" max="42" width="19.5703125" style="4" customWidth="1"/>
    <col min="43" max="43" width="22" style="1" bestFit="1" customWidth="1"/>
    <col min="44" max="44" width="20.7109375" style="1" customWidth="1"/>
    <col min="45" max="45" width="13.5703125" style="1" bestFit="1" customWidth="1"/>
    <col min="46" max="46" width="58.5703125" style="1" bestFit="1" customWidth="1"/>
    <col min="47" max="16384" width="11.42578125" style="1"/>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x14ac:dyDescent="0.25">
      <c r="A2" s="50">
        <v>1</v>
      </c>
      <c r="B2" s="48" t="s">
        <v>3</v>
      </c>
      <c r="C2" s="48" t="s">
        <v>2734</v>
      </c>
      <c r="D2" s="48" t="s">
        <v>2735</v>
      </c>
      <c r="E2" s="14">
        <v>1030601715</v>
      </c>
      <c r="F2" s="73">
        <v>46042</v>
      </c>
      <c r="G2" s="73"/>
      <c r="H2" s="73">
        <v>46284</v>
      </c>
      <c r="I2" s="13">
        <v>48350608</v>
      </c>
      <c r="J2" s="13"/>
      <c r="K2" s="13">
        <v>0</v>
      </c>
      <c r="L2" s="50" t="s">
        <v>60</v>
      </c>
      <c r="M2" s="13">
        <v>0</v>
      </c>
      <c r="N2" s="13">
        <v>6043826</v>
      </c>
      <c r="O2" s="13">
        <v>201460.86666666667</v>
      </c>
      <c r="P2" s="50">
        <v>180</v>
      </c>
      <c r="Q2" s="65">
        <v>46033</v>
      </c>
      <c r="R2" s="13">
        <v>48350608</v>
      </c>
      <c r="S2" s="50">
        <v>377</v>
      </c>
      <c r="T2" s="57">
        <v>46042</v>
      </c>
      <c r="U2" s="13">
        <v>48350608</v>
      </c>
      <c r="V2" s="13">
        <v>2216069.5333333332</v>
      </c>
      <c r="W2" s="13">
        <v>6043826</v>
      </c>
      <c r="X2" s="13">
        <v>6043826</v>
      </c>
      <c r="Y2" s="13">
        <v>6043826</v>
      </c>
      <c r="Z2" s="13">
        <v>6043826</v>
      </c>
      <c r="AA2" s="13">
        <v>6043826</v>
      </c>
      <c r="AB2" s="13">
        <v>6043826</v>
      </c>
      <c r="AC2" s="13">
        <f t="shared" ref="AC2:AC10" si="0">SUM(V2:AB2)</f>
        <v>38479025.533333331</v>
      </c>
      <c r="AD2" s="13"/>
      <c r="AE2" s="13">
        <f t="shared" ref="AE2:AE10" si="1">--N2</f>
        <v>6043826</v>
      </c>
      <c r="AF2" s="13">
        <f>--N2/30*19</f>
        <v>3827756.4666666668</v>
      </c>
      <c r="AG2" s="13">
        <v>0</v>
      </c>
      <c r="AH2" s="13"/>
      <c r="AI2" s="13"/>
      <c r="AJ2" s="13">
        <f t="shared" ref="AJ2:AJ10" si="2">SUM(AD2:AI2)</f>
        <v>9871582.4666666668</v>
      </c>
      <c r="AK2" s="13">
        <f t="shared" ref="AK2:AK10" si="3">--AJ2--AC2</f>
        <v>48350608</v>
      </c>
      <c r="AL2" s="48"/>
      <c r="AM2" s="48"/>
      <c r="AN2" s="48"/>
      <c r="AO2" s="48"/>
      <c r="AP2" s="48"/>
      <c r="AQ2" s="48" t="s">
        <v>163</v>
      </c>
      <c r="AR2" s="48" t="s">
        <v>2736</v>
      </c>
      <c r="AS2" s="48" t="s">
        <v>2737</v>
      </c>
      <c r="AT2" s="48" t="s">
        <v>2738</v>
      </c>
    </row>
    <row r="3" spans="1:46" x14ac:dyDescent="0.25">
      <c r="A3" s="50">
        <f>--A2--1</f>
        <v>2</v>
      </c>
      <c r="B3" s="48" t="s">
        <v>3</v>
      </c>
      <c r="C3" s="48" t="s">
        <v>2739</v>
      </c>
      <c r="D3" s="48" t="s">
        <v>2740</v>
      </c>
      <c r="E3" s="14">
        <v>1013669569</v>
      </c>
      <c r="F3" s="73">
        <v>46047</v>
      </c>
      <c r="G3" s="73"/>
      <c r="H3" s="73">
        <v>46289</v>
      </c>
      <c r="I3" s="13">
        <v>53505808</v>
      </c>
      <c r="J3" s="13"/>
      <c r="K3" s="13">
        <v>0</v>
      </c>
      <c r="L3" s="50" t="s">
        <v>60</v>
      </c>
      <c r="M3" s="13">
        <v>0</v>
      </c>
      <c r="N3" s="13">
        <v>6688226</v>
      </c>
      <c r="O3" s="13">
        <v>222940.86666666667</v>
      </c>
      <c r="P3" s="50">
        <v>170</v>
      </c>
      <c r="Q3" s="65">
        <v>46033</v>
      </c>
      <c r="R3" s="13">
        <v>53505808</v>
      </c>
      <c r="S3" s="50">
        <v>605</v>
      </c>
      <c r="T3" s="57">
        <v>46047</v>
      </c>
      <c r="U3" s="13">
        <v>53505808</v>
      </c>
      <c r="V3" s="13">
        <v>1337645.2</v>
      </c>
      <c r="W3" s="13">
        <v>6688226</v>
      </c>
      <c r="X3" s="13">
        <v>6688226</v>
      </c>
      <c r="Y3" s="13">
        <v>6688226</v>
      </c>
      <c r="Z3" s="13">
        <v>6688226</v>
      </c>
      <c r="AA3" s="13">
        <v>6688226</v>
      </c>
      <c r="AB3" s="13">
        <v>6688226</v>
      </c>
      <c r="AC3" s="13">
        <f t="shared" si="0"/>
        <v>41467001.200000003</v>
      </c>
      <c r="AD3" s="13"/>
      <c r="AE3" s="13">
        <f t="shared" si="1"/>
        <v>6688226</v>
      </c>
      <c r="AF3" s="13">
        <f>--N3/30*24</f>
        <v>5350580.8</v>
      </c>
      <c r="AG3" s="13">
        <v>0</v>
      </c>
      <c r="AH3" s="13"/>
      <c r="AI3" s="13"/>
      <c r="AJ3" s="13">
        <f t="shared" si="2"/>
        <v>12038806.800000001</v>
      </c>
      <c r="AK3" s="13">
        <f t="shared" si="3"/>
        <v>53505808</v>
      </c>
      <c r="AL3" s="48"/>
      <c r="AM3" s="48"/>
      <c r="AN3" s="48"/>
      <c r="AO3" s="48"/>
      <c r="AP3" s="48"/>
      <c r="AQ3" s="48" t="s">
        <v>61</v>
      </c>
      <c r="AR3" s="48" t="s">
        <v>2741</v>
      </c>
      <c r="AS3" s="48" t="s">
        <v>2742</v>
      </c>
      <c r="AT3" s="48" t="s">
        <v>2738</v>
      </c>
    </row>
    <row r="4" spans="1:46" x14ac:dyDescent="0.25">
      <c r="A4" s="50">
        <f t="shared" ref="A4:A30" si="4">--A3--1</f>
        <v>3</v>
      </c>
      <c r="B4" s="48" t="s">
        <v>3</v>
      </c>
      <c r="C4" s="48" t="s">
        <v>2743</v>
      </c>
      <c r="D4" s="48" t="s">
        <v>2744</v>
      </c>
      <c r="E4" s="14">
        <v>1012332544</v>
      </c>
      <c r="F4" s="73">
        <v>46042</v>
      </c>
      <c r="G4" s="73"/>
      <c r="H4" s="73">
        <v>46284</v>
      </c>
      <c r="I4" s="13">
        <v>58856392</v>
      </c>
      <c r="J4" s="13"/>
      <c r="K4" s="13">
        <v>0</v>
      </c>
      <c r="L4" s="50" t="s">
        <v>60</v>
      </c>
      <c r="M4" s="13">
        <v>0</v>
      </c>
      <c r="N4" s="13">
        <v>7357049</v>
      </c>
      <c r="O4" s="13">
        <v>245234.96666666667</v>
      </c>
      <c r="P4" s="50">
        <v>168</v>
      </c>
      <c r="Q4" s="65">
        <v>46033</v>
      </c>
      <c r="R4" s="13">
        <v>58856392</v>
      </c>
      <c r="S4" s="50">
        <v>378</v>
      </c>
      <c r="T4" s="57">
        <v>46042</v>
      </c>
      <c r="U4" s="13">
        <v>58856392</v>
      </c>
      <c r="V4" s="13">
        <v>2697584.6333333333</v>
      </c>
      <c r="W4" s="13">
        <v>7357049</v>
      </c>
      <c r="X4" s="13">
        <v>7357049</v>
      </c>
      <c r="Y4" s="13">
        <v>7357049</v>
      </c>
      <c r="Z4" s="13">
        <v>7357049</v>
      </c>
      <c r="AA4" s="13">
        <v>7357049</v>
      </c>
      <c r="AB4" s="13">
        <v>7357049</v>
      </c>
      <c r="AC4" s="13">
        <f t="shared" si="0"/>
        <v>46839878.633333333</v>
      </c>
      <c r="AD4" s="13"/>
      <c r="AE4" s="13">
        <f t="shared" si="1"/>
        <v>7357049</v>
      </c>
      <c r="AF4" s="13">
        <f>--N4/30*19</f>
        <v>4659464.3666666672</v>
      </c>
      <c r="AG4" s="13">
        <v>0</v>
      </c>
      <c r="AH4" s="13"/>
      <c r="AI4" s="13"/>
      <c r="AJ4" s="13">
        <f t="shared" si="2"/>
        <v>12016513.366666667</v>
      </c>
      <c r="AK4" s="13">
        <f t="shared" si="3"/>
        <v>58856392</v>
      </c>
      <c r="AL4" s="48"/>
      <c r="AM4" s="48"/>
      <c r="AN4" s="48"/>
      <c r="AO4" s="48"/>
      <c r="AP4" s="48"/>
      <c r="AQ4" s="48" t="s">
        <v>61</v>
      </c>
      <c r="AR4" s="48" t="s">
        <v>2745</v>
      </c>
      <c r="AS4" s="48" t="s">
        <v>2746</v>
      </c>
      <c r="AT4" s="48" t="s">
        <v>2738</v>
      </c>
    </row>
    <row r="5" spans="1:46" x14ac:dyDescent="0.25">
      <c r="A5" s="50">
        <f t="shared" si="4"/>
        <v>4</v>
      </c>
      <c r="B5" s="48" t="s">
        <v>3</v>
      </c>
      <c r="C5" s="48" t="s">
        <v>2747</v>
      </c>
      <c r="D5" s="48" t="s">
        <v>2748</v>
      </c>
      <c r="E5" s="14">
        <v>52543488</v>
      </c>
      <c r="F5" s="73">
        <v>46047</v>
      </c>
      <c r="G5" s="73"/>
      <c r="H5" s="73">
        <v>46289</v>
      </c>
      <c r="I5" s="13">
        <v>58856392</v>
      </c>
      <c r="J5" s="13"/>
      <c r="K5" s="13">
        <v>0</v>
      </c>
      <c r="L5" s="50" t="s">
        <v>60</v>
      </c>
      <c r="M5" s="13">
        <v>0</v>
      </c>
      <c r="N5" s="13">
        <v>7357049</v>
      </c>
      <c r="O5" s="13">
        <v>245234.96666666667</v>
      </c>
      <c r="P5" s="50">
        <v>156</v>
      </c>
      <c r="Q5" s="65">
        <v>46033</v>
      </c>
      <c r="R5" s="13">
        <v>58856392</v>
      </c>
      <c r="S5" s="50">
        <v>604</v>
      </c>
      <c r="T5" s="57">
        <v>46047</v>
      </c>
      <c r="U5" s="13">
        <v>58856392</v>
      </c>
      <c r="V5" s="13">
        <v>1471409.8</v>
      </c>
      <c r="W5" s="13">
        <v>7357049</v>
      </c>
      <c r="X5" s="13">
        <v>7357049</v>
      </c>
      <c r="Y5" s="13">
        <v>7357049</v>
      </c>
      <c r="Z5" s="13">
        <v>7357049</v>
      </c>
      <c r="AA5" s="13">
        <v>7357049</v>
      </c>
      <c r="AB5" s="13">
        <v>7357049</v>
      </c>
      <c r="AC5" s="13">
        <f t="shared" si="0"/>
        <v>45613703.799999997</v>
      </c>
      <c r="AD5" s="13"/>
      <c r="AE5" s="13">
        <f t="shared" si="1"/>
        <v>7357049</v>
      </c>
      <c r="AF5" s="13">
        <f>--N5/30*24</f>
        <v>5885639.2000000002</v>
      </c>
      <c r="AG5" s="13">
        <v>0</v>
      </c>
      <c r="AH5" s="13"/>
      <c r="AI5" s="13"/>
      <c r="AJ5" s="13">
        <f t="shared" si="2"/>
        <v>13242688.199999999</v>
      </c>
      <c r="AK5" s="13">
        <f t="shared" si="3"/>
        <v>58856392</v>
      </c>
      <c r="AL5" s="48"/>
      <c r="AM5" s="48"/>
      <c r="AN5" s="48"/>
      <c r="AO5" s="48"/>
      <c r="AP5" s="48"/>
      <c r="AQ5" s="48" t="s">
        <v>61</v>
      </c>
      <c r="AR5" s="48" t="s">
        <v>2749</v>
      </c>
      <c r="AS5" s="48" t="s">
        <v>2750</v>
      </c>
      <c r="AT5" s="48" t="s">
        <v>2738</v>
      </c>
    </row>
    <row r="6" spans="1:46" x14ac:dyDescent="0.25">
      <c r="A6" s="50">
        <f t="shared" si="4"/>
        <v>5</v>
      </c>
      <c r="B6" s="48" t="s">
        <v>3</v>
      </c>
      <c r="C6" s="48" t="s">
        <v>2751</v>
      </c>
      <c r="D6" s="48" t="s">
        <v>2752</v>
      </c>
      <c r="E6" s="14">
        <v>52901906</v>
      </c>
      <c r="F6" s="73">
        <v>46043</v>
      </c>
      <c r="G6" s="73"/>
      <c r="H6" s="73">
        <v>46285</v>
      </c>
      <c r="I6" s="13">
        <v>58856392</v>
      </c>
      <c r="J6" s="13"/>
      <c r="K6" s="13">
        <v>0</v>
      </c>
      <c r="L6" s="50" t="s">
        <v>60</v>
      </c>
      <c r="M6" s="13">
        <v>0</v>
      </c>
      <c r="N6" s="13">
        <v>7357049</v>
      </c>
      <c r="O6" s="13">
        <v>245234.96666666667</v>
      </c>
      <c r="P6" s="50">
        <v>158</v>
      </c>
      <c r="Q6" s="65">
        <v>46033</v>
      </c>
      <c r="R6" s="13">
        <v>58856392</v>
      </c>
      <c r="S6" s="50">
        <v>415</v>
      </c>
      <c r="T6" s="57">
        <v>46043</v>
      </c>
      <c r="U6" s="13">
        <v>58856392</v>
      </c>
      <c r="V6" s="13">
        <v>2452349.666666667</v>
      </c>
      <c r="W6" s="13">
        <v>7357049</v>
      </c>
      <c r="X6" s="13">
        <v>7357049</v>
      </c>
      <c r="Y6" s="13">
        <v>7357049</v>
      </c>
      <c r="Z6" s="13">
        <v>7357049</v>
      </c>
      <c r="AA6" s="13">
        <v>7357049</v>
      </c>
      <c r="AB6" s="13">
        <v>7357049</v>
      </c>
      <c r="AC6" s="13">
        <f t="shared" si="0"/>
        <v>46594643.666666672</v>
      </c>
      <c r="AD6" s="13"/>
      <c r="AE6" s="13">
        <f t="shared" si="1"/>
        <v>7357049</v>
      </c>
      <c r="AF6" s="13">
        <f>--N6/30*20</f>
        <v>4904699.333333334</v>
      </c>
      <c r="AG6" s="13">
        <v>0</v>
      </c>
      <c r="AH6" s="13"/>
      <c r="AI6" s="13"/>
      <c r="AJ6" s="13">
        <f t="shared" si="2"/>
        <v>12261748.333333334</v>
      </c>
      <c r="AK6" s="13">
        <f t="shared" si="3"/>
        <v>58856392.000000007</v>
      </c>
      <c r="AL6" s="48"/>
      <c r="AM6" s="48"/>
      <c r="AN6" s="48"/>
      <c r="AO6" s="48"/>
      <c r="AP6" s="48"/>
      <c r="AQ6" s="48" t="s">
        <v>61</v>
      </c>
      <c r="AR6" s="48" t="s">
        <v>2753</v>
      </c>
      <c r="AS6" s="48" t="s">
        <v>2754</v>
      </c>
      <c r="AT6" s="48" t="s">
        <v>2738</v>
      </c>
    </row>
    <row r="7" spans="1:46" x14ac:dyDescent="0.25">
      <c r="A7" s="50">
        <f t="shared" si="4"/>
        <v>6</v>
      </c>
      <c r="B7" s="48" t="s">
        <v>3</v>
      </c>
      <c r="C7" s="48" t="s">
        <v>2755</v>
      </c>
      <c r="D7" s="48" t="s">
        <v>2756</v>
      </c>
      <c r="E7" s="14">
        <v>80054433</v>
      </c>
      <c r="F7" s="73">
        <v>46042</v>
      </c>
      <c r="G7" s="73"/>
      <c r="H7" s="73">
        <v>46284</v>
      </c>
      <c r="I7" s="13">
        <v>77711728</v>
      </c>
      <c r="J7" s="13"/>
      <c r="K7" s="13">
        <v>0</v>
      </c>
      <c r="L7" s="50" t="s">
        <v>60</v>
      </c>
      <c r="M7" s="13">
        <v>0</v>
      </c>
      <c r="N7" s="13">
        <v>9713966</v>
      </c>
      <c r="O7" s="13">
        <v>323798.86666666664</v>
      </c>
      <c r="P7" s="50">
        <v>162</v>
      </c>
      <c r="Q7" s="65">
        <v>46033</v>
      </c>
      <c r="R7" s="13">
        <v>77711728</v>
      </c>
      <c r="S7" s="50">
        <v>380</v>
      </c>
      <c r="T7" s="57">
        <v>46042</v>
      </c>
      <c r="U7" s="13">
        <v>77711728</v>
      </c>
      <c r="V7" s="13">
        <v>3561787.53</v>
      </c>
      <c r="W7" s="13">
        <v>9713966</v>
      </c>
      <c r="X7" s="13">
        <v>9713966</v>
      </c>
      <c r="Y7" s="13">
        <v>9713966</v>
      </c>
      <c r="Z7" s="13">
        <v>9713966</v>
      </c>
      <c r="AA7" s="13">
        <v>9713966</v>
      </c>
      <c r="AB7" s="13">
        <v>9713966</v>
      </c>
      <c r="AC7" s="13">
        <f>SUM(V7:AA7)</f>
        <v>52131617.530000001</v>
      </c>
      <c r="AD7" s="13">
        <f>+AB7</f>
        <v>9713966</v>
      </c>
      <c r="AE7" s="13">
        <f t="shared" si="1"/>
        <v>9713966</v>
      </c>
      <c r="AF7" s="13">
        <f>--N7/30*19</f>
        <v>6152178.4666666659</v>
      </c>
      <c r="AG7" s="13">
        <v>0</v>
      </c>
      <c r="AH7" s="13"/>
      <c r="AI7" s="13"/>
      <c r="AJ7" s="13">
        <f t="shared" si="2"/>
        <v>25580110.466666665</v>
      </c>
      <c r="AK7" s="13">
        <f t="shared" si="3"/>
        <v>77711727.99666667</v>
      </c>
      <c r="AL7" s="48"/>
      <c r="AM7" s="48"/>
      <c r="AN7" s="48"/>
      <c r="AO7" s="48"/>
      <c r="AP7" s="48"/>
      <c r="AQ7" s="48" t="s">
        <v>61</v>
      </c>
      <c r="AR7" s="48" t="s">
        <v>2757</v>
      </c>
      <c r="AS7" s="48" t="s">
        <v>2758</v>
      </c>
      <c r="AT7" s="48" t="s">
        <v>2738</v>
      </c>
    </row>
    <row r="8" spans="1:46" x14ac:dyDescent="0.25">
      <c r="A8" s="50">
        <f t="shared" si="4"/>
        <v>7</v>
      </c>
      <c r="B8" s="48" t="s">
        <v>3</v>
      </c>
      <c r="C8" s="48" t="s">
        <v>2759</v>
      </c>
      <c r="D8" s="48" t="s">
        <v>2760</v>
      </c>
      <c r="E8" s="14">
        <v>9397047</v>
      </c>
      <c r="F8" s="73">
        <v>46044</v>
      </c>
      <c r="G8" s="73"/>
      <c r="H8" s="73">
        <v>46286</v>
      </c>
      <c r="I8" s="13">
        <v>112941176</v>
      </c>
      <c r="J8" s="13"/>
      <c r="K8" s="13">
        <v>0</v>
      </c>
      <c r="L8" s="50" t="s">
        <v>60</v>
      </c>
      <c r="M8" s="13">
        <v>0</v>
      </c>
      <c r="N8" s="13">
        <v>14117647</v>
      </c>
      <c r="O8" s="13">
        <v>470588.23333333334</v>
      </c>
      <c r="P8" s="50">
        <v>159</v>
      </c>
      <c r="Q8" s="65">
        <v>46033</v>
      </c>
      <c r="R8" s="13">
        <v>134400000</v>
      </c>
      <c r="S8" s="50">
        <v>417</v>
      </c>
      <c r="T8" s="57">
        <v>46043</v>
      </c>
      <c r="U8" s="13">
        <v>134400000</v>
      </c>
      <c r="V8" s="13">
        <v>4235294.0999999996</v>
      </c>
      <c r="W8" s="13">
        <v>14117647</v>
      </c>
      <c r="X8" s="13">
        <v>14117647</v>
      </c>
      <c r="Y8" s="13">
        <v>14117647</v>
      </c>
      <c r="Z8" s="13">
        <v>14117647</v>
      </c>
      <c r="AA8" s="13">
        <v>14117647</v>
      </c>
      <c r="AB8" s="13">
        <v>14117647</v>
      </c>
      <c r="AC8" s="13">
        <f t="shared" si="0"/>
        <v>88941176.099999994</v>
      </c>
      <c r="AD8" s="13"/>
      <c r="AE8" s="13">
        <f t="shared" si="1"/>
        <v>14117647</v>
      </c>
      <c r="AF8" s="13">
        <f>--N8/30*21</f>
        <v>9882352.9000000004</v>
      </c>
      <c r="AG8" s="13">
        <v>0</v>
      </c>
      <c r="AH8" s="13"/>
      <c r="AI8" s="13"/>
      <c r="AJ8" s="13">
        <f t="shared" si="2"/>
        <v>23999999.899999999</v>
      </c>
      <c r="AK8" s="13">
        <f t="shared" si="3"/>
        <v>112941176</v>
      </c>
      <c r="AL8" s="50"/>
      <c r="AM8" s="49"/>
      <c r="AN8" s="49"/>
      <c r="AO8" s="50"/>
      <c r="AP8" s="50"/>
      <c r="AQ8" s="48" t="s">
        <v>61</v>
      </c>
      <c r="AR8" s="48" t="s">
        <v>2761</v>
      </c>
      <c r="AS8" s="48" t="s">
        <v>2762</v>
      </c>
      <c r="AT8" s="48" t="s">
        <v>2738</v>
      </c>
    </row>
    <row r="9" spans="1:46" x14ac:dyDescent="0.25">
      <c r="A9" s="50">
        <f t="shared" si="4"/>
        <v>8</v>
      </c>
      <c r="B9" s="48" t="s">
        <v>3</v>
      </c>
      <c r="C9" s="48" t="s">
        <v>2763</v>
      </c>
      <c r="D9" s="48" t="s">
        <v>2764</v>
      </c>
      <c r="E9" s="14">
        <v>52995384</v>
      </c>
      <c r="F9" s="73">
        <v>46049</v>
      </c>
      <c r="G9" s="73"/>
      <c r="H9" s="73">
        <v>46291</v>
      </c>
      <c r="I9" s="13">
        <v>77711728</v>
      </c>
      <c r="J9" s="13"/>
      <c r="K9" s="13">
        <v>0</v>
      </c>
      <c r="L9" s="50" t="s">
        <v>60</v>
      </c>
      <c r="M9" s="13">
        <v>0</v>
      </c>
      <c r="N9" s="13">
        <v>9713966</v>
      </c>
      <c r="O9" s="13">
        <v>323798.86666666664</v>
      </c>
      <c r="P9" s="50">
        <v>184</v>
      </c>
      <c r="Q9" s="65">
        <v>46033</v>
      </c>
      <c r="R9" s="13">
        <v>77711728</v>
      </c>
      <c r="S9" s="50">
        <v>1057</v>
      </c>
      <c r="T9" s="57">
        <v>46049</v>
      </c>
      <c r="U9" s="13">
        <v>77711728</v>
      </c>
      <c r="V9" s="13">
        <v>1295195.4666666666</v>
      </c>
      <c r="W9" s="13">
        <v>9713966</v>
      </c>
      <c r="X9" s="13">
        <v>9713966</v>
      </c>
      <c r="Y9" s="13">
        <v>9713966</v>
      </c>
      <c r="Z9" s="13">
        <v>9713966</v>
      </c>
      <c r="AA9" s="13">
        <v>9713966</v>
      </c>
      <c r="AB9" s="13">
        <v>9713966</v>
      </c>
      <c r="AC9" s="13">
        <f t="shared" si="0"/>
        <v>59578991.466666669</v>
      </c>
      <c r="AD9" s="13"/>
      <c r="AE9" s="13">
        <f t="shared" si="1"/>
        <v>9713966</v>
      </c>
      <c r="AF9" s="13">
        <f>--N9/30*26</f>
        <v>8418770.5333333332</v>
      </c>
      <c r="AG9" s="13">
        <v>0</v>
      </c>
      <c r="AH9" s="13"/>
      <c r="AI9" s="13"/>
      <c r="AJ9" s="13">
        <f t="shared" si="2"/>
        <v>18132736.533333331</v>
      </c>
      <c r="AK9" s="13">
        <f t="shared" si="3"/>
        <v>77711728</v>
      </c>
      <c r="AL9" s="48"/>
      <c r="AM9" s="48"/>
      <c r="AN9" s="48"/>
      <c r="AO9" s="48"/>
      <c r="AP9" s="48"/>
      <c r="AQ9" s="48" t="s">
        <v>93</v>
      </c>
      <c r="AR9" s="48" t="s">
        <v>2765</v>
      </c>
      <c r="AS9" s="48" t="s">
        <v>2766</v>
      </c>
      <c r="AT9" s="48" t="s">
        <v>2738</v>
      </c>
    </row>
    <row r="10" spans="1:46" x14ac:dyDescent="0.25">
      <c r="A10" s="50">
        <f t="shared" si="4"/>
        <v>9</v>
      </c>
      <c r="B10" s="48" t="s">
        <v>3</v>
      </c>
      <c r="C10" s="48" t="s">
        <v>2767</v>
      </c>
      <c r="D10" s="48" t="s">
        <v>2768</v>
      </c>
      <c r="E10" s="14">
        <v>52505427</v>
      </c>
      <c r="F10" s="73">
        <v>46043</v>
      </c>
      <c r="G10" s="73"/>
      <c r="H10" s="73">
        <v>46285</v>
      </c>
      <c r="I10" s="13">
        <v>48350608</v>
      </c>
      <c r="J10" s="13"/>
      <c r="K10" s="13">
        <v>0</v>
      </c>
      <c r="L10" s="50" t="s">
        <v>60</v>
      </c>
      <c r="M10" s="13">
        <v>0</v>
      </c>
      <c r="N10" s="13">
        <v>6043826</v>
      </c>
      <c r="O10" s="13">
        <v>201460.86666666667</v>
      </c>
      <c r="P10" s="50">
        <v>154</v>
      </c>
      <c r="Q10" s="65">
        <v>46033</v>
      </c>
      <c r="R10" s="13">
        <v>48350608</v>
      </c>
      <c r="S10" s="50">
        <v>418</v>
      </c>
      <c r="T10" s="57">
        <v>46043</v>
      </c>
      <c r="U10" s="13">
        <v>48350608</v>
      </c>
      <c r="V10" s="13">
        <v>2014608.67</v>
      </c>
      <c r="W10" s="13">
        <v>6043826</v>
      </c>
      <c r="X10" s="13">
        <v>6043826</v>
      </c>
      <c r="Y10" s="13">
        <v>6043826</v>
      </c>
      <c r="Z10" s="13">
        <v>6043826</v>
      </c>
      <c r="AA10" s="13">
        <v>6043826</v>
      </c>
      <c r="AB10" s="13">
        <v>6043826</v>
      </c>
      <c r="AC10" s="13">
        <f t="shared" si="0"/>
        <v>38277564.670000002</v>
      </c>
      <c r="AD10" s="13"/>
      <c r="AE10" s="13">
        <f t="shared" si="1"/>
        <v>6043826</v>
      </c>
      <c r="AF10" s="13">
        <f>--N10/30*20</f>
        <v>4029217.3333333335</v>
      </c>
      <c r="AG10" s="13">
        <v>0</v>
      </c>
      <c r="AH10" s="13"/>
      <c r="AI10" s="13"/>
      <c r="AJ10" s="13">
        <f t="shared" si="2"/>
        <v>10073043.333333334</v>
      </c>
      <c r="AK10" s="13">
        <f t="shared" si="3"/>
        <v>48350608.003333338</v>
      </c>
      <c r="AL10" s="48"/>
      <c r="AM10" s="48"/>
      <c r="AN10" s="48"/>
      <c r="AO10" s="48"/>
      <c r="AP10" s="48"/>
      <c r="AQ10" s="48" t="s">
        <v>61</v>
      </c>
      <c r="AR10" s="48" t="s">
        <v>2769</v>
      </c>
      <c r="AS10" s="48" t="s">
        <v>2770</v>
      </c>
      <c r="AT10" s="48" t="s">
        <v>2738</v>
      </c>
    </row>
    <row r="11" spans="1:46" x14ac:dyDescent="0.25">
      <c r="A11" s="50">
        <f t="shared" si="4"/>
        <v>10</v>
      </c>
      <c r="B11" s="48" t="s">
        <v>3</v>
      </c>
      <c r="C11" s="48" t="s">
        <v>2771</v>
      </c>
      <c r="D11" s="48" t="s">
        <v>2772</v>
      </c>
      <c r="E11" s="14">
        <v>80108391</v>
      </c>
      <c r="F11" s="73">
        <v>46043</v>
      </c>
      <c r="G11" s="73"/>
      <c r="H11" s="73">
        <v>46285</v>
      </c>
      <c r="I11" s="13">
        <v>106848000</v>
      </c>
      <c r="J11" s="13"/>
      <c r="K11" s="13">
        <v>0</v>
      </c>
      <c r="L11" s="50" t="s">
        <v>60</v>
      </c>
      <c r="M11" s="13">
        <v>0</v>
      </c>
      <c r="N11" s="13">
        <v>13356000</v>
      </c>
      <c r="O11" s="13">
        <v>445200</v>
      </c>
      <c r="P11" s="50">
        <v>183</v>
      </c>
      <c r="Q11" s="65">
        <v>46033</v>
      </c>
      <c r="R11" s="13">
        <v>106848000</v>
      </c>
      <c r="S11" s="50">
        <v>416</v>
      </c>
      <c r="T11" s="57">
        <v>46043</v>
      </c>
      <c r="U11" s="13">
        <v>106848000</v>
      </c>
      <c r="V11" s="13">
        <v>4452000</v>
      </c>
      <c r="W11" s="13">
        <v>13356000</v>
      </c>
      <c r="X11" s="13">
        <v>13356000</v>
      </c>
      <c r="Y11" s="13">
        <v>13356000</v>
      </c>
      <c r="Z11" s="13">
        <v>13356000</v>
      </c>
      <c r="AA11" s="13">
        <v>13356000</v>
      </c>
      <c r="AB11" s="13">
        <v>13356000</v>
      </c>
      <c r="AC11" s="13">
        <f t="shared" ref="AC11:AC16" si="5">SUM(V11:AB11)</f>
        <v>84588000</v>
      </c>
      <c r="AD11" s="13"/>
      <c r="AE11" s="13">
        <f t="shared" ref="AE11:AE16" si="6">--N11</f>
        <v>13356000</v>
      </c>
      <c r="AF11" s="13">
        <f>--N11/30*20</f>
        <v>8904000</v>
      </c>
      <c r="AG11" s="13">
        <v>0</v>
      </c>
      <c r="AH11" s="13"/>
      <c r="AI11" s="13"/>
      <c r="AJ11" s="13">
        <f t="shared" ref="AJ11:AJ16" si="7">SUM(AD11:AI11)</f>
        <v>22260000</v>
      </c>
      <c r="AK11" s="13">
        <f t="shared" ref="AK11:AK16" si="8">--AJ11--AC11</f>
        <v>106848000</v>
      </c>
      <c r="AL11" s="48"/>
      <c r="AM11" s="48"/>
      <c r="AN11" s="48"/>
      <c r="AO11" s="48"/>
      <c r="AP11" s="48"/>
      <c r="AQ11" s="48" t="s">
        <v>93</v>
      </c>
      <c r="AR11" s="48" t="s">
        <v>2773</v>
      </c>
      <c r="AS11" s="48" t="s">
        <v>2774</v>
      </c>
      <c r="AT11" s="48" t="s">
        <v>2738</v>
      </c>
    </row>
    <row r="12" spans="1:46" x14ac:dyDescent="0.25">
      <c r="A12" s="50">
        <f t="shared" si="4"/>
        <v>11</v>
      </c>
      <c r="B12" s="48" t="s">
        <v>3</v>
      </c>
      <c r="C12" s="48" t="s">
        <v>2775</v>
      </c>
      <c r="D12" s="48" t="s">
        <v>2776</v>
      </c>
      <c r="E12" s="14">
        <v>79964770</v>
      </c>
      <c r="F12" s="73">
        <v>46042</v>
      </c>
      <c r="G12" s="73"/>
      <c r="H12" s="73">
        <v>46284</v>
      </c>
      <c r="I12" s="13">
        <v>48350608</v>
      </c>
      <c r="J12" s="13"/>
      <c r="K12" s="13">
        <v>0</v>
      </c>
      <c r="L12" s="50" t="s">
        <v>60</v>
      </c>
      <c r="M12" s="13">
        <v>0</v>
      </c>
      <c r="N12" s="13">
        <v>6043826</v>
      </c>
      <c r="O12" s="13">
        <v>201460.86666666667</v>
      </c>
      <c r="P12" s="50">
        <v>167</v>
      </c>
      <c r="Q12" s="65">
        <v>46033</v>
      </c>
      <c r="R12" s="13">
        <v>48350608</v>
      </c>
      <c r="S12" s="50">
        <v>393</v>
      </c>
      <c r="T12" s="57">
        <v>46042</v>
      </c>
      <c r="U12" s="13">
        <v>48350608</v>
      </c>
      <c r="V12" s="13">
        <v>2216069.5333333332</v>
      </c>
      <c r="W12" s="13">
        <v>6043826</v>
      </c>
      <c r="X12" s="13">
        <v>6043826</v>
      </c>
      <c r="Y12" s="13">
        <v>6043826</v>
      </c>
      <c r="Z12" s="13">
        <v>6043826</v>
      </c>
      <c r="AA12" s="13">
        <v>6043826</v>
      </c>
      <c r="AB12" s="13">
        <v>6043826</v>
      </c>
      <c r="AC12" s="13">
        <f t="shared" si="5"/>
        <v>38479025.533333331</v>
      </c>
      <c r="AD12" s="13"/>
      <c r="AE12" s="13">
        <f t="shared" si="6"/>
        <v>6043826</v>
      </c>
      <c r="AF12" s="13">
        <f>--N12/30*19</f>
        <v>3827756.4666666668</v>
      </c>
      <c r="AG12" s="13">
        <v>0</v>
      </c>
      <c r="AH12" s="13"/>
      <c r="AI12" s="13"/>
      <c r="AJ12" s="13">
        <f t="shared" si="7"/>
        <v>9871582.4666666668</v>
      </c>
      <c r="AK12" s="13">
        <f t="shared" si="8"/>
        <v>48350608</v>
      </c>
      <c r="AL12" s="48"/>
      <c r="AM12" s="48"/>
      <c r="AN12" s="48"/>
      <c r="AO12" s="48"/>
      <c r="AP12" s="48"/>
      <c r="AQ12" s="48" t="s">
        <v>163</v>
      </c>
      <c r="AR12" s="48" t="s">
        <v>2777</v>
      </c>
      <c r="AS12" s="48" t="s">
        <v>2778</v>
      </c>
      <c r="AT12" s="48" t="s">
        <v>2738</v>
      </c>
    </row>
    <row r="13" spans="1:46" x14ac:dyDescent="0.25">
      <c r="A13" s="50">
        <f t="shared" si="4"/>
        <v>12</v>
      </c>
      <c r="B13" s="48" t="s">
        <v>3</v>
      </c>
      <c r="C13" s="48" t="s">
        <v>2779</v>
      </c>
      <c r="D13" s="48" t="s">
        <v>2780</v>
      </c>
      <c r="E13" s="14">
        <v>1032408353</v>
      </c>
      <c r="F13" s="73">
        <v>46043</v>
      </c>
      <c r="G13" s="73"/>
      <c r="H13" s="73">
        <v>46285</v>
      </c>
      <c r="I13" s="13">
        <v>48350608</v>
      </c>
      <c r="J13" s="13"/>
      <c r="K13" s="13">
        <v>0</v>
      </c>
      <c r="L13" s="50" t="s">
        <v>60</v>
      </c>
      <c r="M13" s="13">
        <v>0</v>
      </c>
      <c r="N13" s="13">
        <v>6043826</v>
      </c>
      <c r="O13" s="13">
        <v>201460.86666666667</v>
      </c>
      <c r="P13" s="50">
        <v>175</v>
      </c>
      <c r="Q13" s="65">
        <v>46033</v>
      </c>
      <c r="R13" s="13">
        <v>48350608</v>
      </c>
      <c r="S13" s="50">
        <v>419</v>
      </c>
      <c r="T13" s="57">
        <v>46043</v>
      </c>
      <c r="U13" s="13">
        <v>48350608</v>
      </c>
      <c r="V13" s="13">
        <v>2014608.6666666667</v>
      </c>
      <c r="W13" s="13">
        <v>6043826</v>
      </c>
      <c r="X13" s="13">
        <v>6043826</v>
      </c>
      <c r="Y13" s="13">
        <v>6043826</v>
      </c>
      <c r="Z13" s="13">
        <v>6043826</v>
      </c>
      <c r="AA13" s="13">
        <v>6043826</v>
      </c>
      <c r="AB13" s="13">
        <v>6043826</v>
      </c>
      <c r="AC13" s="13">
        <f t="shared" si="5"/>
        <v>38277564.666666672</v>
      </c>
      <c r="AD13" s="13"/>
      <c r="AE13" s="13">
        <f t="shared" si="6"/>
        <v>6043826</v>
      </c>
      <c r="AF13" s="13">
        <f>--N13/30*20</f>
        <v>4029217.3333333335</v>
      </c>
      <c r="AG13" s="13">
        <v>0</v>
      </c>
      <c r="AH13" s="13"/>
      <c r="AI13" s="13"/>
      <c r="AJ13" s="13">
        <f t="shared" si="7"/>
        <v>10073043.333333334</v>
      </c>
      <c r="AK13" s="13">
        <f t="shared" si="8"/>
        <v>48350608.000000007</v>
      </c>
      <c r="AL13" s="48"/>
      <c r="AM13" s="48"/>
      <c r="AN13" s="48"/>
      <c r="AO13" s="48"/>
      <c r="AP13" s="48"/>
      <c r="AQ13" s="48" t="s">
        <v>163</v>
      </c>
      <c r="AR13" s="48" t="s">
        <v>2781</v>
      </c>
      <c r="AS13" s="48" t="s">
        <v>2782</v>
      </c>
      <c r="AT13" s="48" t="s">
        <v>2738</v>
      </c>
    </row>
    <row r="14" spans="1:46" x14ac:dyDescent="0.25">
      <c r="A14" s="50">
        <f t="shared" si="4"/>
        <v>13</v>
      </c>
      <c r="B14" s="48" t="s">
        <v>3</v>
      </c>
      <c r="C14" s="48" t="s">
        <v>2783</v>
      </c>
      <c r="D14" s="48" t="s">
        <v>2784</v>
      </c>
      <c r="E14" s="14">
        <v>51784379</v>
      </c>
      <c r="F14" s="73">
        <v>46042</v>
      </c>
      <c r="G14" s="73"/>
      <c r="H14" s="73">
        <v>46284</v>
      </c>
      <c r="I14" s="13">
        <v>48350608</v>
      </c>
      <c r="J14" s="13"/>
      <c r="K14" s="13">
        <v>0</v>
      </c>
      <c r="L14" s="50" t="s">
        <v>60</v>
      </c>
      <c r="M14" s="13">
        <v>0</v>
      </c>
      <c r="N14" s="13">
        <v>6043826</v>
      </c>
      <c r="O14" s="13">
        <v>201460.86666666667</v>
      </c>
      <c r="P14" s="50">
        <v>153</v>
      </c>
      <c r="Q14" s="65">
        <v>46033</v>
      </c>
      <c r="R14" s="13">
        <v>48350608</v>
      </c>
      <c r="S14" s="50">
        <v>394</v>
      </c>
      <c r="T14" s="57">
        <v>46042</v>
      </c>
      <c r="U14" s="13">
        <v>48350608</v>
      </c>
      <c r="V14" s="13">
        <v>2216069.5299999998</v>
      </c>
      <c r="W14" s="13">
        <v>6043826</v>
      </c>
      <c r="X14" s="13">
        <v>6043826</v>
      </c>
      <c r="Y14" s="13">
        <v>6043826</v>
      </c>
      <c r="Z14" s="13">
        <v>6043826</v>
      </c>
      <c r="AA14" s="13">
        <v>6043826</v>
      </c>
      <c r="AB14" s="13">
        <v>6043826</v>
      </c>
      <c r="AC14" s="13">
        <f t="shared" si="5"/>
        <v>38479025.530000001</v>
      </c>
      <c r="AD14" s="13"/>
      <c r="AE14" s="13">
        <f t="shared" si="6"/>
        <v>6043826</v>
      </c>
      <c r="AF14" s="13">
        <f t="shared" ref="AF14:AF15" si="9">--N14/30*19</f>
        <v>3827756.4666666668</v>
      </c>
      <c r="AG14" s="13">
        <v>0</v>
      </c>
      <c r="AH14" s="13"/>
      <c r="AI14" s="13"/>
      <c r="AJ14" s="13">
        <f t="shared" si="7"/>
        <v>9871582.4666666668</v>
      </c>
      <c r="AK14" s="13">
        <f t="shared" si="8"/>
        <v>48350607.99666667</v>
      </c>
      <c r="AL14" s="48"/>
      <c r="AM14" s="48"/>
      <c r="AN14" s="48"/>
      <c r="AO14" s="48"/>
      <c r="AP14" s="48"/>
      <c r="AQ14" s="48" t="s">
        <v>163</v>
      </c>
      <c r="AR14" s="48" t="s">
        <v>2785</v>
      </c>
      <c r="AS14" s="48" t="s">
        <v>2786</v>
      </c>
      <c r="AT14" s="48" t="s">
        <v>2738</v>
      </c>
    </row>
    <row r="15" spans="1:46" x14ac:dyDescent="0.25">
      <c r="A15" s="50">
        <f t="shared" si="4"/>
        <v>14</v>
      </c>
      <c r="B15" s="48" t="s">
        <v>3</v>
      </c>
      <c r="C15" s="48" t="s">
        <v>2787</v>
      </c>
      <c r="D15" s="48" t="s">
        <v>2788</v>
      </c>
      <c r="E15" s="14">
        <v>1026292092</v>
      </c>
      <c r="F15" s="73">
        <v>46042</v>
      </c>
      <c r="G15" s="73"/>
      <c r="H15" s="73">
        <v>46284</v>
      </c>
      <c r="I15" s="13">
        <v>46747440</v>
      </c>
      <c r="J15" s="13"/>
      <c r="K15" s="13">
        <v>0</v>
      </c>
      <c r="L15" s="50" t="s">
        <v>60</v>
      </c>
      <c r="M15" s="13">
        <v>0</v>
      </c>
      <c r="N15" s="13">
        <v>5843430</v>
      </c>
      <c r="O15" s="13">
        <v>194781</v>
      </c>
      <c r="P15" s="50">
        <v>178</v>
      </c>
      <c r="Q15" s="65">
        <v>46033</v>
      </c>
      <c r="R15" s="13">
        <v>46747440</v>
      </c>
      <c r="S15" s="50">
        <v>395</v>
      </c>
      <c r="T15" s="57">
        <v>46042</v>
      </c>
      <c r="U15" s="13">
        <v>46747440</v>
      </c>
      <c r="V15" s="13">
        <v>2142591</v>
      </c>
      <c r="W15" s="13">
        <v>5843430</v>
      </c>
      <c r="X15" s="13">
        <v>5843430</v>
      </c>
      <c r="Y15" s="13">
        <v>5843430</v>
      </c>
      <c r="Z15" s="13">
        <v>5843430</v>
      </c>
      <c r="AA15" s="13">
        <v>5843430</v>
      </c>
      <c r="AB15" s="13">
        <v>5843430</v>
      </c>
      <c r="AC15" s="13">
        <f t="shared" si="5"/>
        <v>37203171</v>
      </c>
      <c r="AD15" s="13"/>
      <c r="AE15" s="13">
        <f t="shared" si="6"/>
        <v>5843430</v>
      </c>
      <c r="AF15" s="13">
        <f t="shared" si="9"/>
        <v>3700839</v>
      </c>
      <c r="AG15" s="13">
        <v>0</v>
      </c>
      <c r="AH15" s="13"/>
      <c r="AI15" s="13"/>
      <c r="AJ15" s="13">
        <f t="shared" si="7"/>
        <v>9544269</v>
      </c>
      <c r="AK15" s="13">
        <f t="shared" si="8"/>
        <v>46747440</v>
      </c>
      <c r="AL15" s="48"/>
      <c r="AM15" s="48"/>
      <c r="AN15" s="48"/>
      <c r="AO15" s="48"/>
      <c r="AP15" s="48"/>
      <c r="AQ15" s="48" t="s">
        <v>163</v>
      </c>
      <c r="AR15" s="48" t="s">
        <v>2789</v>
      </c>
      <c r="AS15" s="48" t="s">
        <v>2790</v>
      </c>
      <c r="AT15" s="48" t="s">
        <v>2738</v>
      </c>
    </row>
    <row r="16" spans="1:46" x14ac:dyDescent="0.25">
      <c r="A16" s="50">
        <f t="shared" si="4"/>
        <v>15</v>
      </c>
      <c r="B16" s="48" t="s">
        <v>3</v>
      </c>
      <c r="C16" s="48" t="s">
        <v>2791</v>
      </c>
      <c r="D16" s="48" t="s">
        <v>2792</v>
      </c>
      <c r="E16" s="14">
        <v>52434480</v>
      </c>
      <c r="F16" s="73">
        <v>46043</v>
      </c>
      <c r="G16" s="73"/>
      <c r="H16" s="73">
        <v>46285</v>
      </c>
      <c r="I16" s="13">
        <v>25869416</v>
      </c>
      <c r="J16" s="13"/>
      <c r="K16" s="13">
        <v>0</v>
      </c>
      <c r="L16" s="50" t="s">
        <v>60</v>
      </c>
      <c r="M16" s="13">
        <v>0</v>
      </c>
      <c r="N16" s="13">
        <v>3233677</v>
      </c>
      <c r="O16" s="13">
        <v>107789.23333333334</v>
      </c>
      <c r="P16" s="50">
        <v>181</v>
      </c>
      <c r="Q16" s="65">
        <v>46033</v>
      </c>
      <c r="R16" s="13">
        <v>25869416</v>
      </c>
      <c r="S16" s="50">
        <v>423</v>
      </c>
      <c r="T16" s="57">
        <v>46043</v>
      </c>
      <c r="U16" s="13">
        <v>25869416</v>
      </c>
      <c r="V16" s="13">
        <v>1077892.33</v>
      </c>
      <c r="W16" s="13">
        <v>3233677</v>
      </c>
      <c r="X16" s="13">
        <v>3233677</v>
      </c>
      <c r="Y16" s="13">
        <v>3233677</v>
      </c>
      <c r="Z16" s="13">
        <v>3233677</v>
      </c>
      <c r="AA16" s="13">
        <v>3233677</v>
      </c>
      <c r="AB16" s="13">
        <v>3233677</v>
      </c>
      <c r="AC16" s="13">
        <f t="shared" si="5"/>
        <v>20479954.329999998</v>
      </c>
      <c r="AD16" s="13"/>
      <c r="AE16" s="13">
        <f t="shared" si="6"/>
        <v>3233677</v>
      </c>
      <c r="AF16" s="13">
        <f>--N16/30*20</f>
        <v>2155784.666666667</v>
      </c>
      <c r="AG16" s="13">
        <v>0</v>
      </c>
      <c r="AH16" s="13"/>
      <c r="AI16" s="13"/>
      <c r="AJ16" s="13">
        <f t="shared" si="7"/>
        <v>5389461.666666667</v>
      </c>
      <c r="AK16" s="13">
        <f t="shared" si="8"/>
        <v>25869415.996666666</v>
      </c>
      <c r="AL16" s="48"/>
      <c r="AM16" s="48"/>
      <c r="AN16" s="48"/>
      <c r="AO16" s="48"/>
      <c r="AP16" s="48"/>
      <c r="AQ16" s="48" t="s">
        <v>163</v>
      </c>
      <c r="AR16" s="48" t="s">
        <v>2793</v>
      </c>
      <c r="AS16" s="48" t="s">
        <v>2794</v>
      </c>
      <c r="AT16" s="48" t="s">
        <v>2738</v>
      </c>
    </row>
    <row r="17" spans="1:46" x14ac:dyDescent="0.25">
      <c r="A17" s="50">
        <f t="shared" si="4"/>
        <v>16</v>
      </c>
      <c r="B17" s="48" t="s">
        <v>3</v>
      </c>
      <c r="C17" s="48" t="s">
        <v>2795</v>
      </c>
      <c r="D17" s="48" t="s">
        <v>2796</v>
      </c>
      <c r="E17" s="14">
        <v>1033727621</v>
      </c>
      <c r="F17" s="73">
        <v>46043</v>
      </c>
      <c r="G17" s="73"/>
      <c r="H17" s="73">
        <v>46285</v>
      </c>
      <c r="I17" s="13">
        <v>53505808</v>
      </c>
      <c r="J17" s="13"/>
      <c r="K17" s="13">
        <v>0</v>
      </c>
      <c r="L17" s="50" t="s">
        <v>60</v>
      </c>
      <c r="M17" s="13">
        <v>0</v>
      </c>
      <c r="N17" s="13">
        <v>6688226</v>
      </c>
      <c r="O17" s="13">
        <v>222940.86666666667</v>
      </c>
      <c r="P17" s="50">
        <v>176</v>
      </c>
      <c r="Q17" s="65">
        <v>46033</v>
      </c>
      <c r="R17" s="13">
        <v>53505808</v>
      </c>
      <c r="S17" s="50">
        <v>424</v>
      </c>
      <c r="T17" s="57">
        <v>46043</v>
      </c>
      <c r="U17" s="13">
        <v>53505808</v>
      </c>
      <c r="V17" s="13">
        <v>2229408.6666666665</v>
      </c>
      <c r="W17" s="13">
        <v>6688226</v>
      </c>
      <c r="X17" s="13">
        <v>6688226</v>
      </c>
      <c r="Y17" s="13">
        <v>6688226</v>
      </c>
      <c r="Z17" s="13">
        <v>6688226</v>
      </c>
      <c r="AA17" s="13">
        <v>6688226</v>
      </c>
      <c r="AB17" s="13">
        <v>6688226</v>
      </c>
      <c r="AC17" s="13">
        <f t="shared" ref="AC17:AC24" si="10">SUM(V17:AB17)</f>
        <v>42358764.666666664</v>
      </c>
      <c r="AD17" s="13"/>
      <c r="AE17" s="13">
        <f t="shared" ref="AE17:AE24" si="11">--N17</f>
        <v>6688226</v>
      </c>
      <c r="AF17" s="13">
        <f t="shared" ref="AF17" si="12">--N17/30*20</f>
        <v>4458817.333333333</v>
      </c>
      <c r="AG17" s="13">
        <v>0</v>
      </c>
      <c r="AH17" s="13"/>
      <c r="AI17" s="13"/>
      <c r="AJ17" s="13">
        <f t="shared" ref="AJ17:AJ24" si="13">SUM(AD17:AI17)</f>
        <v>11147043.333333332</v>
      </c>
      <c r="AK17" s="13">
        <f t="shared" ref="AK17:AK24" si="14">--AJ17--AC17</f>
        <v>53505808</v>
      </c>
      <c r="AL17" s="48"/>
      <c r="AM17" s="48"/>
      <c r="AN17" s="48"/>
      <c r="AO17" s="48"/>
      <c r="AP17" s="48"/>
      <c r="AQ17" s="48" t="s">
        <v>61</v>
      </c>
      <c r="AR17" s="48" t="s">
        <v>2797</v>
      </c>
      <c r="AS17" s="48" t="s">
        <v>2798</v>
      </c>
      <c r="AT17" s="48" t="s">
        <v>2738</v>
      </c>
    </row>
    <row r="18" spans="1:46" x14ac:dyDescent="0.25">
      <c r="A18" s="50">
        <f t="shared" si="4"/>
        <v>17</v>
      </c>
      <c r="B18" s="48" t="s">
        <v>3</v>
      </c>
      <c r="C18" s="48" t="s">
        <v>2799</v>
      </c>
      <c r="D18" s="48" t="s">
        <v>2800</v>
      </c>
      <c r="E18" s="14">
        <v>1019098144</v>
      </c>
      <c r="F18" s="73">
        <v>46044</v>
      </c>
      <c r="G18" s="73"/>
      <c r="H18" s="73">
        <v>46286</v>
      </c>
      <c r="I18" s="13">
        <v>46747440</v>
      </c>
      <c r="J18" s="13"/>
      <c r="K18" s="13">
        <v>0</v>
      </c>
      <c r="L18" s="50" t="s">
        <v>60</v>
      </c>
      <c r="M18" s="13">
        <v>0</v>
      </c>
      <c r="N18" s="13">
        <v>5843430</v>
      </c>
      <c r="O18" s="13">
        <v>194781</v>
      </c>
      <c r="P18" s="50">
        <v>177</v>
      </c>
      <c r="Q18" s="65">
        <v>46033</v>
      </c>
      <c r="R18" s="13">
        <v>46747440</v>
      </c>
      <c r="S18" s="50">
        <v>476</v>
      </c>
      <c r="T18" s="57">
        <v>46044</v>
      </c>
      <c r="U18" s="13">
        <v>46747440</v>
      </c>
      <c r="V18" s="13">
        <v>1753029</v>
      </c>
      <c r="W18" s="13">
        <v>5843430</v>
      </c>
      <c r="X18" s="13">
        <v>5843430</v>
      </c>
      <c r="Y18" s="13">
        <v>5843430</v>
      </c>
      <c r="Z18" s="13">
        <v>5843430</v>
      </c>
      <c r="AA18" s="13">
        <v>5843430</v>
      </c>
      <c r="AB18" s="13">
        <v>5843430</v>
      </c>
      <c r="AC18" s="13">
        <f t="shared" si="10"/>
        <v>36813609</v>
      </c>
      <c r="AD18" s="13"/>
      <c r="AE18" s="13">
        <f t="shared" si="11"/>
        <v>5843430</v>
      </c>
      <c r="AF18" s="13">
        <f>--N18/30*21</f>
        <v>4090401</v>
      </c>
      <c r="AG18" s="13">
        <v>0</v>
      </c>
      <c r="AH18" s="13"/>
      <c r="AI18" s="13"/>
      <c r="AJ18" s="13">
        <f t="shared" si="13"/>
        <v>9933831</v>
      </c>
      <c r="AK18" s="13">
        <f t="shared" si="14"/>
        <v>46747440</v>
      </c>
      <c r="AL18" s="48"/>
      <c r="AM18" s="48"/>
      <c r="AN18" s="48"/>
      <c r="AO18" s="48"/>
      <c r="AP18" s="48"/>
      <c r="AQ18" s="48" t="s">
        <v>163</v>
      </c>
      <c r="AR18" s="48" t="s">
        <v>2801</v>
      </c>
      <c r="AS18" s="48" t="s">
        <v>2802</v>
      </c>
      <c r="AT18" s="48" t="s">
        <v>2738</v>
      </c>
    </row>
    <row r="19" spans="1:46" x14ac:dyDescent="0.25">
      <c r="A19" s="50">
        <f t="shared" si="4"/>
        <v>18</v>
      </c>
      <c r="B19" s="48" t="s">
        <v>3</v>
      </c>
      <c r="C19" s="48" t="s">
        <v>2803</v>
      </c>
      <c r="D19" s="48" t="s">
        <v>2804</v>
      </c>
      <c r="E19" s="14">
        <v>53155986</v>
      </c>
      <c r="F19" s="73">
        <v>46043</v>
      </c>
      <c r="G19" s="73"/>
      <c r="H19" s="73">
        <v>46285</v>
      </c>
      <c r="I19" s="13">
        <v>48345040</v>
      </c>
      <c r="J19" s="13"/>
      <c r="K19" s="13">
        <v>0</v>
      </c>
      <c r="L19" s="50" t="s">
        <v>60</v>
      </c>
      <c r="M19" s="13">
        <v>0</v>
      </c>
      <c r="N19" s="13">
        <v>6043130</v>
      </c>
      <c r="O19" s="13">
        <v>201437.66666666666</v>
      </c>
      <c r="P19" s="50">
        <v>157</v>
      </c>
      <c r="Q19" s="65">
        <v>46033</v>
      </c>
      <c r="R19" s="13">
        <v>48345040</v>
      </c>
      <c r="S19" s="50">
        <v>468</v>
      </c>
      <c r="T19" s="57">
        <v>46043</v>
      </c>
      <c r="U19" s="13">
        <v>48345040</v>
      </c>
      <c r="V19" s="13">
        <v>2014376.6666666665</v>
      </c>
      <c r="W19" s="13">
        <v>6043130</v>
      </c>
      <c r="X19" s="13">
        <v>6043130</v>
      </c>
      <c r="Y19" s="13">
        <v>6043130</v>
      </c>
      <c r="Z19" s="13">
        <v>6043130</v>
      </c>
      <c r="AA19" s="13">
        <v>6043130</v>
      </c>
      <c r="AB19" s="13">
        <v>6043130</v>
      </c>
      <c r="AC19" s="13">
        <f t="shared" si="10"/>
        <v>38273156.666666664</v>
      </c>
      <c r="AD19" s="13"/>
      <c r="AE19" s="13">
        <f t="shared" si="11"/>
        <v>6043130</v>
      </c>
      <c r="AF19" s="13">
        <f t="shared" ref="AF19:AF20" si="15">--N19/30*20</f>
        <v>4028753.333333333</v>
      </c>
      <c r="AG19" s="13">
        <v>0</v>
      </c>
      <c r="AH19" s="13"/>
      <c r="AI19" s="13"/>
      <c r="AJ19" s="13">
        <f t="shared" si="13"/>
        <v>10071883.333333332</v>
      </c>
      <c r="AK19" s="13">
        <f t="shared" si="14"/>
        <v>48345040</v>
      </c>
      <c r="AL19" s="48"/>
      <c r="AM19" s="48"/>
      <c r="AN19" s="48"/>
      <c r="AO19" s="48"/>
      <c r="AP19" s="48"/>
      <c r="AQ19" s="48" t="s">
        <v>61</v>
      </c>
      <c r="AR19" s="48" t="s">
        <v>2805</v>
      </c>
      <c r="AS19" s="48" t="s">
        <v>2806</v>
      </c>
      <c r="AT19" s="48" t="s">
        <v>2738</v>
      </c>
    </row>
    <row r="20" spans="1:46" x14ac:dyDescent="0.25">
      <c r="A20" s="50">
        <f t="shared" si="4"/>
        <v>19</v>
      </c>
      <c r="B20" s="48" t="s">
        <v>3</v>
      </c>
      <c r="C20" s="48" t="s">
        <v>2807</v>
      </c>
      <c r="D20" s="48" t="s">
        <v>2808</v>
      </c>
      <c r="E20" s="14">
        <v>1024466975</v>
      </c>
      <c r="F20" s="73">
        <v>46043</v>
      </c>
      <c r="G20" s="73"/>
      <c r="H20" s="73">
        <v>46285</v>
      </c>
      <c r="I20" s="13">
        <v>56053704</v>
      </c>
      <c r="J20" s="13"/>
      <c r="K20" s="13">
        <v>0</v>
      </c>
      <c r="L20" s="50" t="s">
        <v>60</v>
      </c>
      <c r="M20" s="13">
        <v>0</v>
      </c>
      <c r="N20" s="13">
        <v>7006713</v>
      </c>
      <c r="O20" s="13">
        <v>233557.1</v>
      </c>
      <c r="P20" s="50">
        <v>174</v>
      </c>
      <c r="Q20" s="65">
        <v>46033</v>
      </c>
      <c r="R20" s="13">
        <v>56053704</v>
      </c>
      <c r="S20" s="50">
        <v>456</v>
      </c>
      <c r="T20" s="57">
        <v>46043</v>
      </c>
      <c r="U20" s="13">
        <v>56053704</v>
      </c>
      <c r="V20" s="13">
        <v>2335571</v>
      </c>
      <c r="W20" s="13">
        <v>7006713</v>
      </c>
      <c r="X20" s="13">
        <v>7006713</v>
      </c>
      <c r="Y20" s="13">
        <v>7006713</v>
      </c>
      <c r="Z20" s="13">
        <v>7006713</v>
      </c>
      <c r="AA20" s="13">
        <v>7006713</v>
      </c>
      <c r="AB20" s="13">
        <v>7006713</v>
      </c>
      <c r="AC20" s="13">
        <f t="shared" si="10"/>
        <v>44375849</v>
      </c>
      <c r="AD20" s="13"/>
      <c r="AE20" s="13">
        <f t="shared" si="11"/>
        <v>7006713</v>
      </c>
      <c r="AF20" s="13">
        <f t="shared" si="15"/>
        <v>4671142</v>
      </c>
      <c r="AG20" s="13">
        <v>0</v>
      </c>
      <c r="AH20" s="13"/>
      <c r="AI20" s="13"/>
      <c r="AJ20" s="13">
        <f t="shared" si="13"/>
        <v>11677855</v>
      </c>
      <c r="AK20" s="13">
        <f t="shared" si="14"/>
        <v>56053704</v>
      </c>
      <c r="AL20" s="48"/>
      <c r="AM20" s="48"/>
      <c r="AN20" s="48"/>
      <c r="AO20" s="48"/>
      <c r="AP20" s="48"/>
      <c r="AQ20" s="48" t="s">
        <v>61</v>
      </c>
      <c r="AR20" s="48" t="s">
        <v>2809</v>
      </c>
      <c r="AS20" s="48" t="s">
        <v>2810</v>
      </c>
      <c r="AT20" s="48" t="s">
        <v>2738</v>
      </c>
    </row>
    <row r="21" spans="1:46" x14ac:dyDescent="0.25">
      <c r="A21" s="50">
        <f t="shared" si="4"/>
        <v>20</v>
      </c>
      <c r="B21" s="48" t="s">
        <v>3</v>
      </c>
      <c r="C21" s="48" t="s">
        <v>2811</v>
      </c>
      <c r="D21" s="48" t="s">
        <v>2812</v>
      </c>
      <c r="E21" s="14">
        <v>7181391</v>
      </c>
      <c r="F21" s="73">
        <v>46048</v>
      </c>
      <c r="G21" s="73"/>
      <c r="H21" s="73">
        <v>46290</v>
      </c>
      <c r="I21" s="13">
        <v>106848000</v>
      </c>
      <c r="J21" s="13"/>
      <c r="K21" s="13">
        <v>0</v>
      </c>
      <c r="L21" s="50" t="s">
        <v>60</v>
      </c>
      <c r="M21" s="13">
        <v>0</v>
      </c>
      <c r="N21" s="13">
        <v>13356000</v>
      </c>
      <c r="O21" s="13">
        <v>445200</v>
      </c>
      <c r="P21" s="50">
        <v>163</v>
      </c>
      <c r="Q21" s="65">
        <v>46033</v>
      </c>
      <c r="R21" s="13">
        <v>106848000</v>
      </c>
      <c r="S21" s="50">
        <v>482</v>
      </c>
      <c r="T21" s="57">
        <v>46044</v>
      </c>
      <c r="U21" s="13">
        <v>106848000</v>
      </c>
      <c r="V21" s="13">
        <v>2226000</v>
      </c>
      <c r="W21" s="13">
        <v>13356000</v>
      </c>
      <c r="X21" s="13">
        <v>13356000</v>
      </c>
      <c r="Y21" s="13">
        <v>13356000</v>
      </c>
      <c r="Z21" s="13">
        <v>13356000</v>
      </c>
      <c r="AA21" s="13">
        <v>13356000</v>
      </c>
      <c r="AB21" s="13">
        <v>13356000</v>
      </c>
      <c r="AC21" s="13">
        <f t="shared" si="10"/>
        <v>82362000</v>
      </c>
      <c r="AD21" s="13"/>
      <c r="AE21" s="13">
        <f t="shared" si="11"/>
        <v>13356000</v>
      </c>
      <c r="AF21" s="13">
        <f>--N21/30*25</f>
        <v>11130000</v>
      </c>
      <c r="AG21" s="13">
        <v>0</v>
      </c>
      <c r="AH21" s="13"/>
      <c r="AI21" s="13"/>
      <c r="AJ21" s="13">
        <f t="shared" si="13"/>
        <v>24486000</v>
      </c>
      <c r="AK21" s="13">
        <f t="shared" si="14"/>
        <v>106848000</v>
      </c>
      <c r="AL21" s="48"/>
      <c r="AM21" s="48"/>
      <c r="AN21" s="48"/>
      <c r="AO21" s="48"/>
      <c r="AP21" s="48"/>
      <c r="AQ21" s="48" t="s">
        <v>61</v>
      </c>
      <c r="AR21" s="48" t="s">
        <v>2813</v>
      </c>
      <c r="AS21" s="48" t="s">
        <v>2814</v>
      </c>
      <c r="AT21" s="48" t="s">
        <v>2738</v>
      </c>
    </row>
    <row r="22" spans="1:46" x14ac:dyDescent="0.25">
      <c r="A22" s="50">
        <f t="shared" si="4"/>
        <v>21</v>
      </c>
      <c r="B22" s="48" t="s">
        <v>3</v>
      </c>
      <c r="C22" s="48" t="s">
        <v>2815</v>
      </c>
      <c r="D22" s="48" t="s">
        <v>2816</v>
      </c>
      <c r="E22" s="14">
        <v>79429811</v>
      </c>
      <c r="F22" s="73">
        <v>46043</v>
      </c>
      <c r="G22" s="73"/>
      <c r="H22" s="73">
        <v>46285</v>
      </c>
      <c r="I22" s="13">
        <v>46747440</v>
      </c>
      <c r="J22" s="13"/>
      <c r="K22" s="13">
        <v>0</v>
      </c>
      <c r="L22" s="50" t="s">
        <v>60</v>
      </c>
      <c r="M22" s="13">
        <v>0</v>
      </c>
      <c r="N22" s="13">
        <v>5843430</v>
      </c>
      <c r="O22" s="13">
        <v>194781</v>
      </c>
      <c r="P22" s="50">
        <v>160</v>
      </c>
      <c r="Q22" s="65">
        <v>46033</v>
      </c>
      <c r="R22" s="13">
        <v>46747440</v>
      </c>
      <c r="S22" s="50">
        <v>455</v>
      </c>
      <c r="T22" s="57">
        <v>46043</v>
      </c>
      <c r="U22" s="13">
        <v>46747440</v>
      </c>
      <c r="V22" s="13">
        <v>1947810</v>
      </c>
      <c r="W22" s="13">
        <v>5843430</v>
      </c>
      <c r="X22" s="13">
        <v>5843430</v>
      </c>
      <c r="Y22" s="13">
        <v>5843430</v>
      </c>
      <c r="Z22" s="13">
        <v>5843430</v>
      </c>
      <c r="AA22" s="13">
        <v>5843430</v>
      </c>
      <c r="AB22" s="13">
        <v>5843430</v>
      </c>
      <c r="AC22" s="13">
        <f t="shared" si="10"/>
        <v>37008390</v>
      </c>
      <c r="AD22" s="13"/>
      <c r="AE22" s="13">
        <f t="shared" si="11"/>
        <v>5843430</v>
      </c>
      <c r="AF22" s="13">
        <f t="shared" ref="AF22:AF24" si="16">--N22/30*20</f>
        <v>3895620</v>
      </c>
      <c r="AG22" s="13">
        <v>0</v>
      </c>
      <c r="AH22" s="13"/>
      <c r="AI22" s="13"/>
      <c r="AJ22" s="13">
        <f t="shared" si="13"/>
        <v>9739050</v>
      </c>
      <c r="AK22" s="13">
        <f t="shared" si="14"/>
        <v>46747440</v>
      </c>
      <c r="AL22" s="48"/>
      <c r="AM22" s="48"/>
      <c r="AN22" s="48"/>
      <c r="AO22" s="48"/>
      <c r="AP22" s="48"/>
      <c r="AQ22" s="48" t="s">
        <v>163</v>
      </c>
      <c r="AR22" s="48" t="s">
        <v>2817</v>
      </c>
      <c r="AS22" s="48" t="s">
        <v>2818</v>
      </c>
      <c r="AT22" s="48" t="s">
        <v>2738</v>
      </c>
    </row>
    <row r="23" spans="1:46" x14ac:dyDescent="0.25">
      <c r="A23" s="50">
        <f t="shared" si="4"/>
        <v>22</v>
      </c>
      <c r="B23" s="48" t="s">
        <v>3</v>
      </c>
      <c r="C23" s="48" t="s">
        <v>2819</v>
      </c>
      <c r="D23" s="48" t="s">
        <v>2820</v>
      </c>
      <c r="E23" s="14">
        <v>79877231</v>
      </c>
      <c r="F23" s="73">
        <v>46043</v>
      </c>
      <c r="G23" s="73"/>
      <c r="H23" s="73">
        <v>46285</v>
      </c>
      <c r="I23" s="13">
        <v>71232000</v>
      </c>
      <c r="J23" s="13"/>
      <c r="K23" s="13">
        <v>0</v>
      </c>
      <c r="L23" s="50" t="s">
        <v>60</v>
      </c>
      <c r="M23" s="13">
        <v>0</v>
      </c>
      <c r="N23" s="13">
        <v>8904000</v>
      </c>
      <c r="O23" s="13">
        <v>296800</v>
      </c>
      <c r="P23" s="50">
        <v>171</v>
      </c>
      <c r="Q23" s="65">
        <v>46033</v>
      </c>
      <c r="R23" s="13">
        <v>71232000</v>
      </c>
      <c r="S23" s="50">
        <v>469</v>
      </c>
      <c r="T23" s="57">
        <v>46043</v>
      </c>
      <c r="U23" s="13">
        <v>71232000</v>
      </c>
      <c r="V23" s="13">
        <v>2968000</v>
      </c>
      <c r="W23" s="13">
        <v>8904000</v>
      </c>
      <c r="X23" s="13">
        <v>8904000</v>
      </c>
      <c r="Y23" s="13">
        <v>8904000</v>
      </c>
      <c r="Z23" s="13">
        <v>8904000</v>
      </c>
      <c r="AA23" s="13">
        <v>8904000</v>
      </c>
      <c r="AB23" s="13">
        <v>8904000</v>
      </c>
      <c r="AC23" s="13">
        <f t="shared" si="10"/>
        <v>56392000</v>
      </c>
      <c r="AD23" s="13"/>
      <c r="AE23" s="13">
        <f t="shared" si="11"/>
        <v>8904000</v>
      </c>
      <c r="AF23" s="13">
        <f t="shared" si="16"/>
        <v>5936000</v>
      </c>
      <c r="AG23" s="13">
        <v>0</v>
      </c>
      <c r="AH23" s="13"/>
      <c r="AI23" s="13"/>
      <c r="AJ23" s="13">
        <f t="shared" si="13"/>
        <v>14840000</v>
      </c>
      <c r="AK23" s="13">
        <f t="shared" si="14"/>
        <v>71232000</v>
      </c>
      <c r="AL23" s="48"/>
      <c r="AM23" s="48"/>
      <c r="AN23" s="48"/>
      <c r="AO23" s="48"/>
      <c r="AP23" s="48"/>
      <c r="AQ23" s="48" t="s">
        <v>61</v>
      </c>
      <c r="AR23" s="48" t="s">
        <v>2821</v>
      </c>
      <c r="AS23" s="48" t="s">
        <v>2822</v>
      </c>
      <c r="AT23" s="48" t="s">
        <v>2738</v>
      </c>
    </row>
    <row r="24" spans="1:46" x14ac:dyDescent="0.25">
      <c r="A24" s="50">
        <f t="shared" si="4"/>
        <v>23</v>
      </c>
      <c r="B24" s="48" t="s">
        <v>3</v>
      </c>
      <c r="C24" s="48" t="s">
        <v>2823</v>
      </c>
      <c r="D24" s="48" t="s">
        <v>2824</v>
      </c>
      <c r="E24" s="14">
        <v>40341467</v>
      </c>
      <c r="F24" s="73">
        <v>46043</v>
      </c>
      <c r="G24" s="73"/>
      <c r="H24" s="73">
        <v>46285</v>
      </c>
      <c r="I24" s="13">
        <v>71232000</v>
      </c>
      <c r="J24" s="13"/>
      <c r="K24" s="13">
        <v>0</v>
      </c>
      <c r="L24" s="50" t="s">
        <v>60</v>
      </c>
      <c r="M24" s="13">
        <v>0</v>
      </c>
      <c r="N24" s="13">
        <v>8904000</v>
      </c>
      <c r="O24" s="13">
        <v>296800</v>
      </c>
      <c r="P24" s="50">
        <v>161</v>
      </c>
      <c r="Q24" s="65">
        <v>46033</v>
      </c>
      <c r="R24" s="13">
        <v>71232000</v>
      </c>
      <c r="S24" s="50">
        <v>457</v>
      </c>
      <c r="T24" s="57">
        <v>46043</v>
      </c>
      <c r="U24" s="13">
        <v>71232000</v>
      </c>
      <c r="V24" s="13">
        <v>2968000</v>
      </c>
      <c r="W24" s="13">
        <v>8904000</v>
      </c>
      <c r="X24" s="13">
        <v>8904000</v>
      </c>
      <c r="Y24" s="13">
        <v>8904000</v>
      </c>
      <c r="Z24" s="13">
        <v>8904000</v>
      </c>
      <c r="AA24" s="13">
        <v>8904000</v>
      </c>
      <c r="AB24" s="13">
        <v>8904000</v>
      </c>
      <c r="AC24" s="13">
        <f t="shared" si="10"/>
        <v>56392000</v>
      </c>
      <c r="AD24" s="13"/>
      <c r="AE24" s="13">
        <f t="shared" si="11"/>
        <v>8904000</v>
      </c>
      <c r="AF24" s="13">
        <f t="shared" si="16"/>
        <v>5936000</v>
      </c>
      <c r="AG24" s="13">
        <v>0</v>
      </c>
      <c r="AH24" s="13"/>
      <c r="AI24" s="13"/>
      <c r="AJ24" s="13">
        <f t="shared" si="13"/>
        <v>14840000</v>
      </c>
      <c r="AK24" s="13">
        <f t="shared" si="14"/>
        <v>71232000</v>
      </c>
      <c r="AL24" s="48"/>
      <c r="AM24" s="48"/>
      <c r="AN24" s="48"/>
      <c r="AO24" s="48"/>
      <c r="AP24" s="48"/>
      <c r="AQ24" s="48" t="s">
        <v>61</v>
      </c>
      <c r="AR24" s="48" t="s">
        <v>2825</v>
      </c>
      <c r="AS24" s="48" t="s">
        <v>2826</v>
      </c>
      <c r="AT24" s="48" t="s">
        <v>2738</v>
      </c>
    </row>
    <row r="25" spans="1:46" x14ac:dyDescent="0.25">
      <c r="A25" s="50">
        <f t="shared" si="4"/>
        <v>24</v>
      </c>
      <c r="B25" s="48" t="s">
        <v>3</v>
      </c>
      <c r="C25" s="48" t="s">
        <v>2827</v>
      </c>
      <c r="D25" s="48" t="s">
        <v>2828</v>
      </c>
      <c r="E25" s="14">
        <v>1007466502</v>
      </c>
      <c r="F25" s="73">
        <v>46047</v>
      </c>
      <c r="G25" s="73"/>
      <c r="H25" s="73">
        <v>46289</v>
      </c>
      <c r="I25" s="13">
        <v>41739240</v>
      </c>
      <c r="J25" s="13"/>
      <c r="K25" s="13">
        <v>0</v>
      </c>
      <c r="L25" s="50" t="s">
        <v>60</v>
      </c>
      <c r="M25" s="13">
        <v>0</v>
      </c>
      <c r="N25" s="13">
        <v>5217405</v>
      </c>
      <c r="O25" s="13">
        <v>173913.5</v>
      </c>
      <c r="P25" s="50">
        <v>182</v>
      </c>
      <c r="Q25" s="65">
        <v>46033</v>
      </c>
      <c r="R25" s="13">
        <v>41739240</v>
      </c>
      <c r="S25" s="50">
        <v>603</v>
      </c>
      <c r="T25" s="57">
        <v>46047</v>
      </c>
      <c r="U25" s="13">
        <v>41739240</v>
      </c>
      <c r="V25" s="13">
        <v>1043481</v>
      </c>
      <c r="W25" s="13">
        <v>5217405</v>
      </c>
      <c r="X25" s="13">
        <v>5217405</v>
      </c>
      <c r="Y25" s="13">
        <v>5217405</v>
      </c>
      <c r="Z25" s="13">
        <v>5217405</v>
      </c>
      <c r="AA25" s="13">
        <v>5217405</v>
      </c>
      <c r="AB25" s="13">
        <v>5217405</v>
      </c>
      <c r="AC25" s="13">
        <f t="shared" ref="AC25:AC26" si="17">SUM(V25:AB25)</f>
        <v>32347911</v>
      </c>
      <c r="AD25" s="13"/>
      <c r="AE25" s="13">
        <f t="shared" ref="AE25:AE26" si="18">--N25</f>
        <v>5217405</v>
      </c>
      <c r="AF25" s="13">
        <f t="shared" ref="AF25:AF26" si="19">--N25/30*24</f>
        <v>4173924</v>
      </c>
      <c r="AG25" s="13">
        <v>0</v>
      </c>
      <c r="AH25" s="13"/>
      <c r="AI25" s="13"/>
      <c r="AJ25" s="13">
        <f t="shared" ref="AJ25:AJ26" si="20">SUM(AD25:AI25)</f>
        <v>9391329</v>
      </c>
      <c r="AK25" s="13">
        <f t="shared" ref="AK25:AK26" si="21">--AJ25--AC25</f>
        <v>41739240</v>
      </c>
      <c r="AL25" s="48"/>
      <c r="AM25" s="48"/>
      <c r="AN25" s="48"/>
      <c r="AO25" s="48"/>
      <c r="AP25" s="48"/>
      <c r="AQ25" s="48" t="s">
        <v>61</v>
      </c>
      <c r="AR25" s="48" t="s">
        <v>2829</v>
      </c>
      <c r="AS25" s="48" t="s">
        <v>2830</v>
      </c>
      <c r="AT25" s="48" t="s">
        <v>2738</v>
      </c>
    </row>
    <row r="26" spans="1:46" x14ac:dyDescent="0.25">
      <c r="A26" s="50">
        <f t="shared" si="4"/>
        <v>25</v>
      </c>
      <c r="B26" s="48" t="s">
        <v>3</v>
      </c>
      <c r="C26" s="48" t="s">
        <v>2831</v>
      </c>
      <c r="D26" s="48" t="s">
        <v>2832</v>
      </c>
      <c r="E26" s="14">
        <v>1014213383</v>
      </c>
      <c r="F26" s="73">
        <v>46047</v>
      </c>
      <c r="G26" s="73">
        <v>46255</v>
      </c>
      <c r="H26" s="73">
        <v>46289</v>
      </c>
      <c r="I26" s="13">
        <v>128075912</v>
      </c>
      <c r="J26" s="13">
        <v>18144088.329999998</v>
      </c>
      <c r="K26" s="13">
        <v>0</v>
      </c>
      <c r="L26" s="50" t="s">
        <v>60</v>
      </c>
      <c r="M26" s="13">
        <v>0</v>
      </c>
      <c r="N26" s="13">
        <v>16009489</v>
      </c>
      <c r="O26" s="13">
        <v>533649.6333333333</v>
      </c>
      <c r="P26" s="50">
        <v>169</v>
      </c>
      <c r="Q26" s="65">
        <v>46033</v>
      </c>
      <c r="R26" s="13">
        <v>128075912</v>
      </c>
      <c r="S26" s="50">
        <v>18536</v>
      </c>
      <c r="T26" s="57">
        <v>46255</v>
      </c>
      <c r="U26" s="13">
        <v>18144088.329999998</v>
      </c>
      <c r="V26" s="13"/>
      <c r="W26" s="13"/>
      <c r="X26" s="13"/>
      <c r="Y26" s="13"/>
      <c r="Z26" s="13"/>
      <c r="AA26" s="13"/>
      <c r="AB26" s="13"/>
      <c r="AC26" s="13">
        <f t="shared" si="17"/>
        <v>0</v>
      </c>
      <c r="AD26" s="13"/>
      <c r="AE26" s="13">
        <f t="shared" si="18"/>
        <v>16009489</v>
      </c>
      <c r="AF26" s="13">
        <f t="shared" si="19"/>
        <v>12807591.199999999</v>
      </c>
      <c r="AG26" s="13">
        <v>0</v>
      </c>
      <c r="AH26" s="13"/>
      <c r="AI26" s="13"/>
      <c r="AJ26" s="13">
        <f t="shared" si="20"/>
        <v>28817080.199999999</v>
      </c>
      <c r="AK26" s="13">
        <f t="shared" si="21"/>
        <v>28817080.199999999</v>
      </c>
      <c r="AL26" s="50"/>
      <c r="AM26" s="49"/>
      <c r="AN26" s="49"/>
      <c r="AO26" s="50"/>
      <c r="AP26" s="50" t="s">
        <v>92</v>
      </c>
      <c r="AQ26" s="48" t="s">
        <v>61</v>
      </c>
      <c r="AR26" s="48" t="s">
        <v>2833</v>
      </c>
      <c r="AS26" s="48" t="s">
        <v>2834</v>
      </c>
      <c r="AT26" s="48" t="s">
        <v>2738</v>
      </c>
    </row>
    <row r="27" spans="1:46" x14ac:dyDescent="0.25">
      <c r="A27" s="50">
        <f t="shared" si="4"/>
        <v>26</v>
      </c>
      <c r="B27" s="48" t="s">
        <v>3</v>
      </c>
      <c r="C27" s="48" t="s">
        <v>2835</v>
      </c>
      <c r="D27" s="48" t="s">
        <v>2836</v>
      </c>
      <c r="E27" s="14">
        <v>1073710211</v>
      </c>
      <c r="F27" s="73">
        <v>46048</v>
      </c>
      <c r="G27" s="73"/>
      <c r="H27" s="73">
        <v>46290</v>
      </c>
      <c r="I27" s="13">
        <v>46747440</v>
      </c>
      <c r="J27" s="13"/>
      <c r="K27" s="13">
        <v>0</v>
      </c>
      <c r="L27" s="50" t="s">
        <v>60</v>
      </c>
      <c r="M27" s="13">
        <v>0</v>
      </c>
      <c r="N27" s="13">
        <v>5843430</v>
      </c>
      <c r="O27" s="13">
        <v>194781</v>
      </c>
      <c r="P27" s="50">
        <v>164</v>
      </c>
      <c r="Q27" s="65">
        <v>46033</v>
      </c>
      <c r="R27" s="13">
        <v>46747440</v>
      </c>
      <c r="S27" s="50">
        <v>652</v>
      </c>
      <c r="T27" s="57">
        <v>46048</v>
      </c>
      <c r="U27" s="13">
        <v>46747440</v>
      </c>
      <c r="V27" s="13">
        <v>973905</v>
      </c>
      <c r="W27" s="13">
        <v>5843430</v>
      </c>
      <c r="X27" s="13">
        <v>5843430</v>
      </c>
      <c r="Y27" s="13">
        <v>5843430</v>
      </c>
      <c r="Z27" s="13">
        <v>5843430</v>
      </c>
      <c r="AA27" s="13">
        <v>5843430</v>
      </c>
      <c r="AB27" s="13">
        <v>5843430</v>
      </c>
      <c r="AC27" s="13">
        <f t="shared" ref="AC27:AC28" si="22">SUM(V27:AB27)</f>
        <v>36034485</v>
      </c>
      <c r="AD27" s="13"/>
      <c r="AE27" s="13">
        <f t="shared" ref="AE27:AE28" si="23">--N27</f>
        <v>5843430</v>
      </c>
      <c r="AF27" s="13">
        <f>--N27/30*25</f>
        <v>4869525</v>
      </c>
      <c r="AG27" s="13">
        <v>0</v>
      </c>
      <c r="AH27" s="13"/>
      <c r="AI27" s="13"/>
      <c r="AJ27" s="13">
        <f t="shared" ref="AJ27:AJ28" si="24">SUM(AD27:AI27)</f>
        <v>10712955</v>
      </c>
      <c r="AK27" s="13">
        <f t="shared" ref="AK27:AK28" si="25">--AJ27--AC27</f>
        <v>46747440</v>
      </c>
      <c r="AL27" s="48"/>
      <c r="AM27" s="48"/>
      <c r="AN27" s="48"/>
      <c r="AO27" s="48"/>
      <c r="AP27" s="48"/>
      <c r="AQ27" s="48" t="s">
        <v>163</v>
      </c>
      <c r="AR27" s="48" t="s">
        <v>2837</v>
      </c>
      <c r="AS27" s="48" t="s">
        <v>2838</v>
      </c>
      <c r="AT27" s="48" t="s">
        <v>2738</v>
      </c>
    </row>
    <row r="28" spans="1:46" x14ac:dyDescent="0.25">
      <c r="A28" s="50">
        <f t="shared" si="4"/>
        <v>27</v>
      </c>
      <c r="B28" s="48" t="s">
        <v>3</v>
      </c>
      <c r="C28" s="48" t="s">
        <v>2839</v>
      </c>
      <c r="D28" s="48" t="s">
        <v>2840</v>
      </c>
      <c r="E28" s="14">
        <v>1069728988</v>
      </c>
      <c r="F28" s="73">
        <v>46047</v>
      </c>
      <c r="G28" s="73"/>
      <c r="H28" s="73">
        <v>46289</v>
      </c>
      <c r="I28" s="13">
        <v>56053704</v>
      </c>
      <c r="J28" s="13"/>
      <c r="K28" s="13">
        <v>0</v>
      </c>
      <c r="L28" s="50" t="s">
        <v>60</v>
      </c>
      <c r="M28" s="13">
        <v>0</v>
      </c>
      <c r="N28" s="13">
        <v>7006713</v>
      </c>
      <c r="O28" s="13">
        <v>233557.1</v>
      </c>
      <c r="P28" s="50">
        <v>173</v>
      </c>
      <c r="Q28" s="65">
        <v>46033</v>
      </c>
      <c r="R28" s="13">
        <v>56053704</v>
      </c>
      <c r="S28" s="50">
        <v>584</v>
      </c>
      <c r="T28" s="57">
        <v>46047</v>
      </c>
      <c r="U28" s="13">
        <v>56053704</v>
      </c>
      <c r="V28" s="13">
        <v>1401342.6</v>
      </c>
      <c r="W28" s="13">
        <v>7006713</v>
      </c>
      <c r="X28" s="13">
        <v>7006713</v>
      </c>
      <c r="Y28" s="13">
        <v>7006713</v>
      </c>
      <c r="Z28" s="13">
        <v>7006713</v>
      </c>
      <c r="AA28" s="13">
        <v>7006713</v>
      </c>
      <c r="AB28" s="13">
        <v>7006713</v>
      </c>
      <c r="AC28" s="13">
        <f t="shared" si="22"/>
        <v>43441620.600000001</v>
      </c>
      <c r="AD28" s="13"/>
      <c r="AE28" s="13">
        <f t="shared" si="23"/>
        <v>7006713</v>
      </c>
      <c r="AF28" s="13">
        <f>--N28/30*24</f>
        <v>5605370.4000000004</v>
      </c>
      <c r="AG28" s="13">
        <v>0</v>
      </c>
      <c r="AH28" s="13"/>
      <c r="AI28" s="13"/>
      <c r="AJ28" s="13">
        <f t="shared" si="24"/>
        <v>12612083.4</v>
      </c>
      <c r="AK28" s="13">
        <f t="shared" si="25"/>
        <v>56053704</v>
      </c>
      <c r="AL28" s="48"/>
      <c r="AM28" s="48"/>
      <c r="AN28" s="48"/>
      <c r="AO28" s="48"/>
      <c r="AP28" s="48"/>
      <c r="AQ28" s="48" t="s">
        <v>61</v>
      </c>
      <c r="AR28" s="48" t="s">
        <v>2841</v>
      </c>
      <c r="AS28" s="48" t="s">
        <v>2842</v>
      </c>
      <c r="AT28" s="48" t="s">
        <v>2738</v>
      </c>
    </row>
    <row r="29" spans="1:46" x14ac:dyDescent="0.25">
      <c r="A29" s="50">
        <f t="shared" si="4"/>
        <v>28</v>
      </c>
      <c r="B29" s="48" t="s">
        <v>3</v>
      </c>
      <c r="C29" s="48" t="s">
        <v>2843</v>
      </c>
      <c r="D29" s="48" t="s">
        <v>2844</v>
      </c>
      <c r="E29" s="14">
        <v>1007700629</v>
      </c>
      <c r="F29" s="73">
        <v>46052</v>
      </c>
      <c r="G29" s="73"/>
      <c r="H29" s="73">
        <v>46294</v>
      </c>
      <c r="I29" s="13">
        <v>48350608</v>
      </c>
      <c r="J29" s="13"/>
      <c r="K29" s="13">
        <v>0</v>
      </c>
      <c r="L29" s="50" t="s">
        <v>60</v>
      </c>
      <c r="M29" s="13">
        <v>0</v>
      </c>
      <c r="N29" s="13">
        <v>6043826</v>
      </c>
      <c r="O29" s="13">
        <v>201460.86666666667</v>
      </c>
      <c r="P29" s="50">
        <v>155</v>
      </c>
      <c r="Q29" s="65">
        <v>46033</v>
      </c>
      <c r="R29" s="13">
        <v>50762296</v>
      </c>
      <c r="S29" s="50">
        <v>1234</v>
      </c>
      <c r="T29" s="57">
        <v>46052</v>
      </c>
      <c r="U29" s="13">
        <v>48350608</v>
      </c>
      <c r="V29" s="13">
        <v>201460.87</v>
      </c>
      <c r="W29" s="13">
        <v>6043826</v>
      </c>
      <c r="X29" s="13">
        <v>6043826</v>
      </c>
      <c r="Y29" s="13">
        <v>6043826</v>
      </c>
      <c r="Z29" s="13">
        <v>6043826</v>
      </c>
      <c r="AA29" s="13">
        <v>6043826</v>
      </c>
      <c r="AB29" s="13">
        <v>6043826</v>
      </c>
      <c r="AC29" s="13">
        <f t="shared" ref="AC29:AC30" si="26">SUM(V29:AB29)</f>
        <v>36464416.870000005</v>
      </c>
      <c r="AD29" s="13"/>
      <c r="AE29" s="13">
        <f t="shared" ref="AE29:AE30" si="27">--N29</f>
        <v>6043826</v>
      </c>
      <c r="AF29" s="13">
        <f t="shared" ref="AF29:AF30" si="28">--N29/30*29</f>
        <v>5842365.1333333338</v>
      </c>
      <c r="AG29" s="13">
        <v>0</v>
      </c>
      <c r="AH29" s="13"/>
      <c r="AI29" s="13"/>
      <c r="AJ29" s="13">
        <f t="shared" ref="AJ29:AJ30" si="29">SUM(AD29:AI29)</f>
        <v>11886191.133333333</v>
      </c>
      <c r="AK29" s="13">
        <f t="shared" ref="AK29:AK30" si="30">--AJ29--AC29</f>
        <v>48350608.003333338</v>
      </c>
      <c r="AL29" s="48"/>
      <c r="AM29" s="48"/>
      <c r="AN29" s="48"/>
      <c r="AO29" s="48"/>
      <c r="AP29" s="48"/>
      <c r="AQ29" s="48" t="s">
        <v>61</v>
      </c>
      <c r="AR29" s="48" t="s">
        <v>2845</v>
      </c>
      <c r="AS29" s="48" t="s">
        <v>2846</v>
      </c>
      <c r="AT29" s="48" t="s">
        <v>2738</v>
      </c>
    </row>
    <row r="30" spans="1:46" x14ac:dyDescent="0.25">
      <c r="A30" s="50">
        <f t="shared" si="4"/>
        <v>29</v>
      </c>
      <c r="B30" s="48" t="s">
        <v>3</v>
      </c>
      <c r="C30" s="48" t="s">
        <v>2847</v>
      </c>
      <c r="D30" s="48" t="s">
        <v>2848</v>
      </c>
      <c r="E30" s="14">
        <v>1014220540</v>
      </c>
      <c r="F30" s="73">
        <v>46052</v>
      </c>
      <c r="G30" s="73"/>
      <c r="H30" s="73">
        <v>46294</v>
      </c>
      <c r="I30" s="13">
        <v>50762296</v>
      </c>
      <c r="J30" s="13"/>
      <c r="K30" s="13">
        <v>0</v>
      </c>
      <c r="L30" s="50" t="s">
        <v>60</v>
      </c>
      <c r="M30" s="13">
        <v>0</v>
      </c>
      <c r="N30" s="13">
        <v>6345287</v>
      </c>
      <c r="O30" s="13">
        <v>211509.56666666668</v>
      </c>
      <c r="P30" s="50">
        <v>165</v>
      </c>
      <c r="Q30" s="65">
        <v>46033</v>
      </c>
      <c r="R30" s="13">
        <v>50762296</v>
      </c>
      <c r="S30" s="50">
        <v>1230</v>
      </c>
      <c r="T30" s="57">
        <v>46052</v>
      </c>
      <c r="U30" s="13">
        <v>50762296</v>
      </c>
      <c r="V30" s="13">
        <v>211509.57</v>
      </c>
      <c r="W30" s="13">
        <v>6345287</v>
      </c>
      <c r="X30" s="13">
        <v>6345287</v>
      </c>
      <c r="Y30" s="13">
        <v>6345287</v>
      </c>
      <c r="Z30" s="13">
        <v>6345287</v>
      </c>
      <c r="AA30" s="13">
        <v>6345287</v>
      </c>
      <c r="AB30" s="13">
        <v>6345287</v>
      </c>
      <c r="AC30" s="13">
        <f t="shared" si="26"/>
        <v>38283231.57</v>
      </c>
      <c r="AD30" s="13"/>
      <c r="AE30" s="13">
        <f t="shared" si="27"/>
        <v>6345287</v>
      </c>
      <c r="AF30" s="13">
        <f t="shared" si="28"/>
        <v>6133777.4333333336</v>
      </c>
      <c r="AG30" s="13">
        <v>0</v>
      </c>
      <c r="AH30" s="13"/>
      <c r="AI30" s="13"/>
      <c r="AJ30" s="13">
        <f t="shared" si="29"/>
        <v>12479064.433333334</v>
      </c>
      <c r="AK30" s="13">
        <f t="shared" si="30"/>
        <v>50762296.00333333</v>
      </c>
      <c r="AL30" s="48"/>
      <c r="AM30" s="48"/>
      <c r="AN30" s="48"/>
      <c r="AO30" s="48"/>
      <c r="AP30" s="48"/>
      <c r="AQ30" s="48" t="s">
        <v>61</v>
      </c>
      <c r="AR30" s="48" t="s">
        <v>2849</v>
      </c>
      <c r="AS30" s="48" t="s">
        <v>2850</v>
      </c>
      <c r="AT30" s="48" t="s">
        <v>2738</v>
      </c>
    </row>
    <row r="31" spans="1:46" s="8" customFormat="1" x14ac:dyDescent="0.25">
      <c r="A31" s="10"/>
      <c r="E31" s="11"/>
      <c r="F31" s="71"/>
      <c r="G31" s="71"/>
      <c r="H31" s="71"/>
      <c r="I31" s="7"/>
      <c r="J31" s="7"/>
      <c r="K31" s="7"/>
      <c r="L31" s="10"/>
      <c r="M31" s="7"/>
      <c r="N31" s="7"/>
      <c r="O31" s="7"/>
      <c r="P31" s="10"/>
      <c r="Q31" s="63"/>
      <c r="R31" s="7"/>
      <c r="S31" s="10"/>
      <c r="T31" s="55"/>
      <c r="U31" s="7"/>
      <c r="V31" s="7"/>
      <c r="W31" s="7"/>
      <c r="X31" s="7"/>
      <c r="Y31" s="7"/>
      <c r="Z31" s="7"/>
      <c r="AA31" s="7"/>
      <c r="AB31" s="17" t="s">
        <v>89</v>
      </c>
      <c r="AC31" s="17">
        <f t="shared" ref="AC31:AK31" si="31">SUM(AC2:AC30)</f>
        <v>1295977778.0333331</v>
      </c>
      <c r="AD31" s="17">
        <f t="shared" si="31"/>
        <v>9713966</v>
      </c>
      <c r="AE31" s="17">
        <f t="shared" si="31"/>
        <v>224012268</v>
      </c>
      <c r="AF31" s="17">
        <f t="shared" si="31"/>
        <v>163135300.16666666</v>
      </c>
      <c r="AG31" s="17">
        <f t="shared" si="31"/>
        <v>0</v>
      </c>
      <c r="AH31" s="17">
        <f t="shared" si="31"/>
        <v>0</v>
      </c>
      <c r="AI31" s="17">
        <f t="shared" si="31"/>
        <v>0</v>
      </c>
      <c r="AJ31" s="17">
        <f t="shared" si="31"/>
        <v>396861534.16666663</v>
      </c>
      <c r="AK31" s="17">
        <f t="shared" si="31"/>
        <v>1692839312.2</v>
      </c>
      <c r="AL31" s="10"/>
      <c r="AO31" s="10"/>
      <c r="AP31" s="10"/>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59416-B6DB-4C00-8039-6B77D5B1985F}">
  <sheetPr filterMode="1"/>
  <dimension ref="A1:AU49"/>
  <sheetViews>
    <sheetView zoomScale="68" zoomScaleNormal="68" workbookViewId="0">
      <selection sqref="A1:XFD1"/>
    </sheetView>
  </sheetViews>
  <sheetFormatPr baseColWidth="10" defaultColWidth="11.42578125" defaultRowHeight="15" x14ac:dyDescent="0.25"/>
  <cols>
    <col min="1" max="1" width="14.5703125" style="45" bestFit="1" customWidth="1"/>
    <col min="2" max="2" width="51.5703125" style="44" customWidth="1"/>
    <col min="3" max="3" width="28.140625" style="44" bestFit="1" customWidth="1"/>
    <col min="4" max="4" width="67" style="44" bestFit="1" customWidth="1"/>
    <col min="5" max="5" width="27.7109375" style="46" bestFit="1" customWidth="1"/>
    <col min="6" max="6" width="13.28515625" style="72" bestFit="1" customWidth="1"/>
    <col min="7" max="7" width="17.5703125" style="72" bestFit="1" customWidth="1"/>
    <col min="8" max="8" width="17.140625" style="72" bestFit="1" customWidth="1"/>
    <col min="9" max="9" width="26.5703125" style="47" bestFit="1" customWidth="1"/>
    <col min="10" max="10" width="21.5703125" style="47" customWidth="1"/>
    <col min="11" max="11" width="22.42578125" style="47" customWidth="1"/>
    <col min="12" max="12" width="13.140625" style="45" customWidth="1"/>
    <col min="13" max="13" width="22.140625" style="47" customWidth="1"/>
    <col min="14" max="14" width="20.7109375" style="47" bestFit="1" customWidth="1"/>
    <col min="15" max="15" width="17.5703125" style="47" customWidth="1"/>
    <col min="16" max="16" width="13.5703125" style="45" customWidth="1"/>
    <col min="17" max="17" width="16.5703125" style="64" customWidth="1"/>
    <col min="18" max="18" width="23.28515625" style="47" bestFit="1" customWidth="1"/>
    <col min="19" max="19" width="13.140625" style="45" customWidth="1"/>
    <col min="20" max="20" width="20.5703125" style="56" customWidth="1"/>
    <col min="21" max="21" width="21.5703125" style="47" bestFit="1" customWidth="1"/>
    <col min="22" max="27" width="20.140625" style="47" bestFit="1" customWidth="1"/>
    <col min="28" max="28" width="22" style="47" customWidth="1"/>
    <col min="29" max="29" width="27.28515625" style="47" bestFit="1" customWidth="1"/>
    <col min="30" max="35" width="25.5703125" style="47" customWidth="1"/>
    <col min="36" max="36" width="28.140625" style="47" bestFit="1" customWidth="1"/>
    <col min="37" max="37" width="27.28515625" style="47" bestFit="1" customWidth="1"/>
    <col min="38" max="38" width="19.5703125" style="45" customWidth="1"/>
    <col min="39" max="40" width="19.5703125" style="44" customWidth="1"/>
    <col min="41" max="42" width="19.5703125" style="45" customWidth="1"/>
    <col min="43" max="43" width="27.28515625" style="44" bestFit="1" customWidth="1"/>
    <col min="44" max="44" width="20.7109375" style="44" customWidth="1"/>
    <col min="45" max="45" width="11.42578125" style="44" bestFit="1" customWidth="1"/>
    <col min="46" max="46" width="47" style="44" bestFit="1" customWidth="1"/>
    <col min="47" max="16384" width="11.42578125" style="44"/>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hidden="1" x14ac:dyDescent="0.25">
      <c r="A2" s="38">
        <v>1</v>
      </c>
      <c r="B2" s="39" t="s">
        <v>2</v>
      </c>
      <c r="C2" s="39" t="s">
        <v>2851</v>
      </c>
      <c r="D2" s="39" t="s">
        <v>2852</v>
      </c>
      <c r="E2" s="40">
        <v>35421152</v>
      </c>
      <c r="F2" s="70">
        <v>46035</v>
      </c>
      <c r="G2" s="70"/>
      <c r="H2" s="70">
        <v>46277</v>
      </c>
      <c r="I2" s="42">
        <v>92400000</v>
      </c>
      <c r="J2" s="42"/>
      <c r="K2" s="42">
        <v>0</v>
      </c>
      <c r="L2" s="38" t="s">
        <v>60</v>
      </c>
      <c r="M2" s="42">
        <v>0</v>
      </c>
      <c r="N2" s="42">
        <v>11550000</v>
      </c>
      <c r="O2" s="42">
        <v>385000</v>
      </c>
      <c r="P2" s="38">
        <v>113</v>
      </c>
      <c r="Q2" s="62">
        <v>46033</v>
      </c>
      <c r="R2" s="42">
        <v>92400000</v>
      </c>
      <c r="S2" s="38">
        <v>154</v>
      </c>
      <c r="T2" s="54">
        <v>46035</v>
      </c>
      <c r="U2" s="42">
        <v>92400000</v>
      </c>
      <c r="V2" s="42">
        <v>6930000</v>
      </c>
      <c r="W2" s="42">
        <v>11550000</v>
      </c>
      <c r="X2" s="42">
        <v>11550000</v>
      </c>
      <c r="Y2" s="42">
        <v>11550000</v>
      </c>
      <c r="Z2" s="42">
        <v>11550000</v>
      </c>
      <c r="AA2" s="42">
        <v>11550000</v>
      </c>
      <c r="AB2" s="42">
        <v>11550000</v>
      </c>
      <c r="AC2" s="42">
        <f>SUM(V2:AB2)</f>
        <v>76230000</v>
      </c>
      <c r="AD2" s="42"/>
      <c r="AE2" s="42">
        <f>--N2</f>
        <v>11550000</v>
      </c>
      <c r="AF2" s="42">
        <f>--N2/30*12</f>
        <v>4620000</v>
      </c>
      <c r="AG2" s="42">
        <v>0</v>
      </c>
      <c r="AH2" s="42"/>
      <c r="AI2" s="42"/>
      <c r="AJ2" s="42">
        <f>SUM(AD2:AI2)</f>
        <v>16170000</v>
      </c>
      <c r="AK2" s="42">
        <f>--AJ2--AC2</f>
        <v>92400000</v>
      </c>
      <c r="AL2" s="39"/>
      <c r="AM2" s="39"/>
      <c r="AN2" s="39"/>
      <c r="AO2" s="39"/>
      <c r="AP2" s="39"/>
      <c r="AQ2" s="39" t="s">
        <v>93</v>
      </c>
      <c r="AR2" s="39" t="s">
        <v>2853</v>
      </c>
      <c r="AS2" s="39" t="s">
        <v>2854</v>
      </c>
      <c r="AT2" s="39" t="s">
        <v>2855</v>
      </c>
    </row>
    <row r="3" spans="1:46" x14ac:dyDescent="0.25">
      <c r="A3" s="38">
        <f>--A2--1</f>
        <v>2</v>
      </c>
      <c r="B3" s="39" t="s">
        <v>2</v>
      </c>
      <c r="C3" s="39" t="s">
        <v>2856</v>
      </c>
      <c r="D3" s="39" t="s">
        <v>2857</v>
      </c>
      <c r="E3" s="40">
        <v>1052081025</v>
      </c>
      <c r="F3" s="70">
        <v>46035</v>
      </c>
      <c r="G3" s="70"/>
      <c r="H3" s="70">
        <v>46277</v>
      </c>
      <c r="I3" s="42">
        <v>109956000</v>
      </c>
      <c r="J3" s="42"/>
      <c r="K3" s="42">
        <v>11550000</v>
      </c>
      <c r="L3" s="38" t="s">
        <v>92</v>
      </c>
      <c r="M3" s="42">
        <v>2194500</v>
      </c>
      <c r="N3" s="42">
        <v>13744500</v>
      </c>
      <c r="O3" s="42">
        <v>458150</v>
      </c>
      <c r="P3" s="38">
        <v>98</v>
      </c>
      <c r="Q3" s="62">
        <v>46033</v>
      </c>
      <c r="R3" s="42">
        <v>109956000</v>
      </c>
      <c r="S3" s="38">
        <v>151</v>
      </c>
      <c r="T3" s="54">
        <v>46035</v>
      </c>
      <c r="U3" s="42">
        <v>109956000</v>
      </c>
      <c r="V3" s="42">
        <v>8246700</v>
      </c>
      <c r="W3" s="42">
        <v>13744500</v>
      </c>
      <c r="X3" s="42">
        <v>13744500</v>
      </c>
      <c r="Y3" s="42">
        <v>13744500</v>
      </c>
      <c r="Z3" s="42">
        <v>13744500</v>
      </c>
      <c r="AA3" s="42">
        <v>13744500</v>
      </c>
      <c r="AB3" s="42">
        <v>13744500</v>
      </c>
      <c r="AC3" s="42">
        <f t="shared" ref="AC3:AC37" si="0">SUM(V3:AB3)</f>
        <v>90713700</v>
      </c>
      <c r="AD3" s="42"/>
      <c r="AE3" s="42">
        <f t="shared" ref="AE3:AE35" si="1">--N3</f>
        <v>13744500</v>
      </c>
      <c r="AF3" s="42">
        <f t="shared" ref="AF3:AF14" si="2">--N3/30*12</f>
        <v>5497800</v>
      </c>
      <c r="AG3" s="42">
        <v>0</v>
      </c>
      <c r="AH3" s="42"/>
      <c r="AI3" s="42"/>
      <c r="AJ3" s="42">
        <f t="shared" ref="AJ3:AJ37" si="3">SUM(AD3:AI3)</f>
        <v>19242300</v>
      </c>
      <c r="AK3" s="42">
        <f t="shared" ref="AK3:AK37" si="4">--AJ3--AC3</f>
        <v>109956000</v>
      </c>
      <c r="AL3" s="39"/>
      <c r="AM3" s="39"/>
      <c r="AN3" s="39"/>
      <c r="AO3" s="39"/>
      <c r="AP3" s="39"/>
      <c r="AQ3" s="39" t="s">
        <v>93</v>
      </c>
      <c r="AR3" s="39" t="s">
        <v>2858</v>
      </c>
      <c r="AS3" s="39" t="s">
        <v>2859</v>
      </c>
      <c r="AT3" s="39" t="s">
        <v>2855</v>
      </c>
    </row>
    <row r="4" spans="1:46" hidden="1" x14ac:dyDescent="0.25">
      <c r="A4" s="38">
        <f t="shared" ref="A4:A47" si="5">--A3--1</f>
        <v>3</v>
      </c>
      <c r="B4" s="39" t="s">
        <v>2</v>
      </c>
      <c r="C4" s="39" t="s">
        <v>2860</v>
      </c>
      <c r="D4" s="39" t="s">
        <v>2861</v>
      </c>
      <c r="E4" s="40">
        <v>1140853671</v>
      </c>
      <c r="F4" s="70">
        <v>46035</v>
      </c>
      <c r="G4" s="70"/>
      <c r="H4" s="70">
        <v>46277</v>
      </c>
      <c r="I4" s="42">
        <v>92400000</v>
      </c>
      <c r="J4" s="42"/>
      <c r="K4" s="42">
        <v>0</v>
      </c>
      <c r="L4" s="38" t="s">
        <v>60</v>
      </c>
      <c r="M4" s="42">
        <v>0</v>
      </c>
      <c r="N4" s="42">
        <v>11550000</v>
      </c>
      <c r="O4" s="42">
        <v>385000</v>
      </c>
      <c r="P4" s="38">
        <v>140</v>
      </c>
      <c r="Q4" s="62">
        <v>46033</v>
      </c>
      <c r="R4" s="42">
        <v>92400000</v>
      </c>
      <c r="S4" s="38">
        <v>149</v>
      </c>
      <c r="T4" s="54">
        <v>46035</v>
      </c>
      <c r="U4" s="42">
        <v>92400000</v>
      </c>
      <c r="V4" s="42">
        <v>6930000</v>
      </c>
      <c r="W4" s="42">
        <v>11550000</v>
      </c>
      <c r="X4" s="42">
        <v>11550000</v>
      </c>
      <c r="Y4" s="42">
        <v>11550000</v>
      </c>
      <c r="Z4" s="42">
        <v>11550000</v>
      </c>
      <c r="AA4" s="42">
        <v>11550000</v>
      </c>
      <c r="AB4" s="42">
        <v>11550000</v>
      </c>
      <c r="AC4" s="42">
        <f t="shared" si="0"/>
        <v>76230000</v>
      </c>
      <c r="AD4" s="42"/>
      <c r="AE4" s="42">
        <f t="shared" si="1"/>
        <v>11550000</v>
      </c>
      <c r="AF4" s="42">
        <f t="shared" si="2"/>
        <v>4620000</v>
      </c>
      <c r="AG4" s="42">
        <v>0</v>
      </c>
      <c r="AH4" s="42"/>
      <c r="AI4" s="42"/>
      <c r="AJ4" s="42">
        <f t="shared" si="3"/>
        <v>16170000</v>
      </c>
      <c r="AK4" s="42">
        <f t="shared" si="4"/>
        <v>92400000</v>
      </c>
      <c r="AL4" s="39"/>
      <c r="AM4" s="39"/>
      <c r="AN4" s="39"/>
      <c r="AO4" s="39"/>
      <c r="AP4" s="39"/>
      <c r="AQ4" s="39" t="s">
        <v>93</v>
      </c>
      <c r="AR4" s="39" t="s">
        <v>2862</v>
      </c>
      <c r="AS4" s="39" t="s">
        <v>2863</v>
      </c>
      <c r="AT4" s="39" t="s">
        <v>2855</v>
      </c>
    </row>
    <row r="5" spans="1:46" hidden="1" x14ac:dyDescent="0.25">
      <c r="A5" s="38">
        <f t="shared" si="5"/>
        <v>4</v>
      </c>
      <c r="B5" s="39" t="s">
        <v>2</v>
      </c>
      <c r="C5" s="39" t="s">
        <v>2864</v>
      </c>
      <c r="D5" s="39" t="s">
        <v>2865</v>
      </c>
      <c r="E5" s="40">
        <v>1065996646</v>
      </c>
      <c r="F5" s="70">
        <v>46035</v>
      </c>
      <c r="G5" s="70"/>
      <c r="H5" s="70">
        <v>46277</v>
      </c>
      <c r="I5" s="42">
        <v>92400000</v>
      </c>
      <c r="J5" s="42"/>
      <c r="K5" s="42">
        <v>0</v>
      </c>
      <c r="L5" s="38" t="s">
        <v>60</v>
      </c>
      <c r="M5" s="42">
        <v>0</v>
      </c>
      <c r="N5" s="42">
        <v>11550000</v>
      </c>
      <c r="O5" s="42">
        <v>385000</v>
      </c>
      <c r="P5" s="38">
        <v>125</v>
      </c>
      <c r="Q5" s="62">
        <v>46033</v>
      </c>
      <c r="R5" s="42">
        <v>109956000</v>
      </c>
      <c r="S5" s="38">
        <v>146</v>
      </c>
      <c r="T5" s="54">
        <v>46035</v>
      </c>
      <c r="U5" s="42">
        <v>92400000</v>
      </c>
      <c r="V5" s="42">
        <v>6930000</v>
      </c>
      <c r="W5" s="42">
        <v>11550000</v>
      </c>
      <c r="X5" s="42">
        <v>11550000</v>
      </c>
      <c r="Y5" s="42">
        <v>11550000</v>
      </c>
      <c r="Z5" s="42">
        <v>11550000</v>
      </c>
      <c r="AA5" s="42">
        <v>11550000</v>
      </c>
      <c r="AB5" s="42">
        <v>11550000</v>
      </c>
      <c r="AC5" s="42">
        <f t="shared" si="0"/>
        <v>76230000</v>
      </c>
      <c r="AD5" s="42"/>
      <c r="AE5" s="42">
        <f t="shared" si="1"/>
        <v>11550000</v>
      </c>
      <c r="AF5" s="42">
        <f t="shared" si="2"/>
        <v>4620000</v>
      </c>
      <c r="AG5" s="42">
        <v>0</v>
      </c>
      <c r="AH5" s="42"/>
      <c r="AI5" s="42"/>
      <c r="AJ5" s="42">
        <f t="shared" si="3"/>
        <v>16170000</v>
      </c>
      <c r="AK5" s="42">
        <f t="shared" si="4"/>
        <v>92400000</v>
      </c>
      <c r="AL5" s="39"/>
      <c r="AM5" s="39"/>
      <c r="AN5" s="39"/>
      <c r="AO5" s="39"/>
      <c r="AP5" s="39"/>
      <c r="AQ5" s="39" t="s">
        <v>93</v>
      </c>
      <c r="AR5" s="39" t="s">
        <v>2866</v>
      </c>
      <c r="AS5" s="39" t="s">
        <v>2867</v>
      </c>
      <c r="AT5" s="39" t="s">
        <v>2855</v>
      </c>
    </row>
    <row r="6" spans="1:46" hidden="1" x14ac:dyDescent="0.25">
      <c r="A6" s="38">
        <f t="shared" si="5"/>
        <v>5</v>
      </c>
      <c r="B6" s="39" t="s">
        <v>2</v>
      </c>
      <c r="C6" s="39" t="s">
        <v>2868</v>
      </c>
      <c r="D6" s="39" t="s">
        <v>2869</v>
      </c>
      <c r="E6" s="40">
        <v>1115182806</v>
      </c>
      <c r="F6" s="70">
        <v>46035</v>
      </c>
      <c r="G6" s="70"/>
      <c r="H6" s="70">
        <v>46277</v>
      </c>
      <c r="I6" s="42">
        <v>92400000</v>
      </c>
      <c r="J6" s="42"/>
      <c r="K6" s="42">
        <v>0</v>
      </c>
      <c r="L6" s="38" t="s">
        <v>60</v>
      </c>
      <c r="M6" s="42">
        <v>0</v>
      </c>
      <c r="N6" s="42">
        <v>11550000</v>
      </c>
      <c r="O6" s="42">
        <v>385000</v>
      </c>
      <c r="P6" s="38">
        <v>120</v>
      </c>
      <c r="Q6" s="62">
        <v>46033</v>
      </c>
      <c r="R6" s="42">
        <v>92400000</v>
      </c>
      <c r="S6" s="38">
        <v>148</v>
      </c>
      <c r="T6" s="54">
        <v>46035</v>
      </c>
      <c r="U6" s="42">
        <v>92400000</v>
      </c>
      <c r="V6" s="42">
        <v>6930000</v>
      </c>
      <c r="W6" s="42">
        <v>11550000</v>
      </c>
      <c r="X6" s="42">
        <v>11550000</v>
      </c>
      <c r="Y6" s="42">
        <v>11550000</v>
      </c>
      <c r="Z6" s="42">
        <v>11550000</v>
      </c>
      <c r="AA6" s="42">
        <v>11550000</v>
      </c>
      <c r="AB6" s="42">
        <v>11550000</v>
      </c>
      <c r="AC6" s="42">
        <f t="shared" si="0"/>
        <v>76230000</v>
      </c>
      <c r="AD6" s="42"/>
      <c r="AE6" s="42">
        <f t="shared" si="1"/>
        <v>11550000</v>
      </c>
      <c r="AF6" s="42">
        <f t="shared" si="2"/>
        <v>4620000</v>
      </c>
      <c r="AG6" s="42">
        <v>0</v>
      </c>
      <c r="AH6" s="42"/>
      <c r="AI6" s="42"/>
      <c r="AJ6" s="42">
        <f t="shared" si="3"/>
        <v>16170000</v>
      </c>
      <c r="AK6" s="42">
        <f t="shared" si="4"/>
        <v>92400000</v>
      </c>
      <c r="AL6" s="39"/>
      <c r="AM6" s="39"/>
      <c r="AN6" s="39"/>
      <c r="AO6" s="39"/>
      <c r="AP6" s="39"/>
      <c r="AQ6" s="39" t="s">
        <v>93</v>
      </c>
      <c r="AR6" s="39" t="s">
        <v>2870</v>
      </c>
      <c r="AS6" s="39" t="s">
        <v>2871</v>
      </c>
      <c r="AT6" s="39" t="s">
        <v>2855</v>
      </c>
    </row>
    <row r="7" spans="1:46" hidden="1" x14ac:dyDescent="0.25">
      <c r="A7" s="38">
        <f t="shared" si="5"/>
        <v>6</v>
      </c>
      <c r="B7" s="39" t="s">
        <v>2</v>
      </c>
      <c r="C7" s="39" t="s">
        <v>2872</v>
      </c>
      <c r="D7" s="39" t="s">
        <v>2873</v>
      </c>
      <c r="E7" s="40">
        <v>1018425053</v>
      </c>
      <c r="F7" s="70">
        <v>46035</v>
      </c>
      <c r="G7" s="70"/>
      <c r="H7" s="70">
        <v>46277</v>
      </c>
      <c r="I7" s="42">
        <v>92400000</v>
      </c>
      <c r="J7" s="42"/>
      <c r="K7" s="42">
        <v>0</v>
      </c>
      <c r="L7" s="38" t="s">
        <v>60</v>
      </c>
      <c r="M7" s="42">
        <v>0</v>
      </c>
      <c r="N7" s="42">
        <v>11550000</v>
      </c>
      <c r="O7" s="42">
        <v>385000</v>
      </c>
      <c r="P7" s="38">
        <v>133</v>
      </c>
      <c r="Q7" s="62">
        <v>46033</v>
      </c>
      <c r="R7" s="42">
        <v>109956000</v>
      </c>
      <c r="S7" s="38">
        <v>150</v>
      </c>
      <c r="T7" s="54">
        <v>46035</v>
      </c>
      <c r="U7" s="42">
        <v>92400000</v>
      </c>
      <c r="V7" s="42">
        <v>6930000</v>
      </c>
      <c r="W7" s="42">
        <v>11550000</v>
      </c>
      <c r="X7" s="42">
        <v>11550000</v>
      </c>
      <c r="Y7" s="42">
        <v>11550000</v>
      </c>
      <c r="Z7" s="42">
        <v>11550000</v>
      </c>
      <c r="AA7" s="42">
        <v>11550000</v>
      </c>
      <c r="AB7" s="42">
        <v>11550000</v>
      </c>
      <c r="AC7" s="42">
        <f t="shared" si="0"/>
        <v>76230000</v>
      </c>
      <c r="AD7" s="42"/>
      <c r="AE7" s="42">
        <f t="shared" si="1"/>
        <v>11550000</v>
      </c>
      <c r="AF7" s="42">
        <f t="shared" si="2"/>
        <v>4620000</v>
      </c>
      <c r="AG7" s="42">
        <v>0</v>
      </c>
      <c r="AH7" s="42"/>
      <c r="AI7" s="42"/>
      <c r="AJ7" s="42">
        <f t="shared" si="3"/>
        <v>16170000</v>
      </c>
      <c r="AK7" s="42">
        <f t="shared" si="4"/>
        <v>92400000</v>
      </c>
      <c r="AL7" s="39"/>
      <c r="AM7" s="39"/>
      <c r="AN7" s="39"/>
      <c r="AO7" s="39"/>
      <c r="AP7" s="39"/>
      <c r="AQ7" s="39" t="s">
        <v>93</v>
      </c>
      <c r="AR7" s="39" t="s">
        <v>2874</v>
      </c>
      <c r="AS7" s="39" t="s">
        <v>2875</v>
      </c>
      <c r="AT7" s="39" t="s">
        <v>2855</v>
      </c>
    </row>
    <row r="8" spans="1:46" hidden="1" x14ac:dyDescent="0.25">
      <c r="A8" s="38">
        <f t="shared" si="5"/>
        <v>7</v>
      </c>
      <c r="B8" s="39" t="s">
        <v>2</v>
      </c>
      <c r="C8" s="39" t="s">
        <v>2876</v>
      </c>
      <c r="D8" s="39" t="s">
        <v>2877</v>
      </c>
      <c r="E8" s="40">
        <v>52910730</v>
      </c>
      <c r="F8" s="70">
        <v>46035</v>
      </c>
      <c r="G8" s="70">
        <v>46113</v>
      </c>
      <c r="H8" s="70">
        <v>46277</v>
      </c>
      <c r="I8" s="42">
        <v>92400000</v>
      </c>
      <c r="J8" s="42">
        <v>62370000</v>
      </c>
      <c r="K8" s="42">
        <v>0</v>
      </c>
      <c r="L8" s="38" t="s">
        <v>60</v>
      </c>
      <c r="M8" s="42">
        <v>0</v>
      </c>
      <c r="N8" s="42">
        <v>11550000</v>
      </c>
      <c r="O8" s="42">
        <v>385000</v>
      </c>
      <c r="P8" s="38">
        <v>134</v>
      </c>
      <c r="Q8" s="62">
        <v>46033</v>
      </c>
      <c r="R8" s="42">
        <v>92400000</v>
      </c>
      <c r="S8" s="38">
        <v>6361</v>
      </c>
      <c r="T8" s="54">
        <v>46113</v>
      </c>
      <c r="U8" s="42">
        <v>62370000</v>
      </c>
      <c r="V8" s="42">
        <v>0</v>
      </c>
      <c r="W8" s="42">
        <v>0</v>
      </c>
      <c r="X8" s="42">
        <v>0</v>
      </c>
      <c r="Y8" s="42">
        <v>11550000</v>
      </c>
      <c r="Z8" s="42">
        <v>11550000</v>
      </c>
      <c r="AA8" s="42">
        <v>11550000</v>
      </c>
      <c r="AB8" s="42">
        <v>11550000</v>
      </c>
      <c r="AC8" s="42">
        <f t="shared" si="0"/>
        <v>46200000</v>
      </c>
      <c r="AD8" s="42"/>
      <c r="AE8" s="42">
        <f t="shared" si="1"/>
        <v>11550000</v>
      </c>
      <c r="AF8" s="42">
        <f t="shared" si="2"/>
        <v>4620000</v>
      </c>
      <c r="AG8" s="42">
        <v>0</v>
      </c>
      <c r="AH8" s="42"/>
      <c r="AI8" s="42"/>
      <c r="AJ8" s="42">
        <f t="shared" si="3"/>
        <v>16170000</v>
      </c>
      <c r="AK8" s="42">
        <f t="shared" si="4"/>
        <v>62370000</v>
      </c>
      <c r="AL8" s="39"/>
      <c r="AM8" s="39"/>
      <c r="AN8" s="39"/>
      <c r="AO8" s="39"/>
      <c r="AP8" s="39" t="s">
        <v>92</v>
      </c>
      <c r="AQ8" s="39" t="s">
        <v>93</v>
      </c>
      <c r="AR8" s="39" t="s">
        <v>2878</v>
      </c>
      <c r="AS8" s="39" t="s">
        <v>2879</v>
      </c>
      <c r="AT8" s="39" t="s">
        <v>2855</v>
      </c>
    </row>
    <row r="9" spans="1:46" hidden="1" x14ac:dyDescent="0.25">
      <c r="A9" s="38">
        <f t="shared" si="5"/>
        <v>8</v>
      </c>
      <c r="B9" s="39" t="s">
        <v>2</v>
      </c>
      <c r="C9" s="39" t="s">
        <v>2880</v>
      </c>
      <c r="D9" s="39" t="s">
        <v>2881</v>
      </c>
      <c r="E9" s="40">
        <v>32846664</v>
      </c>
      <c r="F9" s="70">
        <v>46036</v>
      </c>
      <c r="G9" s="70"/>
      <c r="H9" s="70">
        <v>46278</v>
      </c>
      <c r="I9" s="42">
        <v>203080864</v>
      </c>
      <c r="J9" s="42"/>
      <c r="K9" s="42">
        <v>21332023.350000001</v>
      </c>
      <c r="L9" s="38" t="s">
        <v>92</v>
      </c>
      <c r="M9" s="42">
        <v>4053084.17</v>
      </c>
      <c r="N9" s="42">
        <v>25385108</v>
      </c>
      <c r="O9" s="42">
        <v>846170.26666666672</v>
      </c>
      <c r="P9" s="38">
        <v>99</v>
      </c>
      <c r="Q9" s="62">
        <v>46033</v>
      </c>
      <c r="R9" s="42">
        <v>304621296</v>
      </c>
      <c r="S9" s="38">
        <v>156</v>
      </c>
      <c r="T9" s="54">
        <v>46035</v>
      </c>
      <c r="U9" s="42">
        <v>203080864</v>
      </c>
      <c r="V9" s="42">
        <v>14384894.533333335</v>
      </c>
      <c r="W9" s="42">
        <v>25385108</v>
      </c>
      <c r="X9" s="42">
        <v>25385108</v>
      </c>
      <c r="Y9" s="42">
        <v>25385108</v>
      </c>
      <c r="Z9" s="42">
        <v>25385108</v>
      </c>
      <c r="AA9" s="42">
        <v>25385108</v>
      </c>
      <c r="AB9" s="42">
        <v>25385108</v>
      </c>
      <c r="AC9" s="42">
        <f t="shared" si="0"/>
        <v>166695542.53333333</v>
      </c>
      <c r="AD9" s="42"/>
      <c r="AE9" s="42">
        <f t="shared" si="1"/>
        <v>25385108</v>
      </c>
      <c r="AF9" s="42">
        <f>--N9/30*13</f>
        <v>11000213.466666667</v>
      </c>
      <c r="AG9" s="42">
        <v>0</v>
      </c>
      <c r="AH9" s="42"/>
      <c r="AI9" s="42"/>
      <c r="AJ9" s="42">
        <f t="shared" si="3"/>
        <v>36385321.466666669</v>
      </c>
      <c r="AK9" s="42">
        <f t="shared" si="4"/>
        <v>203080864</v>
      </c>
      <c r="AL9" s="39"/>
      <c r="AM9" s="39"/>
      <c r="AN9" s="39"/>
      <c r="AO9" s="39"/>
      <c r="AP9" s="39"/>
      <c r="AQ9" s="39" t="s">
        <v>93</v>
      </c>
      <c r="AR9" s="39" t="s">
        <v>2882</v>
      </c>
      <c r="AS9" s="39" t="s">
        <v>2883</v>
      </c>
      <c r="AT9" s="39" t="s">
        <v>2855</v>
      </c>
    </row>
    <row r="10" spans="1:46" hidden="1" x14ac:dyDescent="0.25">
      <c r="A10" s="38">
        <f t="shared" si="5"/>
        <v>9</v>
      </c>
      <c r="B10" s="39" t="s">
        <v>2</v>
      </c>
      <c r="C10" s="39" t="s">
        <v>2884</v>
      </c>
      <c r="D10" s="39" t="s">
        <v>2885</v>
      </c>
      <c r="E10" s="40">
        <v>1070329817</v>
      </c>
      <c r="F10" s="70">
        <v>46035</v>
      </c>
      <c r="G10" s="70"/>
      <c r="H10" s="70">
        <v>46277</v>
      </c>
      <c r="I10" s="42">
        <v>44074800</v>
      </c>
      <c r="J10" s="42"/>
      <c r="K10" s="42">
        <v>0</v>
      </c>
      <c r="L10" s="38" t="s">
        <v>60</v>
      </c>
      <c r="M10" s="42">
        <v>0</v>
      </c>
      <c r="N10" s="42">
        <v>5509350</v>
      </c>
      <c r="O10" s="42">
        <v>183645</v>
      </c>
      <c r="P10" s="38">
        <v>123</v>
      </c>
      <c r="Q10" s="62">
        <v>46033</v>
      </c>
      <c r="R10" s="42">
        <v>44074800</v>
      </c>
      <c r="S10" s="38">
        <v>155</v>
      </c>
      <c r="T10" s="54">
        <v>46035</v>
      </c>
      <c r="U10" s="42">
        <v>44074800</v>
      </c>
      <c r="V10" s="42">
        <v>3305610</v>
      </c>
      <c r="W10" s="42">
        <v>5509350</v>
      </c>
      <c r="X10" s="42">
        <v>5509350</v>
      </c>
      <c r="Y10" s="42">
        <v>5509350</v>
      </c>
      <c r="Z10" s="42">
        <v>5509350</v>
      </c>
      <c r="AA10" s="42">
        <v>5509350</v>
      </c>
      <c r="AB10" s="42">
        <v>5509350</v>
      </c>
      <c r="AC10" s="42">
        <f t="shared" si="0"/>
        <v>36361710</v>
      </c>
      <c r="AD10" s="42"/>
      <c r="AE10" s="42">
        <f t="shared" si="1"/>
        <v>5509350</v>
      </c>
      <c r="AF10" s="42">
        <f t="shared" si="2"/>
        <v>2203740</v>
      </c>
      <c r="AG10" s="42">
        <v>0</v>
      </c>
      <c r="AH10" s="42"/>
      <c r="AI10" s="42"/>
      <c r="AJ10" s="42">
        <f t="shared" si="3"/>
        <v>7713090</v>
      </c>
      <c r="AK10" s="42">
        <f t="shared" si="4"/>
        <v>44074800</v>
      </c>
      <c r="AL10" s="39"/>
      <c r="AM10" s="39"/>
      <c r="AN10" s="39"/>
      <c r="AO10" s="39"/>
      <c r="AP10" s="39"/>
      <c r="AQ10" s="39" t="s">
        <v>61</v>
      </c>
      <c r="AR10" s="39" t="s">
        <v>2886</v>
      </c>
      <c r="AS10" s="39" t="s">
        <v>2887</v>
      </c>
      <c r="AT10" s="39" t="s">
        <v>2855</v>
      </c>
    </row>
    <row r="11" spans="1:46" hidden="1" x14ac:dyDescent="0.25">
      <c r="A11" s="38">
        <f t="shared" si="5"/>
        <v>10</v>
      </c>
      <c r="B11" s="39" t="s">
        <v>2</v>
      </c>
      <c r="C11" s="39" t="s">
        <v>2888</v>
      </c>
      <c r="D11" s="39" t="s">
        <v>2889</v>
      </c>
      <c r="E11" s="40">
        <v>71734085</v>
      </c>
      <c r="F11" s="70">
        <v>46052</v>
      </c>
      <c r="G11" s="70"/>
      <c r="H11" s="70">
        <v>46294</v>
      </c>
      <c r="I11" s="42">
        <v>232885008.72</v>
      </c>
      <c r="J11" s="42"/>
      <c r="K11" s="42">
        <v>24462711</v>
      </c>
      <c r="L11" s="38" t="s">
        <v>92</v>
      </c>
      <c r="M11" s="42">
        <v>4647915.09</v>
      </c>
      <c r="N11" s="42">
        <v>29110626.09</v>
      </c>
      <c r="O11" s="42">
        <v>970354.20299999998</v>
      </c>
      <c r="P11" s="38">
        <v>124</v>
      </c>
      <c r="Q11" s="62">
        <v>46033</v>
      </c>
      <c r="R11" s="42">
        <v>293552532</v>
      </c>
      <c r="S11" s="38">
        <v>575</v>
      </c>
      <c r="T11" s="54">
        <v>46047</v>
      </c>
      <c r="U11" s="42">
        <v>232885008.72</v>
      </c>
      <c r="V11" s="42">
        <v>970354.20299999998</v>
      </c>
      <c r="W11" s="42">
        <v>29110626.09</v>
      </c>
      <c r="X11" s="42">
        <v>29110626.09</v>
      </c>
      <c r="Y11" s="42">
        <v>29110626.09</v>
      </c>
      <c r="Z11" s="42">
        <v>29110626.09</v>
      </c>
      <c r="AA11" s="42">
        <v>29110626.09</v>
      </c>
      <c r="AB11" s="42">
        <v>29110626.09</v>
      </c>
      <c r="AC11" s="42">
        <f>SUM(V11:AA11)</f>
        <v>146523484.653</v>
      </c>
      <c r="AD11" s="42">
        <f>+AB11</f>
        <v>29110626.09</v>
      </c>
      <c r="AE11" s="42">
        <f t="shared" si="1"/>
        <v>29110626.09</v>
      </c>
      <c r="AF11" s="42">
        <f>--N11/30*29</f>
        <v>28140271.886999998</v>
      </c>
      <c r="AG11" s="42">
        <v>0</v>
      </c>
      <c r="AH11" s="42"/>
      <c r="AI11" s="42"/>
      <c r="AJ11" s="42">
        <f t="shared" si="3"/>
        <v>86361524.067000002</v>
      </c>
      <c r="AK11" s="42">
        <f t="shared" si="4"/>
        <v>232885008.72</v>
      </c>
      <c r="AL11" s="39"/>
      <c r="AM11" s="39"/>
      <c r="AN11" s="39"/>
      <c r="AO11" s="39"/>
      <c r="AP11" s="39"/>
      <c r="AQ11" s="39" t="s">
        <v>93</v>
      </c>
      <c r="AR11" s="39" t="s">
        <v>2890</v>
      </c>
      <c r="AS11" s="39" t="s">
        <v>2891</v>
      </c>
      <c r="AT11" s="39" t="s">
        <v>2855</v>
      </c>
    </row>
    <row r="12" spans="1:46" hidden="1" x14ac:dyDescent="0.25">
      <c r="A12" s="38">
        <f t="shared" si="5"/>
        <v>11</v>
      </c>
      <c r="B12" s="39" t="s">
        <v>2</v>
      </c>
      <c r="C12" s="39" t="s">
        <v>2892</v>
      </c>
      <c r="D12" s="39" t="s">
        <v>2893</v>
      </c>
      <c r="E12" s="40">
        <v>64548669</v>
      </c>
      <c r="F12" s="70">
        <v>46036</v>
      </c>
      <c r="G12" s="70"/>
      <c r="H12" s="70">
        <v>46278</v>
      </c>
      <c r="I12" s="42">
        <v>86811632</v>
      </c>
      <c r="J12" s="42"/>
      <c r="K12" s="42">
        <v>0</v>
      </c>
      <c r="L12" s="38" t="s">
        <v>60</v>
      </c>
      <c r="M12" s="42">
        <v>0</v>
      </c>
      <c r="N12" s="42">
        <v>10851454</v>
      </c>
      <c r="O12" s="42">
        <v>361715.13333333336</v>
      </c>
      <c r="P12" s="38">
        <v>132</v>
      </c>
      <c r="Q12" s="62">
        <v>46033</v>
      </c>
      <c r="R12" s="42">
        <v>103305840</v>
      </c>
      <c r="S12" s="38">
        <v>170</v>
      </c>
      <c r="T12" s="54">
        <v>46036</v>
      </c>
      <c r="U12" s="42">
        <v>86811632</v>
      </c>
      <c r="V12" s="42">
        <v>6149157.2666666675</v>
      </c>
      <c r="W12" s="42">
        <v>10851454</v>
      </c>
      <c r="X12" s="42">
        <v>10851454</v>
      </c>
      <c r="Y12" s="42">
        <v>10851454</v>
      </c>
      <c r="Z12" s="42">
        <v>10851454</v>
      </c>
      <c r="AA12" s="42">
        <v>10851454</v>
      </c>
      <c r="AB12" s="42">
        <v>10851454</v>
      </c>
      <c r="AC12" s="42">
        <f>SUM(V12:AA12)</f>
        <v>60406427.266666666</v>
      </c>
      <c r="AD12" s="42">
        <f>+AB12</f>
        <v>10851454</v>
      </c>
      <c r="AE12" s="42">
        <f t="shared" si="1"/>
        <v>10851454</v>
      </c>
      <c r="AF12" s="42">
        <f>--N12/30*13</f>
        <v>4702296.7333333334</v>
      </c>
      <c r="AG12" s="42">
        <v>0</v>
      </c>
      <c r="AH12" s="42"/>
      <c r="AI12" s="42"/>
      <c r="AJ12" s="42">
        <f t="shared" si="3"/>
        <v>26405204.733333334</v>
      </c>
      <c r="AK12" s="42">
        <f t="shared" si="4"/>
        <v>86811632</v>
      </c>
      <c r="AL12" s="39"/>
      <c r="AM12" s="39"/>
      <c r="AN12" s="39"/>
      <c r="AO12" s="39"/>
      <c r="AP12" s="39"/>
      <c r="AQ12" s="39" t="s">
        <v>61</v>
      </c>
      <c r="AR12" s="39" t="s">
        <v>2894</v>
      </c>
      <c r="AS12" s="39" t="s">
        <v>2895</v>
      </c>
      <c r="AT12" s="39" t="s">
        <v>2855</v>
      </c>
    </row>
    <row r="13" spans="1:46" hidden="1" x14ac:dyDescent="0.25">
      <c r="A13" s="38">
        <f t="shared" si="5"/>
        <v>12</v>
      </c>
      <c r="B13" s="39" t="s">
        <v>2</v>
      </c>
      <c r="C13" s="39" t="s">
        <v>2896</v>
      </c>
      <c r="D13" s="39" t="s">
        <v>2897</v>
      </c>
      <c r="E13" s="40">
        <v>1032430206</v>
      </c>
      <c r="F13" s="70">
        <v>46035</v>
      </c>
      <c r="G13" s="70"/>
      <c r="H13" s="70">
        <v>46277</v>
      </c>
      <c r="I13" s="42">
        <v>88000000</v>
      </c>
      <c r="J13" s="42"/>
      <c r="K13" s="42">
        <v>0</v>
      </c>
      <c r="L13" s="38" t="s">
        <v>60</v>
      </c>
      <c r="M13" s="42">
        <v>0</v>
      </c>
      <c r="N13" s="42">
        <v>11000000</v>
      </c>
      <c r="O13" s="42">
        <v>366666.66666666669</v>
      </c>
      <c r="P13" s="38">
        <v>107</v>
      </c>
      <c r="Q13" s="62">
        <v>46033</v>
      </c>
      <c r="R13" s="42">
        <v>88000000</v>
      </c>
      <c r="S13" s="38">
        <v>153</v>
      </c>
      <c r="T13" s="54">
        <v>46035</v>
      </c>
      <c r="U13" s="42">
        <v>88000000</v>
      </c>
      <c r="V13" s="42">
        <v>6600000</v>
      </c>
      <c r="W13" s="42">
        <v>11000000</v>
      </c>
      <c r="X13" s="42">
        <v>11000000</v>
      </c>
      <c r="Y13" s="42">
        <v>11000000</v>
      </c>
      <c r="Z13" s="42">
        <v>11000000</v>
      </c>
      <c r="AA13" s="42">
        <v>11000000</v>
      </c>
      <c r="AB13" s="42">
        <v>11000000</v>
      </c>
      <c r="AC13" s="42">
        <f t="shared" si="0"/>
        <v>72600000</v>
      </c>
      <c r="AD13" s="42"/>
      <c r="AE13" s="42">
        <f t="shared" si="1"/>
        <v>11000000</v>
      </c>
      <c r="AF13" s="42">
        <f t="shared" si="2"/>
        <v>4400000</v>
      </c>
      <c r="AG13" s="42">
        <v>0</v>
      </c>
      <c r="AH13" s="42"/>
      <c r="AI13" s="42"/>
      <c r="AJ13" s="42">
        <f t="shared" si="3"/>
        <v>15400000</v>
      </c>
      <c r="AK13" s="42">
        <f t="shared" si="4"/>
        <v>88000000</v>
      </c>
      <c r="AL13" s="39"/>
      <c r="AM13" s="39"/>
      <c r="AN13" s="39"/>
      <c r="AO13" s="39"/>
      <c r="AP13" s="39"/>
      <c r="AQ13" s="39" t="s">
        <v>93</v>
      </c>
      <c r="AR13" s="39" t="s">
        <v>2898</v>
      </c>
      <c r="AS13" s="39" t="s">
        <v>2899</v>
      </c>
      <c r="AT13" s="39" t="s">
        <v>2855</v>
      </c>
    </row>
    <row r="14" spans="1:46" hidden="1" x14ac:dyDescent="0.25">
      <c r="A14" s="38">
        <f t="shared" si="5"/>
        <v>13</v>
      </c>
      <c r="B14" s="39" t="s">
        <v>2</v>
      </c>
      <c r="C14" s="39" t="s">
        <v>2900</v>
      </c>
      <c r="D14" s="39" t="s">
        <v>2901</v>
      </c>
      <c r="E14" s="40">
        <v>1214715440</v>
      </c>
      <c r="F14" s="70">
        <v>46035</v>
      </c>
      <c r="G14" s="70"/>
      <c r="H14" s="70">
        <v>46277</v>
      </c>
      <c r="I14" s="42">
        <v>88000000</v>
      </c>
      <c r="J14" s="42"/>
      <c r="K14" s="42">
        <v>0</v>
      </c>
      <c r="L14" s="38" t="s">
        <v>60</v>
      </c>
      <c r="M14" s="42">
        <v>0</v>
      </c>
      <c r="N14" s="42">
        <v>11000000</v>
      </c>
      <c r="O14" s="42">
        <v>366666.66666666669</v>
      </c>
      <c r="P14" s="38">
        <v>118</v>
      </c>
      <c r="Q14" s="62">
        <v>46033</v>
      </c>
      <c r="R14" s="42">
        <v>88000000</v>
      </c>
      <c r="S14" s="38">
        <v>152</v>
      </c>
      <c r="T14" s="54">
        <v>46035</v>
      </c>
      <c r="U14" s="42">
        <v>88000000</v>
      </c>
      <c r="V14" s="42">
        <v>6600000</v>
      </c>
      <c r="W14" s="42">
        <v>11000000</v>
      </c>
      <c r="X14" s="42">
        <v>11000000</v>
      </c>
      <c r="Y14" s="42">
        <v>11000000</v>
      </c>
      <c r="Z14" s="42">
        <v>11000000</v>
      </c>
      <c r="AA14" s="42">
        <v>11000000</v>
      </c>
      <c r="AB14" s="42">
        <v>11000000</v>
      </c>
      <c r="AC14" s="42">
        <f t="shared" si="0"/>
        <v>72600000</v>
      </c>
      <c r="AD14" s="42"/>
      <c r="AE14" s="42">
        <f t="shared" si="1"/>
        <v>11000000</v>
      </c>
      <c r="AF14" s="42">
        <f t="shared" si="2"/>
        <v>4400000</v>
      </c>
      <c r="AG14" s="42">
        <v>0</v>
      </c>
      <c r="AH14" s="42"/>
      <c r="AI14" s="42"/>
      <c r="AJ14" s="42">
        <f t="shared" si="3"/>
        <v>15400000</v>
      </c>
      <c r="AK14" s="42">
        <f t="shared" si="4"/>
        <v>88000000</v>
      </c>
      <c r="AL14" s="39"/>
      <c r="AM14" s="39"/>
      <c r="AN14" s="39"/>
      <c r="AO14" s="39"/>
      <c r="AP14" s="39"/>
      <c r="AQ14" s="39" t="s">
        <v>93</v>
      </c>
      <c r="AR14" s="39" t="s">
        <v>2902</v>
      </c>
      <c r="AS14" s="39" t="s">
        <v>2903</v>
      </c>
      <c r="AT14" s="39" t="s">
        <v>2855</v>
      </c>
    </row>
    <row r="15" spans="1:46" hidden="1" x14ac:dyDescent="0.25">
      <c r="A15" s="38">
        <f t="shared" si="5"/>
        <v>14</v>
      </c>
      <c r="B15" s="39" t="s">
        <v>2</v>
      </c>
      <c r="C15" s="39" t="s">
        <v>2904</v>
      </c>
      <c r="D15" s="39" t="s">
        <v>2905</v>
      </c>
      <c r="E15" s="40">
        <v>52852299</v>
      </c>
      <c r="F15" s="70">
        <v>46036</v>
      </c>
      <c r="G15" s="70"/>
      <c r="H15" s="70">
        <v>46278</v>
      </c>
      <c r="I15" s="42">
        <v>92400000</v>
      </c>
      <c r="J15" s="42"/>
      <c r="K15" s="42">
        <v>0</v>
      </c>
      <c r="L15" s="38" t="s">
        <v>60</v>
      </c>
      <c r="M15" s="42">
        <v>0</v>
      </c>
      <c r="N15" s="42">
        <v>11550000</v>
      </c>
      <c r="O15" s="42">
        <v>385000</v>
      </c>
      <c r="P15" s="38">
        <v>106</v>
      </c>
      <c r="Q15" s="62">
        <v>46033</v>
      </c>
      <c r="R15" s="42">
        <v>92400000</v>
      </c>
      <c r="S15" s="38">
        <v>163</v>
      </c>
      <c r="T15" s="54">
        <v>46036</v>
      </c>
      <c r="U15" s="42">
        <v>92400000</v>
      </c>
      <c r="V15" s="42">
        <v>6545000</v>
      </c>
      <c r="W15" s="42">
        <v>11550000</v>
      </c>
      <c r="X15" s="42">
        <v>11550000</v>
      </c>
      <c r="Y15" s="42">
        <v>11550000</v>
      </c>
      <c r="Z15" s="42">
        <v>11550000</v>
      </c>
      <c r="AA15" s="42">
        <v>11550000</v>
      </c>
      <c r="AB15" s="42">
        <v>11550000</v>
      </c>
      <c r="AC15" s="42">
        <f t="shared" si="0"/>
        <v>75845000</v>
      </c>
      <c r="AD15" s="42"/>
      <c r="AE15" s="42">
        <f t="shared" si="1"/>
        <v>11550000</v>
      </c>
      <c r="AF15" s="42">
        <f t="shared" ref="AF15:AF24" si="6">--N15/30*13</f>
        <v>5005000</v>
      </c>
      <c r="AG15" s="42">
        <v>0</v>
      </c>
      <c r="AH15" s="42"/>
      <c r="AI15" s="42"/>
      <c r="AJ15" s="42">
        <f t="shared" si="3"/>
        <v>16555000</v>
      </c>
      <c r="AK15" s="42">
        <f t="shared" si="4"/>
        <v>92400000</v>
      </c>
      <c r="AL15" s="39"/>
      <c r="AM15" s="39"/>
      <c r="AN15" s="39"/>
      <c r="AO15" s="39"/>
      <c r="AP15" s="39"/>
      <c r="AQ15" s="39" t="s">
        <v>93</v>
      </c>
      <c r="AR15" s="39" t="s">
        <v>2906</v>
      </c>
      <c r="AS15" s="39" t="s">
        <v>2907</v>
      </c>
      <c r="AT15" s="39" t="s">
        <v>2855</v>
      </c>
    </row>
    <row r="16" spans="1:46" hidden="1" x14ac:dyDescent="0.25">
      <c r="A16" s="38">
        <f t="shared" si="5"/>
        <v>15</v>
      </c>
      <c r="B16" s="39" t="s">
        <v>2</v>
      </c>
      <c r="C16" s="39" t="s">
        <v>2908</v>
      </c>
      <c r="D16" s="39" t="s">
        <v>2909</v>
      </c>
      <c r="E16" s="40">
        <v>40216472</v>
      </c>
      <c r="F16" s="70">
        <v>46036</v>
      </c>
      <c r="G16" s="70"/>
      <c r="H16" s="70">
        <v>46278</v>
      </c>
      <c r="I16" s="42">
        <v>78355200</v>
      </c>
      <c r="J16" s="42"/>
      <c r="K16" s="42">
        <v>0</v>
      </c>
      <c r="L16" s="38" t="s">
        <v>60</v>
      </c>
      <c r="M16" s="42">
        <v>0</v>
      </c>
      <c r="N16" s="42">
        <v>9794400</v>
      </c>
      <c r="O16" s="42">
        <v>326480</v>
      </c>
      <c r="P16" s="38">
        <v>100</v>
      </c>
      <c r="Q16" s="62">
        <v>46033</v>
      </c>
      <c r="R16" s="42">
        <v>78355200</v>
      </c>
      <c r="S16" s="38">
        <v>185</v>
      </c>
      <c r="T16" s="54">
        <v>46036</v>
      </c>
      <c r="U16" s="42">
        <v>78355200</v>
      </c>
      <c r="V16" s="42">
        <v>5550160</v>
      </c>
      <c r="W16" s="42">
        <v>9794400</v>
      </c>
      <c r="X16" s="42">
        <v>9794400</v>
      </c>
      <c r="Y16" s="42">
        <v>9794400</v>
      </c>
      <c r="Z16" s="42">
        <v>9794400</v>
      </c>
      <c r="AA16" s="42">
        <v>9794400</v>
      </c>
      <c r="AB16" s="42">
        <v>9794400</v>
      </c>
      <c r="AC16" s="42">
        <f t="shared" si="0"/>
        <v>64316560</v>
      </c>
      <c r="AD16" s="42"/>
      <c r="AE16" s="42">
        <f t="shared" si="1"/>
        <v>9794400</v>
      </c>
      <c r="AF16" s="42">
        <f t="shared" si="6"/>
        <v>4244240</v>
      </c>
      <c r="AG16" s="42">
        <v>0</v>
      </c>
      <c r="AH16" s="42"/>
      <c r="AI16" s="42"/>
      <c r="AJ16" s="42">
        <f t="shared" si="3"/>
        <v>14038640</v>
      </c>
      <c r="AK16" s="42">
        <f t="shared" si="4"/>
        <v>78355200</v>
      </c>
      <c r="AL16" s="39"/>
      <c r="AM16" s="39"/>
      <c r="AN16" s="39"/>
      <c r="AO16" s="39"/>
      <c r="AP16" s="39"/>
      <c r="AQ16" s="39" t="s">
        <v>61</v>
      </c>
      <c r="AR16" s="39" t="s">
        <v>2910</v>
      </c>
      <c r="AS16" s="39" t="s">
        <v>2911</v>
      </c>
      <c r="AT16" s="39" t="s">
        <v>2912</v>
      </c>
    </row>
    <row r="17" spans="1:46" hidden="1" x14ac:dyDescent="0.25">
      <c r="A17" s="38">
        <f t="shared" si="5"/>
        <v>16</v>
      </c>
      <c r="B17" s="39" t="s">
        <v>2</v>
      </c>
      <c r="C17" s="39" t="s">
        <v>2913</v>
      </c>
      <c r="D17" s="39" t="s">
        <v>2914</v>
      </c>
      <c r="E17" s="40">
        <v>52554405</v>
      </c>
      <c r="F17" s="70">
        <v>46036</v>
      </c>
      <c r="G17" s="70"/>
      <c r="H17" s="70">
        <v>46278</v>
      </c>
      <c r="I17" s="42">
        <v>78355200</v>
      </c>
      <c r="J17" s="42"/>
      <c r="K17" s="42">
        <v>0</v>
      </c>
      <c r="L17" s="38" t="s">
        <v>60</v>
      </c>
      <c r="M17" s="42">
        <v>0</v>
      </c>
      <c r="N17" s="42">
        <v>9794400</v>
      </c>
      <c r="O17" s="42">
        <v>326480</v>
      </c>
      <c r="P17" s="38">
        <v>101</v>
      </c>
      <c r="Q17" s="62">
        <v>46033</v>
      </c>
      <c r="R17" s="42">
        <v>78355200</v>
      </c>
      <c r="S17" s="38">
        <v>167</v>
      </c>
      <c r="T17" s="54">
        <v>46036</v>
      </c>
      <c r="U17" s="42">
        <v>78355200</v>
      </c>
      <c r="V17" s="42">
        <v>5550160</v>
      </c>
      <c r="W17" s="42">
        <v>9794400</v>
      </c>
      <c r="X17" s="42">
        <v>9794400</v>
      </c>
      <c r="Y17" s="42">
        <v>9794400</v>
      </c>
      <c r="Z17" s="42">
        <v>9794400</v>
      </c>
      <c r="AA17" s="42">
        <v>9794400</v>
      </c>
      <c r="AB17" s="42">
        <v>9794400</v>
      </c>
      <c r="AC17" s="42">
        <f t="shared" si="0"/>
        <v>64316560</v>
      </c>
      <c r="AD17" s="42"/>
      <c r="AE17" s="42">
        <f t="shared" si="1"/>
        <v>9794400</v>
      </c>
      <c r="AF17" s="42">
        <f t="shared" si="6"/>
        <v>4244240</v>
      </c>
      <c r="AG17" s="42">
        <v>0</v>
      </c>
      <c r="AH17" s="42"/>
      <c r="AI17" s="42"/>
      <c r="AJ17" s="42">
        <f t="shared" si="3"/>
        <v>14038640</v>
      </c>
      <c r="AK17" s="42">
        <f t="shared" si="4"/>
        <v>78355200</v>
      </c>
      <c r="AL17" s="39"/>
      <c r="AM17" s="39"/>
      <c r="AN17" s="39"/>
      <c r="AO17" s="39"/>
      <c r="AP17" s="39"/>
      <c r="AQ17" s="39" t="s">
        <v>61</v>
      </c>
      <c r="AR17" s="39" t="s">
        <v>2915</v>
      </c>
      <c r="AS17" s="39" t="s">
        <v>2916</v>
      </c>
      <c r="AT17" s="39" t="s">
        <v>2912</v>
      </c>
    </row>
    <row r="18" spans="1:46" hidden="1" x14ac:dyDescent="0.25">
      <c r="A18" s="38">
        <f t="shared" si="5"/>
        <v>17</v>
      </c>
      <c r="B18" s="39" t="s">
        <v>2</v>
      </c>
      <c r="C18" s="39" t="s">
        <v>2917</v>
      </c>
      <c r="D18" s="39" t="s">
        <v>2918</v>
      </c>
      <c r="E18" s="40">
        <v>1010188279</v>
      </c>
      <c r="F18" s="70">
        <v>46036</v>
      </c>
      <c r="G18" s="70"/>
      <c r="H18" s="70">
        <v>46278</v>
      </c>
      <c r="I18" s="42">
        <v>78355200</v>
      </c>
      <c r="J18" s="42"/>
      <c r="K18" s="42">
        <v>0</v>
      </c>
      <c r="L18" s="38" t="s">
        <v>60</v>
      </c>
      <c r="M18" s="42">
        <v>0</v>
      </c>
      <c r="N18" s="42">
        <v>9794400</v>
      </c>
      <c r="O18" s="42">
        <v>326480</v>
      </c>
      <c r="P18" s="38">
        <v>131</v>
      </c>
      <c r="Q18" s="62">
        <v>46033</v>
      </c>
      <c r="R18" s="42">
        <v>78355200</v>
      </c>
      <c r="S18" s="38">
        <v>159</v>
      </c>
      <c r="T18" s="54">
        <v>46035</v>
      </c>
      <c r="U18" s="42">
        <v>78355200</v>
      </c>
      <c r="V18" s="42">
        <v>5550160</v>
      </c>
      <c r="W18" s="42">
        <v>9794400</v>
      </c>
      <c r="X18" s="42">
        <v>9794400</v>
      </c>
      <c r="Y18" s="42">
        <v>9794400</v>
      </c>
      <c r="Z18" s="42">
        <v>9794400</v>
      </c>
      <c r="AA18" s="42">
        <v>9794400</v>
      </c>
      <c r="AB18" s="42">
        <v>9794400</v>
      </c>
      <c r="AC18" s="42">
        <f t="shared" si="0"/>
        <v>64316560</v>
      </c>
      <c r="AD18" s="42"/>
      <c r="AE18" s="42">
        <f t="shared" si="1"/>
        <v>9794400</v>
      </c>
      <c r="AF18" s="42">
        <f t="shared" si="6"/>
        <v>4244240</v>
      </c>
      <c r="AG18" s="42">
        <v>0</v>
      </c>
      <c r="AH18" s="42"/>
      <c r="AI18" s="42"/>
      <c r="AJ18" s="42">
        <f t="shared" si="3"/>
        <v>14038640</v>
      </c>
      <c r="AK18" s="42">
        <f t="shared" si="4"/>
        <v>78355200</v>
      </c>
      <c r="AL18" s="39"/>
      <c r="AM18" s="39"/>
      <c r="AN18" s="39"/>
      <c r="AO18" s="39"/>
      <c r="AP18" s="39"/>
      <c r="AQ18" s="39" t="s">
        <v>61</v>
      </c>
      <c r="AR18" s="39" t="s">
        <v>2919</v>
      </c>
      <c r="AS18" s="39" t="s">
        <v>2920</v>
      </c>
      <c r="AT18" s="39" t="s">
        <v>2912</v>
      </c>
    </row>
    <row r="19" spans="1:46" hidden="1" x14ac:dyDescent="0.25">
      <c r="A19" s="38">
        <f t="shared" si="5"/>
        <v>18</v>
      </c>
      <c r="B19" s="39" t="s">
        <v>2</v>
      </c>
      <c r="C19" s="39" t="s">
        <v>2921</v>
      </c>
      <c r="D19" s="39" t="s">
        <v>2922</v>
      </c>
      <c r="E19" s="40">
        <v>52958413</v>
      </c>
      <c r="F19" s="70">
        <v>46036</v>
      </c>
      <c r="G19" s="70">
        <v>46113</v>
      </c>
      <c r="H19" s="70">
        <v>46278</v>
      </c>
      <c r="I19" s="42">
        <v>78355200</v>
      </c>
      <c r="J19" s="42">
        <v>53216240</v>
      </c>
      <c r="K19" s="42">
        <v>0</v>
      </c>
      <c r="L19" s="38" t="s">
        <v>60</v>
      </c>
      <c r="M19" s="42">
        <v>0</v>
      </c>
      <c r="N19" s="42">
        <v>9794400</v>
      </c>
      <c r="O19" s="42">
        <v>326480</v>
      </c>
      <c r="P19" s="38">
        <v>126</v>
      </c>
      <c r="Q19" s="62">
        <v>46033</v>
      </c>
      <c r="R19" s="42">
        <v>78355200</v>
      </c>
      <c r="S19" s="38">
        <v>6362</v>
      </c>
      <c r="T19" s="54">
        <v>46113</v>
      </c>
      <c r="U19" s="42">
        <v>53216240</v>
      </c>
      <c r="V19" s="42">
        <v>0</v>
      </c>
      <c r="W19" s="42">
        <v>0</v>
      </c>
      <c r="X19" s="42">
        <v>0</v>
      </c>
      <c r="Y19" s="42">
        <v>9794400</v>
      </c>
      <c r="Z19" s="42">
        <v>9794400</v>
      </c>
      <c r="AA19" s="42">
        <v>9794400</v>
      </c>
      <c r="AB19" s="42">
        <v>9794400</v>
      </c>
      <c r="AC19" s="42">
        <f t="shared" si="0"/>
        <v>39177600</v>
      </c>
      <c r="AD19" s="42"/>
      <c r="AE19" s="42">
        <f t="shared" si="1"/>
        <v>9794400</v>
      </c>
      <c r="AF19" s="42">
        <f t="shared" si="6"/>
        <v>4244240</v>
      </c>
      <c r="AG19" s="42">
        <v>0</v>
      </c>
      <c r="AH19" s="42"/>
      <c r="AI19" s="42"/>
      <c r="AJ19" s="42">
        <f t="shared" si="3"/>
        <v>14038640</v>
      </c>
      <c r="AK19" s="42">
        <f t="shared" si="4"/>
        <v>53216240</v>
      </c>
      <c r="AL19" s="39"/>
      <c r="AM19" s="39"/>
      <c r="AN19" s="39"/>
      <c r="AO19" s="39"/>
      <c r="AP19" s="39" t="s">
        <v>92</v>
      </c>
      <c r="AQ19" s="39" t="s">
        <v>61</v>
      </c>
      <c r="AR19" s="39" t="s">
        <v>2923</v>
      </c>
      <c r="AS19" s="39" t="s">
        <v>2924</v>
      </c>
      <c r="AT19" s="39" t="s">
        <v>2912</v>
      </c>
    </row>
    <row r="20" spans="1:46" hidden="1" x14ac:dyDescent="0.25">
      <c r="A20" s="38">
        <f t="shared" si="5"/>
        <v>19</v>
      </c>
      <c r="B20" s="39" t="s">
        <v>2</v>
      </c>
      <c r="C20" s="39" t="s">
        <v>2925</v>
      </c>
      <c r="D20" s="39" t="s">
        <v>2926</v>
      </c>
      <c r="E20" s="40">
        <v>1032466654</v>
      </c>
      <c r="F20" s="70">
        <v>46036</v>
      </c>
      <c r="G20" s="70"/>
      <c r="H20" s="70">
        <v>46278</v>
      </c>
      <c r="I20" s="42">
        <v>78355200</v>
      </c>
      <c r="J20" s="42"/>
      <c r="K20" s="42">
        <v>0</v>
      </c>
      <c r="L20" s="38" t="s">
        <v>60</v>
      </c>
      <c r="M20" s="42">
        <v>0</v>
      </c>
      <c r="N20" s="42">
        <v>9794400</v>
      </c>
      <c r="O20" s="42">
        <v>326480</v>
      </c>
      <c r="P20" s="38">
        <v>127</v>
      </c>
      <c r="Q20" s="62">
        <v>46033</v>
      </c>
      <c r="R20" s="42">
        <v>78355200</v>
      </c>
      <c r="S20" s="38">
        <v>186</v>
      </c>
      <c r="T20" s="54">
        <v>46036</v>
      </c>
      <c r="U20" s="42">
        <v>78355200</v>
      </c>
      <c r="V20" s="42">
        <v>5550160</v>
      </c>
      <c r="W20" s="42">
        <v>9794400</v>
      </c>
      <c r="X20" s="42">
        <v>9794400</v>
      </c>
      <c r="Y20" s="42">
        <v>9794400</v>
      </c>
      <c r="Z20" s="42">
        <v>9794400</v>
      </c>
      <c r="AA20" s="42">
        <v>9794400</v>
      </c>
      <c r="AB20" s="42">
        <v>9794400</v>
      </c>
      <c r="AC20" s="42">
        <f t="shared" si="0"/>
        <v>64316560</v>
      </c>
      <c r="AD20" s="42"/>
      <c r="AE20" s="42">
        <f t="shared" si="1"/>
        <v>9794400</v>
      </c>
      <c r="AF20" s="42">
        <f t="shared" si="6"/>
        <v>4244240</v>
      </c>
      <c r="AG20" s="42">
        <v>0</v>
      </c>
      <c r="AH20" s="42"/>
      <c r="AI20" s="42"/>
      <c r="AJ20" s="42">
        <f t="shared" si="3"/>
        <v>14038640</v>
      </c>
      <c r="AK20" s="42">
        <f t="shared" si="4"/>
        <v>78355200</v>
      </c>
      <c r="AL20" s="39"/>
      <c r="AM20" s="39"/>
      <c r="AN20" s="39"/>
      <c r="AO20" s="39"/>
      <c r="AP20" s="39"/>
      <c r="AQ20" s="39" t="s">
        <v>61</v>
      </c>
      <c r="AR20" s="39" t="s">
        <v>2927</v>
      </c>
      <c r="AS20" s="39" t="s">
        <v>2928</v>
      </c>
      <c r="AT20" s="39" t="s">
        <v>2912</v>
      </c>
    </row>
    <row r="21" spans="1:46" hidden="1" x14ac:dyDescent="0.25">
      <c r="A21" s="38">
        <f t="shared" si="5"/>
        <v>20</v>
      </c>
      <c r="B21" s="39" t="s">
        <v>2</v>
      </c>
      <c r="C21" s="39" t="s">
        <v>2929</v>
      </c>
      <c r="D21" s="39" t="s">
        <v>2930</v>
      </c>
      <c r="E21" s="40">
        <v>1019015641</v>
      </c>
      <c r="F21" s="70">
        <v>46036</v>
      </c>
      <c r="G21" s="70"/>
      <c r="H21" s="70">
        <v>46278</v>
      </c>
      <c r="I21" s="42">
        <v>78355200</v>
      </c>
      <c r="J21" s="42"/>
      <c r="K21" s="42">
        <v>0</v>
      </c>
      <c r="L21" s="38" t="s">
        <v>60</v>
      </c>
      <c r="M21" s="42">
        <v>0</v>
      </c>
      <c r="N21" s="42">
        <v>9794400</v>
      </c>
      <c r="O21" s="42">
        <v>326480</v>
      </c>
      <c r="P21" s="38">
        <v>108</v>
      </c>
      <c r="Q21" s="62">
        <v>46033</v>
      </c>
      <c r="R21" s="42">
        <v>78355200</v>
      </c>
      <c r="S21" s="38">
        <v>187</v>
      </c>
      <c r="T21" s="54">
        <v>46036</v>
      </c>
      <c r="U21" s="42">
        <v>78355200</v>
      </c>
      <c r="V21" s="42">
        <v>5550160</v>
      </c>
      <c r="W21" s="42">
        <v>9794400</v>
      </c>
      <c r="X21" s="42">
        <v>9794400</v>
      </c>
      <c r="Y21" s="42">
        <v>9794400</v>
      </c>
      <c r="Z21" s="42">
        <v>9794400</v>
      </c>
      <c r="AA21" s="42">
        <v>9794400</v>
      </c>
      <c r="AB21" s="42">
        <v>9794400</v>
      </c>
      <c r="AC21" s="42">
        <f t="shared" si="0"/>
        <v>64316560</v>
      </c>
      <c r="AD21" s="42"/>
      <c r="AE21" s="42">
        <f t="shared" si="1"/>
        <v>9794400</v>
      </c>
      <c r="AF21" s="42">
        <f t="shared" si="6"/>
        <v>4244240</v>
      </c>
      <c r="AG21" s="42">
        <v>0</v>
      </c>
      <c r="AH21" s="42"/>
      <c r="AI21" s="42"/>
      <c r="AJ21" s="42">
        <f t="shared" si="3"/>
        <v>14038640</v>
      </c>
      <c r="AK21" s="42">
        <f t="shared" si="4"/>
        <v>78355200</v>
      </c>
      <c r="AL21" s="39"/>
      <c r="AM21" s="39"/>
      <c r="AN21" s="39"/>
      <c r="AO21" s="39"/>
      <c r="AP21" s="39"/>
      <c r="AQ21" s="39" t="s">
        <v>61</v>
      </c>
      <c r="AR21" s="39" t="s">
        <v>2931</v>
      </c>
      <c r="AS21" s="39" t="s">
        <v>2932</v>
      </c>
      <c r="AT21" s="39" t="s">
        <v>2912</v>
      </c>
    </row>
    <row r="22" spans="1:46" hidden="1" x14ac:dyDescent="0.25">
      <c r="A22" s="38">
        <f t="shared" si="5"/>
        <v>21</v>
      </c>
      <c r="B22" s="39" t="s">
        <v>2</v>
      </c>
      <c r="C22" s="39" t="s">
        <v>2933</v>
      </c>
      <c r="D22" s="39" t="s">
        <v>2934</v>
      </c>
      <c r="E22" s="40">
        <v>51949967</v>
      </c>
      <c r="F22" s="70">
        <v>46036</v>
      </c>
      <c r="G22" s="70"/>
      <c r="H22" s="70">
        <v>46278</v>
      </c>
      <c r="I22" s="42">
        <v>126000000</v>
      </c>
      <c r="J22" s="42"/>
      <c r="K22" s="42">
        <v>0</v>
      </c>
      <c r="L22" s="38" t="s">
        <v>60</v>
      </c>
      <c r="M22" s="42">
        <v>0</v>
      </c>
      <c r="N22" s="42">
        <v>15750000</v>
      </c>
      <c r="O22" s="42">
        <v>525000</v>
      </c>
      <c r="P22" s="38">
        <v>135</v>
      </c>
      <c r="Q22" s="62">
        <v>46033</v>
      </c>
      <c r="R22" s="42">
        <v>126000000</v>
      </c>
      <c r="S22" s="38">
        <v>161</v>
      </c>
      <c r="T22" s="54">
        <v>46035</v>
      </c>
      <c r="U22" s="42">
        <v>126000000</v>
      </c>
      <c r="V22" s="42">
        <v>8925000</v>
      </c>
      <c r="W22" s="42">
        <v>15750000</v>
      </c>
      <c r="X22" s="42">
        <v>15750000</v>
      </c>
      <c r="Y22" s="42">
        <v>15750000</v>
      </c>
      <c r="Z22" s="42">
        <v>15750000</v>
      </c>
      <c r="AA22" s="42">
        <v>15750000</v>
      </c>
      <c r="AB22" s="42">
        <v>15750000</v>
      </c>
      <c r="AC22" s="42">
        <f t="shared" si="0"/>
        <v>103425000</v>
      </c>
      <c r="AD22" s="42"/>
      <c r="AE22" s="42">
        <f t="shared" si="1"/>
        <v>15750000</v>
      </c>
      <c r="AF22" s="42">
        <f t="shared" si="6"/>
        <v>6825000</v>
      </c>
      <c r="AG22" s="42">
        <v>0</v>
      </c>
      <c r="AH22" s="42"/>
      <c r="AI22" s="42"/>
      <c r="AJ22" s="42">
        <f t="shared" si="3"/>
        <v>22575000</v>
      </c>
      <c r="AK22" s="42">
        <f t="shared" si="4"/>
        <v>126000000</v>
      </c>
      <c r="AL22" s="39"/>
      <c r="AM22" s="39"/>
      <c r="AN22" s="39"/>
      <c r="AO22" s="39"/>
      <c r="AP22" s="39"/>
      <c r="AQ22" s="39" t="s">
        <v>61</v>
      </c>
      <c r="AR22" s="39" t="s">
        <v>2935</v>
      </c>
      <c r="AS22" s="39" t="s">
        <v>2936</v>
      </c>
      <c r="AT22" s="39" t="s">
        <v>2912</v>
      </c>
    </row>
    <row r="23" spans="1:46" hidden="1" x14ac:dyDescent="0.25">
      <c r="A23" s="38">
        <f t="shared" si="5"/>
        <v>22</v>
      </c>
      <c r="B23" s="39" t="s">
        <v>2</v>
      </c>
      <c r="C23" s="39" t="s">
        <v>2937</v>
      </c>
      <c r="D23" s="39" t="s">
        <v>2938</v>
      </c>
      <c r="E23" s="40">
        <v>52798396</v>
      </c>
      <c r="F23" s="70">
        <v>46036</v>
      </c>
      <c r="G23" s="70"/>
      <c r="H23" s="70">
        <v>46278</v>
      </c>
      <c r="I23" s="42">
        <v>78355200</v>
      </c>
      <c r="J23" s="42"/>
      <c r="K23" s="42">
        <v>0</v>
      </c>
      <c r="L23" s="38" t="s">
        <v>60</v>
      </c>
      <c r="M23" s="42">
        <v>0</v>
      </c>
      <c r="N23" s="42">
        <v>9794400</v>
      </c>
      <c r="O23" s="42">
        <v>326480</v>
      </c>
      <c r="P23" s="38">
        <v>137</v>
      </c>
      <c r="Q23" s="62">
        <v>46033</v>
      </c>
      <c r="R23" s="42">
        <v>78355200</v>
      </c>
      <c r="S23" s="38">
        <v>160</v>
      </c>
      <c r="T23" s="54">
        <v>46035</v>
      </c>
      <c r="U23" s="42">
        <v>78355200</v>
      </c>
      <c r="V23" s="42">
        <v>5550160</v>
      </c>
      <c r="W23" s="42">
        <v>9794400</v>
      </c>
      <c r="X23" s="42">
        <v>9794400</v>
      </c>
      <c r="Y23" s="42">
        <v>9794400</v>
      </c>
      <c r="Z23" s="42">
        <v>9794400</v>
      </c>
      <c r="AA23" s="42">
        <v>9794400</v>
      </c>
      <c r="AB23" s="42">
        <v>9794400</v>
      </c>
      <c r="AC23" s="42">
        <f t="shared" si="0"/>
        <v>64316560</v>
      </c>
      <c r="AD23" s="42"/>
      <c r="AE23" s="42">
        <f t="shared" si="1"/>
        <v>9794400</v>
      </c>
      <c r="AF23" s="42">
        <f t="shared" si="6"/>
        <v>4244240</v>
      </c>
      <c r="AG23" s="42">
        <v>0</v>
      </c>
      <c r="AH23" s="42"/>
      <c r="AI23" s="42"/>
      <c r="AJ23" s="42">
        <f t="shared" si="3"/>
        <v>14038640</v>
      </c>
      <c r="AK23" s="42">
        <f t="shared" si="4"/>
        <v>78355200</v>
      </c>
      <c r="AL23" s="39"/>
      <c r="AM23" s="39"/>
      <c r="AN23" s="39"/>
      <c r="AO23" s="39"/>
      <c r="AP23" s="39"/>
      <c r="AQ23" s="39" t="s">
        <v>61</v>
      </c>
      <c r="AR23" s="39" t="s">
        <v>2939</v>
      </c>
      <c r="AS23" s="39" t="s">
        <v>2940</v>
      </c>
      <c r="AT23" s="39" t="s">
        <v>2912</v>
      </c>
    </row>
    <row r="24" spans="1:46" hidden="1" x14ac:dyDescent="0.25">
      <c r="A24" s="38">
        <f t="shared" si="5"/>
        <v>23</v>
      </c>
      <c r="B24" s="39" t="s">
        <v>2</v>
      </c>
      <c r="C24" s="39" t="s">
        <v>2941</v>
      </c>
      <c r="D24" s="39" t="s">
        <v>2942</v>
      </c>
      <c r="E24" s="40">
        <v>80207019</v>
      </c>
      <c r="F24" s="70">
        <v>46036</v>
      </c>
      <c r="G24" s="70"/>
      <c r="H24" s="70">
        <v>46278</v>
      </c>
      <c r="I24" s="42">
        <v>78355200</v>
      </c>
      <c r="J24" s="42"/>
      <c r="K24" s="42">
        <v>0</v>
      </c>
      <c r="L24" s="38" t="s">
        <v>60</v>
      </c>
      <c r="M24" s="42">
        <v>0</v>
      </c>
      <c r="N24" s="42">
        <v>9794400</v>
      </c>
      <c r="O24" s="42">
        <v>326480</v>
      </c>
      <c r="P24" s="38">
        <v>109</v>
      </c>
      <c r="Q24" s="62">
        <v>46033</v>
      </c>
      <c r="R24" s="42">
        <v>78355200</v>
      </c>
      <c r="S24" s="38">
        <v>188</v>
      </c>
      <c r="T24" s="54">
        <v>46036</v>
      </c>
      <c r="U24" s="42">
        <v>78355200</v>
      </c>
      <c r="V24" s="42">
        <v>5550160</v>
      </c>
      <c r="W24" s="42">
        <v>9794400</v>
      </c>
      <c r="X24" s="42">
        <v>9794400</v>
      </c>
      <c r="Y24" s="42">
        <v>9794400</v>
      </c>
      <c r="Z24" s="42">
        <v>9794400</v>
      </c>
      <c r="AA24" s="42">
        <v>9794400</v>
      </c>
      <c r="AB24" s="42">
        <v>9794400</v>
      </c>
      <c r="AC24" s="42">
        <f t="shared" si="0"/>
        <v>64316560</v>
      </c>
      <c r="AD24" s="42"/>
      <c r="AE24" s="42">
        <f t="shared" si="1"/>
        <v>9794400</v>
      </c>
      <c r="AF24" s="42">
        <f t="shared" si="6"/>
        <v>4244240</v>
      </c>
      <c r="AG24" s="42">
        <v>0</v>
      </c>
      <c r="AH24" s="42"/>
      <c r="AI24" s="42"/>
      <c r="AJ24" s="42">
        <f t="shared" si="3"/>
        <v>14038640</v>
      </c>
      <c r="AK24" s="42">
        <f t="shared" si="4"/>
        <v>78355200</v>
      </c>
      <c r="AL24" s="39"/>
      <c r="AM24" s="39"/>
      <c r="AN24" s="39"/>
      <c r="AO24" s="39"/>
      <c r="AP24" s="39"/>
      <c r="AQ24" s="39" t="s">
        <v>61</v>
      </c>
      <c r="AR24" s="39" t="s">
        <v>2943</v>
      </c>
      <c r="AS24" s="39" t="s">
        <v>2944</v>
      </c>
      <c r="AT24" s="39" t="s">
        <v>2912</v>
      </c>
    </row>
    <row r="25" spans="1:46" hidden="1" x14ac:dyDescent="0.25">
      <c r="A25" s="38">
        <f t="shared" si="5"/>
        <v>24</v>
      </c>
      <c r="B25" s="39" t="s">
        <v>2</v>
      </c>
      <c r="C25" s="39" t="s">
        <v>2945</v>
      </c>
      <c r="D25" s="39" t="s">
        <v>2946</v>
      </c>
      <c r="E25" s="40">
        <v>1072662684</v>
      </c>
      <c r="F25" s="70">
        <v>46043</v>
      </c>
      <c r="G25" s="70"/>
      <c r="H25" s="70">
        <v>46285</v>
      </c>
      <c r="I25" s="42">
        <v>46476100</v>
      </c>
      <c r="J25" s="42"/>
      <c r="K25" s="42">
        <v>0</v>
      </c>
      <c r="L25" s="38" t="s">
        <v>60</v>
      </c>
      <c r="M25" s="42">
        <v>0</v>
      </c>
      <c r="N25" s="42">
        <v>5809512.5</v>
      </c>
      <c r="O25" s="42">
        <v>193650.41666666666</v>
      </c>
      <c r="P25" s="38">
        <v>103</v>
      </c>
      <c r="Q25" s="62">
        <v>46033</v>
      </c>
      <c r="R25" s="42">
        <v>46476100</v>
      </c>
      <c r="S25" s="38">
        <v>450</v>
      </c>
      <c r="T25" s="54">
        <v>46043</v>
      </c>
      <c r="U25" s="42">
        <v>46476100</v>
      </c>
      <c r="V25" s="42">
        <v>1936504.1666666665</v>
      </c>
      <c r="W25" s="42">
        <v>5809512.5</v>
      </c>
      <c r="X25" s="42">
        <v>5809512.5</v>
      </c>
      <c r="Y25" s="42">
        <v>5809512.5</v>
      </c>
      <c r="Z25" s="42">
        <v>5809512.5</v>
      </c>
      <c r="AA25" s="42">
        <v>5809512.5</v>
      </c>
      <c r="AB25" s="42">
        <v>5809512.5</v>
      </c>
      <c r="AC25" s="42">
        <f t="shared" si="0"/>
        <v>36793579.166666664</v>
      </c>
      <c r="AD25" s="42"/>
      <c r="AE25" s="42">
        <f t="shared" si="1"/>
        <v>5809512.5</v>
      </c>
      <c r="AF25" s="42">
        <f>--N25/30*20</f>
        <v>3873008.333333333</v>
      </c>
      <c r="AG25" s="42">
        <v>0</v>
      </c>
      <c r="AH25" s="42"/>
      <c r="AI25" s="42"/>
      <c r="AJ25" s="42">
        <f t="shared" si="3"/>
        <v>9682520.8333333321</v>
      </c>
      <c r="AK25" s="42">
        <f t="shared" si="4"/>
        <v>46476100</v>
      </c>
      <c r="AL25" s="39"/>
      <c r="AM25" s="39"/>
      <c r="AN25" s="39"/>
      <c r="AO25" s="39"/>
      <c r="AP25" s="39"/>
      <c r="AQ25" s="39" t="s">
        <v>61</v>
      </c>
      <c r="AR25" s="39" t="s">
        <v>2947</v>
      </c>
      <c r="AS25" s="39" t="s">
        <v>2948</v>
      </c>
      <c r="AT25" s="39" t="s">
        <v>2949</v>
      </c>
    </row>
    <row r="26" spans="1:46" hidden="1" x14ac:dyDescent="0.25">
      <c r="A26" s="38">
        <f t="shared" si="5"/>
        <v>25</v>
      </c>
      <c r="B26" s="39" t="s">
        <v>2</v>
      </c>
      <c r="C26" s="39" t="s">
        <v>2950</v>
      </c>
      <c r="D26" s="39" t="s">
        <v>2951</v>
      </c>
      <c r="E26" s="40">
        <v>80084436</v>
      </c>
      <c r="F26" s="70">
        <v>46043</v>
      </c>
      <c r="G26" s="70"/>
      <c r="H26" s="70">
        <v>46285</v>
      </c>
      <c r="I26" s="42">
        <v>66284400</v>
      </c>
      <c r="J26" s="42"/>
      <c r="K26" s="42">
        <v>0</v>
      </c>
      <c r="L26" s="38" t="s">
        <v>60</v>
      </c>
      <c r="M26" s="42">
        <v>0</v>
      </c>
      <c r="N26" s="42">
        <v>8285550</v>
      </c>
      <c r="O26" s="42">
        <v>276185</v>
      </c>
      <c r="P26" s="38">
        <v>939</v>
      </c>
      <c r="Q26" s="62">
        <v>46039</v>
      </c>
      <c r="R26" s="42">
        <v>66284400</v>
      </c>
      <c r="S26" s="38">
        <v>458</v>
      </c>
      <c r="T26" s="54">
        <v>46043</v>
      </c>
      <c r="U26" s="42">
        <v>66284400</v>
      </c>
      <c r="V26" s="42">
        <v>2761850</v>
      </c>
      <c r="W26" s="42">
        <v>8285550</v>
      </c>
      <c r="X26" s="42">
        <v>8285550</v>
      </c>
      <c r="Y26" s="42">
        <v>8285550</v>
      </c>
      <c r="Z26" s="42">
        <v>8285550</v>
      </c>
      <c r="AA26" s="42">
        <v>8285550</v>
      </c>
      <c r="AB26" s="42">
        <v>8285550</v>
      </c>
      <c r="AC26" s="42">
        <f t="shared" si="0"/>
        <v>52475150</v>
      </c>
      <c r="AD26" s="42"/>
      <c r="AE26" s="42">
        <f t="shared" si="1"/>
        <v>8285550</v>
      </c>
      <c r="AF26" s="42">
        <f t="shared" ref="AF26:AF27" si="7">--N26/30*20</f>
        <v>5523700</v>
      </c>
      <c r="AG26" s="42">
        <v>0</v>
      </c>
      <c r="AH26" s="42"/>
      <c r="AI26" s="42"/>
      <c r="AJ26" s="42">
        <f t="shared" si="3"/>
        <v>13809250</v>
      </c>
      <c r="AK26" s="42">
        <f t="shared" si="4"/>
        <v>66284400</v>
      </c>
      <c r="AL26" s="39"/>
      <c r="AM26" s="39"/>
      <c r="AN26" s="39"/>
      <c r="AO26" s="39"/>
      <c r="AP26" s="39"/>
      <c r="AQ26" s="39" t="s">
        <v>61</v>
      </c>
      <c r="AR26" s="39" t="s">
        <v>2952</v>
      </c>
      <c r="AS26" s="39" t="s">
        <v>2953</v>
      </c>
      <c r="AT26" s="39" t="s">
        <v>2954</v>
      </c>
    </row>
    <row r="27" spans="1:46" hidden="1" x14ac:dyDescent="0.25">
      <c r="A27" s="38">
        <f t="shared" si="5"/>
        <v>26</v>
      </c>
      <c r="B27" s="39" t="s">
        <v>2</v>
      </c>
      <c r="C27" s="39" t="s">
        <v>2955</v>
      </c>
      <c r="D27" s="39" t="s">
        <v>2956</v>
      </c>
      <c r="E27" s="40">
        <v>1010175137</v>
      </c>
      <c r="F27" s="70">
        <v>46043</v>
      </c>
      <c r="G27" s="70"/>
      <c r="H27" s="70">
        <v>46285</v>
      </c>
      <c r="I27" s="42">
        <v>66284400</v>
      </c>
      <c r="J27" s="42"/>
      <c r="K27" s="42">
        <v>0</v>
      </c>
      <c r="L27" s="38" t="s">
        <v>60</v>
      </c>
      <c r="M27" s="42">
        <v>0</v>
      </c>
      <c r="N27" s="42">
        <v>8285550</v>
      </c>
      <c r="O27" s="42">
        <v>276185</v>
      </c>
      <c r="P27" s="38">
        <v>138</v>
      </c>
      <c r="Q27" s="62">
        <v>46033</v>
      </c>
      <c r="R27" s="42">
        <v>66284400</v>
      </c>
      <c r="S27" s="38">
        <v>433</v>
      </c>
      <c r="T27" s="54">
        <v>46043</v>
      </c>
      <c r="U27" s="42">
        <v>66284400</v>
      </c>
      <c r="V27" s="42">
        <v>2761850</v>
      </c>
      <c r="W27" s="42">
        <v>8285550</v>
      </c>
      <c r="X27" s="42">
        <v>8285550</v>
      </c>
      <c r="Y27" s="42">
        <v>8285550</v>
      </c>
      <c r="Z27" s="42">
        <v>8285550</v>
      </c>
      <c r="AA27" s="42">
        <v>8285550</v>
      </c>
      <c r="AB27" s="42">
        <v>8285550</v>
      </c>
      <c r="AC27" s="42">
        <f t="shared" si="0"/>
        <v>52475150</v>
      </c>
      <c r="AD27" s="42"/>
      <c r="AE27" s="42">
        <f t="shared" si="1"/>
        <v>8285550</v>
      </c>
      <c r="AF27" s="42">
        <f t="shared" si="7"/>
        <v>5523700</v>
      </c>
      <c r="AG27" s="42">
        <v>0</v>
      </c>
      <c r="AH27" s="42"/>
      <c r="AI27" s="42"/>
      <c r="AJ27" s="42">
        <f t="shared" si="3"/>
        <v>13809250</v>
      </c>
      <c r="AK27" s="42">
        <f t="shared" si="4"/>
        <v>66284400</v>
      </c>
      <c r="AL27" s="39"/>
      <c r="AM27" s="39"/>
      <c r="AN27" s="39"/>
      <c r="AO27" s="39"/>
      <c r="AP27" s="39"/>
      <c r="AQ27" s="39" t="s">
        <v>61</v>
      </c>
      <c r="AR27" s="39" t="s">
        <v>2957</v>
      </c>
      <c r="AS27" s="39" t="s">
        <v>2958</v>
      </c>
      <c r="AT27" s="39" t="s">
        <v>2954</v>
      </c>
    </row>
    <row r="28" spans="1:46" hidden="1" x14ac:dyDescent="0.25">
      <c r="A28" s="38">
        <f t="shared" si="5"/>
        <v>27</v>
      </c>
      <c r="B28" s="39" t="s">
        <v>2</v>
      </c>
      <c r="C28" s="39" t="s">
        <v>2959</v>
      </c>
      <c r="D28" s="39" t="s">
        <v>2960</v>
      </c>
      <c r="E28" s="40">
        <v>1016087227</v>
      </c>
      <c r="F28" s="70">
        <v>46042</v>
      </c>
      <c r="G28" s="70"/>
      <c r="H28" s="70">
        <v>46284</v>
      </c>
      <c r="I28" s="42">
        <v>42840000</v>
      </c>
      <c r="J28" s="42"/>
      <c r="K28" s="42">
        <v>0</v>
      </c>
      <c r="L28" s="38" t="s">
        <v>60</v>
      </c>
      <c r="M28" s="42">
        <v>0</v>
      </c>
      <c r="N28" s="42">
        <v>5355000</v>
      </c>
      <c r="O28" s="42">
        <v>178500</v>
      </c>
      <c r="P28" s="38">
        <v>130</v>
      </c>
      <c r="Q28" s="62">
        <v>46033</v>
      </c>
      <c r="R28" s="42">
        <v>42840000</v>
      </c>
      <c r="S28" s="38">
        <v>369</v>
      </c>
      <c r="T28" s="54">
        <v>46042</v>
      </c>
      <c r="U28" s="42">
        <v>42840000</v>
      </c>
      <c r="V28" s="42">
        <v>1963500</v>
      </c>
      <c r="W28" s="42">
        <v>5355000</v>
      </c>
      <c r="X28" s="42">
        <v>5355000</v>
      </c>
      <c r="Y28" s="42">
        <v>5355000</v>
      </c>
      <c r="Z28" s="42">
        <v>5355000</v>
      </c>
      <c r="AA28" s="42">
        <v>5355000</v>
      </c>
      <c r="AB28" s="42">
        <v>5355000</v>
      </c>
      <c r="AC28" s="42">
        <f t="shared" si="0"/>
        <v>34093500</v>
      </c>
      <c r="AD28" s="42"/>
      <c r="AE28" s="42">
        <f t="shared" si="1"/>
        <v>5355000</v>
      </c>
      <c r="AF28" s="42">
        <f>--N28/30*19</f>
        <v>3391500</v>
      </c>
      <c r="AG28" s="42">
        <v>0</v>
      </c>
      <c r="AH28" s="42"/>
      <c r="AI28" s="42"/>
      <c r="AJ28" s="42">
        <f t="shared" si="3"/>
        <v>8746500</v>
      </c>
      <c r="AK28" s="42">
        <f t="shared" si="4"/>
        <v>42840000</v>
      </c>
      <c r="AL28" s="39"/>
      <c r="AM28" s="39"/>
      <c r="AN28" s="39"/>
      <c r="AO28" s="39"/>
      <c r="AP28" s="39"/>
      <c r="AQ28" s="39" t="s">
        <v>93</v>
      </c>
      <c r="AR28" s="39" t="s">
        <v>2961</v>
      </c>
      <c r="AS28" s="39" t="s">
        <v>2962</v>
      </c>
      <c r="AT28" s="39" t="s">
        <v>2963</v>
      </c>
    </row>
    <row r="29" spans="1:46" hidden="1" x14ac:dyDescent="0.25">
      <c r="A29" s="38">
        <f t="shared" si="5"/>
        <v>28</v>
      </c>
      <c r="B29" s="39" t="s">
        <v>2</v>
      </c>
      <c r="C29" s="39" t="s">
        <v>2964</v>
      </c>
      <c r="D29" s="39" t="s">
        <v>2965</v>
      </c>
      <c r="E29" s="40">
        <v>1019087944</v>
      </c>
      <c r="F29" s="70">
        <v>46049</v>
      </c>
      <c r="G29" s="70"/>
      <c r="H29" s="70">
        <v>46291</v>
      </c>
      <c r="I29" s="42">
        <v>54600000</v>
      </c>
      <c r="J29" s="42"/>
      <c r="K29" s="42">
        <v>0</v>
      </c>
      <c r="L29" s="38" t="s">
        <v>60</v>
      </c>
      <c r="M29" s="42">
        <v>0</v>
      </c>
      <c r="N29" s="42">
        <v>6825000</v>
      </c>
      <c r="O29" s="42">
        <v>227500</v>
      </c>
      <c r="P29" s="38">
        <v>948</v>
      </c>
      <c r="Q29" s="62">
        <v>46043</v>
      </c>
      <c r="R29" s="42">
        <v>54600000</v>
      </c>
      <c r="S29" s="38">
        <v>994</v>
      </c>
      <c r="T29" s="54">
        <v>46049</v>
      </c>
      <c r="U29" s="42">
        <v>54600000</v>
      </c>
      <c r="V29" s="42">
        <v>910000</v>
      </c>
      <c r="W29" s="42">
        <v>6825000</v>
      </c>
      <c r="X29" s="42">
        <v>6825000</v>
      </c>
      <c r="Y29" s="42">
        <v>6825000</v>
      </c>
      <c r="Z29" s="42">
        <v>6825000</v>
      </c>
      <c r="AA29" s="42">
        <v>6825000</v>
      </c>
      <c r="AB29" s="42">
        <v>6825000</v>
      </c>
      <c r="AC29" s="42">
        <f t="shared" si="0"/>
        <v>41860000</v>
      </c>
      <c r="AD29" s="42"/>
      <c r="AE29" s="42">
        <f t="shared" si="1"/>
        <v>6825000</v>
      </c>
      <c r="AF29" s="42">
        <f>--N29/30*26</f>
        <v>5915000</v>
      </c>
      <c r="AG29" s="42">
        <v>0</v>
      </c>
      <c r="AH29" s="42"/>
      <c r="AI29" s="42"/>
      <c r="AJ29" s="42">
        <f t="shared" si="3"/>
        <v>12740000</v>
      </c>
      <c r="AK29" s="42">
        <f t="shared" si="4"/>
        <v>54600000</v>
      </c>
      <c r="AL29" s="39"/>
      <c r="AM29" s="39"/>
      <c r="AN29" s="39"/>
      <c r="AO29" s="39"/>
      <c r="AP29" s="39"/>
      <c r="AQ29" s="39" t="s">
        <v>61</v>
      </c>
      <c r="AR29" s="39" t="s">
        <v>2966</v>
      </c>
      <c r="AS29" s="39" t="s">
        <v>2967</v>
      </c>
      <c r="AT29" s="39" t="s">
        <v>2963</v>
      </c>
    </row>
    <row r="30" spans="1:46" hidden="1" x14ac:dyDescent="0.25">
      <c r="A30" s="38">
        <f t="shared" si="5"/>
        <v>29</v>
      </c>
      <c r="B30" s="39" t="s">
        <v>2</v>
      </c>
      <c r="C30" s="39" t="s">
        <v>2968</v>
      </c>
      <c r="D30" s="39" t="s">
        <v>2969</v>
      </c>
      <c r="E30" s="40">
        <v>38361855</v>
      </c>
      <c r="F30" s="70">
        <v>46042</v>
      </c>
      <c r="G30" s="70"/>
      <c r="H30" s="70">
        <v>46284</v>
      </c>
      <c r="I30" s="42">
        <v>29996400</v>
      </c>
      <c r="J30" s="42"/>
      <c r="K30" s="42">
        <v>0</v>
      </c>
      <c r="L30" s="38" t="s">
        <v>60</v>
      </c>
      <c r="M30" s="42">
        <v>0</v>
      </c>
      <c r="N30" s="42">
        <v>3749550</v>
      </c>
      <c r="O30" s="42">
        <v>124985</v>
      </c>
      <c r="P30" s="38">
        <v>121</v>
      </c>
      <c r="Q30" s="62">
        <v>46033</v>
      </c>
      <c r="R30" s="42">
        <v>29996400</v>
      </c>
      <c r="S30" s="38">
        <v>401</v>
      </c>
      <c r="T30" s="54">
        <v>46042</v>
      </c>
      <c r="U30" s="42">
        <v>29996400</v>
      </c>
      <c r="V30" s="42">
        <v>1374835</v>
      </c>
      <c r="W30" s="42">
        <v>3749550</v>
      </c>
      <c r="X30" s="42">
        <v>3749550</v>
      </c>
      <c r="Y30" s="42">
        <v>3749550</v>
      </c>
      <c r="Z30" s="42">
        <v>3749550</v>
      </c>
      <c r="AA30" s="42">
        <v>3749550</v>
      </c>
      <c r="AB30" s="42">
        <v>3749550</v>
      </c>
      <c r="AC30" s="42">
        <f t="shared" si="0"/>
        <v>23872135</v>
      </c>
      <c r="AD30" s="42"/>
      <c r="AE30" s="42">
        <f t="shared" si="1"/>
        <v>3749550</v>
      </c>
      <c r="AF30" s="42">
        <f t="shared" ref="AF30:AF31" si="8">--N30/30*19</f>
        <v>2374715</v>
      </c>
      <c r="AG30" s="42">
        <v>0</v>
      </c>
      <c r="AH30" s="42"/>
      <c r="AI30" s="42"/>
      <c r="AJ30" s="42">
        <f t="shared" si="3"/>
        <v>6124265</v>
      </c>
      <c r="AK30" s="42">
        <f t="shared" si="4"/>
        <v>29996400</v>
      </c>
      <c r="AL30" s="39"/>
      <c r="AM30" s="39"/>
      <c r="AN30" s="39"/>
      <c r="AO30" s="39"/>
      <c r="AP30" s="39"/>
      <c r="AQ30" s="39" t="s">
        <v>163</v>
      </c>
      <c r="AR30" s="39" t="s">
        <v>2970</v>
      </c>
      <c r="AS30" s="39" t="s">
        <v>2971</v>
      </c>
      <c r="AT30" s="39" t="s">
        <v>2963</v>
      </c>
    </row>
    <row r="31" spans="1:46" hidden="1" x14ac:dyDescent="0.25">
      <c r="A31" s="38">
        <f t="shared" si="5"/>
        <v>30</v>
      </c>
      <c r="B31" s="39" t="s">
        <v>2</v>
      </c>
      <c r="C31" s="39" t="s">
        <v>2972</v>
      </c>
      <c r="D31" s="39" t="s">
        <v>2973</v>
      </c>
      <c r="E31" s="40">
        <v>30735714</v>
      </c>
      <c r="F31" s="70">
        <v>46042</v>
      </c>
      <c r="G31" s="70"/>
      <c r="H31" s="70">
        <v>46284</v>
      </c>
      <c r="I31" s="42">
        <v>89040000</v>
      </c>
      <c r="J31" s="42"/>
      <c r="K31" s="42">
        <v>0</v>
      </c>
      <c r="L31" s="38" t="s">
        <v>60</v>
      </c>
      <c r="M31" s="42">
        <v>0</v>
      </c>
      <c r="N31" s="42">
        <v>11130000</v>
      </c>
      <c r="O31" s="42">
        <v>371000</v>
      </c>
      <c r="P31" s="38">
        <v>115</v>
      </c>
      <c r="Q31" s="62">
        <v>46033</v>
      </c>
      <c r="R31" s="42">
        <v>133560000</v>
      </c>
      <c r="S31" s="38">
        <v>392</v>
      </c>
      <c r="T31" s="54">
        <v>46042</v>
      </c>
      <c r="U31" s="42">
        <v>133560000</v>
      </c>
      <c r="V31" s="42">
        <v>4081000</v>
      </c>
      <c r="W31" s="42">
        <v>11130000</v>
      </c>
      <c r="X31" s="42">
        <v>11130000</v>
      </c>
      <c r="Y31" s="42">
        <v>11130000</v>
      </c>
      <c r="Z31" s="42">
        <v>11130000</v>
      </c>
      <c r="AA31" s="42">
        <v>11130000</v>
      </c>
      <c r="AB31" s="42">
        <v>11130000</v>
      </c>
      <c r="AC31" s="42">
        <f t="shared" si="0"/>
        <v>70861000</v>
      </c>
      <c r="AD31" s="42"/>
      <c r="AE31" s="42">
        <f t="shared" si="1"/>
        <v>11130000</v>
      </c>
      <c r="AF31" s="42">
        <f t="shared" si="8"/>
        <v>7049000</v>
      </c>
      <c r="AG31" s="42">
        <v>0</v>
      </c>
      <c r="AH31" s="42"/>
      <c r="AI31" s="42"/>
      <c r="AJ31" s="42">
        <f t="shared" si="3"/>
        <v>18179000</v>
      </c>
      <c r="AK31" s="42">
        <f t="shared" si="4"/>
        <v>89040000</v>
      </c>
      <c r="AL31" s="38"/>
      <c r="AM31" s="41"/>
      <c r="AN31" s="41"/>
      <c r="AO31" s="38"/>
      <c r="AP31" s="38"/>
      <c r="AQ31" s="39" t="s">
        <v>61</v>
      </c>
      <c r="AR31" s="39" t="s">
        <v>2974</v>
      </c>
      <c r="AS31" s="39" t="s">
        <v>2975</v>
      </c>
      <c r="AT31" s="39" t="s">
        <v>2963</v>
      </c>
    </row>
    <row r="32" spans="1:46" hidden="1" x14ac:dyDescent="0.25">
      <c r="A32" s="38">
        <f t="shared" si="5"/>
        <v>31</v>
      </c>
      <c r="B32" s="39" t="s">
        <v>2</v>
      </c>
      <c r="C32" s="39" t="s">
        <v>2976</v>
      </c>
      <c r="D32" s="39" t="s">
        <v>2977</v>
      </c>
      <c r="E32" s="40">
        <v>80014641</v>
      </c>
      <c r="F32" s="70">
        <v>46048</v>
      </c>
      <c r="G32" s="70"/>
      <c r="H32" s="70">
        <v>46290</v>
      </c>
      <c r="I32" s="42">
        <v>69720000</v>
      </c>
      <c r="J32" s="42"/>
      <c r="K32" s="42">
        <v>0</v>
      </c>
      <c r="L32" s="38" t="s">
        <v>60</v>
      </c>
      <c r="M32" s="42">
        <v>0</v>
      </c>
      <c r="N32" s="42">
        <v>8715000</v>
      </c>
      <c r="O32" s="42">
        <v>290500</v>
      </c>
      <c r="P32" s="38">
        <v>943</v>
      </c>
      <c r="Q32" s="62">
        <v>46042</v>
      </c>
      <c r="R32" s="42">
        <v>69720000</v>
      </c>
      <c r="S32" s="38">
        <v>672</v>
      </c>
      <c r="T32" s="54">
        <v>46048</v>
      </c>
      <c r="U32" s="42">
        <v>69720000</v>
      </c>
      <c r="V32" s="42">
        <v>1452500</v>
      </c>
      <c r="W32" s="42">
        <v>8715000</v>
      </c>
      <c r="X32" s="42">
        <v>8715000</v>
      </c>
      <c r="Y32" s="42">
        <v>8715000</v>
      </c>
      <c r="Z32" s="42">
        <v>8715000</v>
      </c>
      <c r="AA32" s="42">
        <v>8715000</v>
      </c>
      <c r="AB32" s="42">
        <v>8715000</v>
      </c>
      <c r="AC32" s="42">
        <f t="shared" si="0"/>
        <v>53742500</v>
      </c>
      <c r="AD32" s="42"/>
      <c r="AE32" s="42">
        <f t="shared" si="1"/>
        <v>8715000</v>
      </c>
      <c r="AF32" s="42">
        <f>--N32/30*25</f>
        <v>7262500</v>
      </c>
      <c r="AG32" s="42">
        <v>0</v>
      </c>
      <c r="AH32" s="42"/>
      <c r="AI32" s="42"/>
      <c r="AJ32" s="42">
        <f t="shared" si="3"/>
        <v>15977500</v>
      </c>
      <c r="AK32" s="42">
        <f t="shared" si="4"/>
        <v>69720000</v>
      </c>
      <c r="AL32" s="39"/>
      <c r="AM32" s="39"/>
      <c r="AN32" s="39"/>
      <c r="AO32" s="39"/>
      <c r="AP32" s="39"/>
      <c r="AQ32" s="39" t="s">
        <v>61</v>
      </c>
      <c r="AR32" s="39" t="s">
        <v>2978</v>
      </c>
      <c r="AS32" s="39" t="s">
        <v>2979</v>
      </c>
      <c r="AT32" s="39" t="s">
        <v>2963</v>
      </c>
    </row>
    <row r="33" spans="1:47" hidden="1" x14ac:dyDescent="0.25">
      <c r="A33" s="38">
        <f t="shared" si="5"/>
        <v>32</v>
      </c>
      <c r="B33" s="39" t="s">
        <v>2</v>
      </c>
      <c r="C33" s="39" t="s">
        <v>2980</v>
      </c>
      <c r="D33" s="39" t="s">
        <v>2981</v>
      </c>
      <c r="E33" s="40">
        <v>1110482791</v>
      </c>
      <c r="F33" s="70">
        <v>46048</v>
      </c>
      <c r="G33" s="70"/>
      <c r="H33" s="70">
        <v>46290</v>
      </c>
      <c r="I33" s="42">
        <v>48350608</v>
      </c>
      <c r="J33" s="42"/>
      <c r="K33" s="42">
        <v>0</v>
      </c>
      <c r="L33" s="38" t="s">
        <v>60</v>
      </c>
      <c r="M33" s="42">
        <v>0</v>
      </c>
      <c r="N33" s="42">
        <v>6043826</v>
      </c>
      <c r="O33" s="42">
        <v>201460.86666666667</v>
      </c>
      <c r="P33" s="38">
        <v>946</v>
      </c>
      <c r="Q33" s="62">
        <v>46042</v>
      </c>
      <c r="R33" s="42">
        <v>48350608</v>
      </c>
      <c r="S33" s="38">
        <v>988</v>
      </c>
      <c r="T33" s="54">
        <v>46048</v>
      </c>
      <c r="U33" s="42">
        <v>48350608</v>
      </c>
      <c r="V33" s="42">
        <v>1007304.3333333334</v>
      </c>
      <c r="W33" s="42">
        <v>6043826</v>
      </c>
      <c r="X33" s="42">
        <v>6043826</v>
      </c>
      <c r="Y33" s="42">
        <v>6043826</v>
      </c>
      <c r="Z33" s="42">
        <v>6043826</v>
      </c>
      <c r="AA33" s="42">
        <v>6043826</v>
      </c>
      <c r="AB33" s="42">
        <v>6043826</v>
      </c>
      <c r="AC33" s="42">
        <f t="shared" si="0"/>
        <v>37270260.333333328</v>
      </c>
      <c r="AD33" s="42"/>
      <c r="AE33" s="42">
        <f t="shared" si="1"/>
        <v>6043826</v>
      </c>
      <c r="AF33" s="42">
        <f t="shared" ref="AF33:AF34" si="9">--N33/30*25</f>
        <v>5036521.666666667</v>
      </c>
      <c r="AG33" s="42">
        <v>0</v>
      </c>
      <c r="AH33" s="42"/>
      <c r="AI33" s="42"/>
      <c r="AJ33" s="42">
        <f t="shared" si="3"/>
        <v>11080347.666666668</v>
      </c>
      <c r="AK33" s="42">
        <f t="shared" si="4"/>
        <v>48350608</v>
      </c>
      <c r="AL33" s="39"/>
      <c r="AM33" s="39"/>
      <c r="AN33" s="39"/>
      <c r="AO33" s="39"/>
      <c r="AP33" s="39"/>
      <c r="AQ33" s="39" t="s">
        <v>61</v>
      </c>
      <c r="AR33" s="39" t="s">
        <v>2982</v>
      </c>
      <c r="AS33" s="39" t="s">
        <v>2983</v>
      </c>
      <c r="AT33" s="39" t="s">
        <v>2963</v>
      </c>
    </row>
    <row r="34" spans="1:47" hidden="1" x14ac:dyDescent="0.25">
      <c r="A34" s="38">
        <f t="shared" si="5"/>
        <v>33</v>
      </c>
      <c r="B34" s="39" t="s">
        <v>2</v>
      </c>
      <c r="C34" s="39" t="s">
        <v>2984</v>
      </c>
      <c r="D34" s="39" t="s">
        <v>2985</v>
      </c>
      <c r="E34" s="40">
        <v>1022392687</v>
      </c>
      <c r="F34" s="70">
        <v>46048</v>
      </c>
      <c r="G34" s="70"/>
      <c r="H34" s="70">
        <v>46290</v>
      </c>
      <c r="I34" s="42">
        <v>45920000</v>
      </c>
      <c r="J34" s="42"/>
      <c r="K34" s="42">
        <v>0</v>
      </c>
      <c r="L34" s="38" t="s">
        <v>60</v>
      </c>
      <c r="M34" s="42">
        <v>0</v>
      </c>
      <c r="N34" s="42">
        <v>5740000</v>
      </c>
      <c r="O34" s="42">
        <v>191333.33333333334</v>
      </c>
      <c r="P34" s="38">
        <v>945</v>
      </c>
      <c r="Q34" s="62">
        <v>46042</v>
      </c>
      <c r="R34" s="42">
        <v>45920000</v>
      </c>
      <c r="S34" s="38">
        <v>647</v>
      </c>
      <c r="T34" s="54">
        <v>46048</v>
      </c>
      <c r="U34" s="42">
        <v>45920000</v>
      </c>
      <c r="V34" s="42">
        <v>956666.66666666674</v>
      </c>
      <c r="W34" s="42">
        <v>5740000</v>
      </c>
      <c r="X34" s="42">
        <v>5740000</v>
      </c>
      <c r="Y34" s="42">
        <v>5740000</v>
      </c>
      <c r="Z34" s="42">
        <v>5740000</v>
      </c>
      <c r="AA34" s="42">
        <v>5740000</v>
      </c>
      <c r="AB34" s="42">
        <v>5740000</v>
      </c>
      <c r="AC34" s="42">
        <f t="shared" si="0"/>
        <v>35396666.666666672</v>
      </c>
      <c r="AD34" s="42"/>
      <c r="AE34" s="42">
        <f t="shared" si="1"/>
        <v>5740000</v>
      </c>
      <c r="AF34" s="42">
        <f t="shared" si="9"/>
        <v>4783333.333333334</v>
      </c>
      <c r="AG34" s="42">
        <v>0</v>
      </c>
      <c r="AH34" s="42"/>
      <c r="AI34" s="42"/>
      <c r="AJ34" s="42">
        <f t="shared" si="3"/>
        <v>10523333.333333334</v>
      </c>
      <c r="AK34" s="42">
        <f t="shared" si="4"/>
        <v>45920000.000000007</v>
      </c>
      <c r="AL34" s="39"/>
      <c r="AM34" s="39"/>
      <c r="AN34" s="39"/>
      <c r="AO34" s="39"/>
      <c r="AP34" s="39"/>
      <c r="AQ34" s="39" t="s">
        <v>61</v>
      </c>
      <c r="AR34" s="39" t="s">
        <v>2986</v>
      </c>
      <c r="AS34" s="39" t="s">
        <v>2987</v>
      </c>
      <c r="AT34" s="39" t="s">
        <v>2963</v>
      </c>
    </row>
    <row r="35" spans="1:47" hidden="1" x14ac:dyDescent="0.25">
      <c r="A35" s="38">
        <f t="shared" si="5"/>
        <v>34</v>
      </c>
      <c r="B35" s="39" t="s">
        <v>2</v>
      </c>
      <c r="C35" s="39" t="s">
        <v>2988</v>
      </c>
      <c r="D35" s="39" t="s">
        <v>2989</v>
      </c>
      <c r="E35" s="40">
        <v>1022397556</v>
      </c>
      <c r="F35" s="70">
        <v>46036</v>
      </c>
      <c r="G35" s="70"/>
      <c r="H35" s="70">
        <v>46278</v>
      </c>
      <c r="I35" s="42">
        <v>46048200</v>
      </c>
      <c r="J35" s="42"/>
      <c r="K35" s="42">
        <v>0</v>
      </c>
      <c r="L35" s="38" t="s">
        <v>60</v>
      </c>
      <c r="M35" s="42">
        <v>0</v>
      </c>
      <c r="N35" s="42">
        <v>5756025</v>
      </c>
      <c r="O35" s="42">
        <v>191867.5</v>
      </c>
      <c r="P35" s="38">
        <v>102</v>
      </c>
      <c r="Q35" s="62">
        <v>46033</v>
      </c>
      <c r="R35" s="42">
        <v>46048200</v>
      </c>
      <c r="S35" s="38">
        <v>189</v>
      </c>
      <c r="T35" s="54">
        <v>46036</v>
      </c>
      <c r="U35" s="42">
        <v>46048200</v>
      </c>
      <c r="V35" s="42">
        <v>3261747.5</v>
      </c>
      <c r="W35" s="42">
        <v>5756025</v>
      </c>
      <c r="X35" s="42">
        <v>5756025</v>
      </c>
      <c r="Y35" s="42">
        <v>5756025</v>
      </c>
      <c r="Z35" s="42">
        <v>5756025</v>
      </c>
      <c r="AA35" s="42">
        <v>5756025</v>
      </c>
      <c r="AB35" s="42">
        <v>5756025</v>
      </c>
      <c r="AC35" s="42">
        <f t="shared" si="0"/>
        <v>37797897.5</v>
      </c>
      <c r="AD35" s="42"/>
      <c r="AE35" s="42">
        <f t="shared" si="1"/>
        <v>5756025</v>
      </c>
      <c r="AF35" s="42">
        <f>--N35/30*13</f>
        <v>2494277.5</v>
      </c>
      <c r="AG35" s="42">
        <v>0</v>
      </c>
      <c r="AH35" s="42"/>
      <c r="AI35" s="42"/>
      <c r="AJ35" s="42">
        <f t="shared" si="3"/>
        <v>8250302.5</v>
      </c>
      <c r="AK35" s="42">
        <f t="shared" si="4"/>
        <v>46048200</v>
      </c>
      <c r="AL35" s="39"/>
      <c r="AM35" s="39"/>
      <c r="AN35" s="39"/>
      <c r="AO35" s="39"/>
      <c r="AP35" s="39"/>
      <c r="AQ35" s="39" t="s">
        <v>61</v>
      </c>
      <c r="AR35" s="39" t="s">
        <v>2990</v>
      </c>
      <c r="AS35" s="39" t="s">
        <v>2991</v>
      </c>
      <c r="AT35" s="39" t="s">
        <v>2912</v>
      </c>
    </row>
    <row r="36" spans="1:47" hidden="1" x14ac:dyDescent="0.25">
      <c r="A36" s="38">
        <f t="shared" si="5"/>
        <v>35</v>
      </c>
      <c r="B36" s="39" t="s">
        <v>2</v>
      </c>
      <c r="C36" s="39" t="s">
        <v>2992</v>
      </c>
      <c r="D36" s="39" t="s">
        <v>2993</v>
      </c>
      <c r="E36" s="40">
        <v>900796153</v>
      </c>
      <c r="F36" s="70">
        <v>46043</v>
      </c>
      <c r="G36" s="70"/>
      <c r="H36" s="70">
        <v>46285</v>
      </c>
      <c r="I36" s="42">
        <v>231000000</v>
      </c>
      <c r="J36" s="42"/>
      <c r="K36" s="42">
        <v>24264705.882352941</v>
      </c>
      <c r="L36" s="38" t="s">
        <v>92</v>
      </c>
      <c r="M36" s="42">
        <v>4610294.1176470583</v>
      </c>
      <c r="N36" s="42">
        <f>--M36--K36</f>
        <v>28875000</v>
      </c>
      <c r="O36" s="42"/>
      <c r="P36" s="38">
        <v>929</v>
      </c>
      <c r="Q36" s="62"/>
      <c r="R36" s="42"/>
      <c r="S36" s="38"/>
      <c r="T36" s="54"/>
      <c r="U36" s="42"/>
      <c r="V36" s="42"/>
      <c r="W36" s="42"/>
      <c r="X36" s="42">
        <v>57750000</v>
      </c>
      <c r="Y36" s="42"/>
      <c r="Z36" s="42">
        <v>57750000</v>
      </c>
      <c r="AA36" s="42"/>
      <c r="AB36" s="42">
        <v>57750000</v>
      </c>
      <c r="AC36" s="42">
        <f>SUM(V36:AA36)</f>
        <v>115500000</v>
      </c>
      <c r="AD36" s="42">
        <f>+AB36</f>
        <v>57750000</v>
      </c>
      <c r="AE36" s="42">
        <v>0</v>
      </c>
      <c r="AF36" s="42">
        <f>--N36*2</f>
        <v>57750000</v>
      </c>
      <c r="AG36" s="42">
        <v>0</v>
      </c>
      <c r="AH36" s="42"/>
      <c r="AI36" s="42"/>
      <c r="AJ36" s="42">
        <f t="shared" si="3"/>
        <v>115500000</v>
      </c>
      <c r="AK36" s="42">
        <f t="shared" si="4"/>
        <v>231000000</v>
      </c>
      <c r="AL36" s="38"/>
      <c r="AM36" s="41"/>
      <c r="AN36" s="41"/>
      <c r="AO36" s="38"/>
      <c r="AP36" s="38"/>
      <c r="AQ36" s="39" t="s">
        <v>93</v>
      </c>
      <c r="AR36" s="39" t="s">
        <v>2994</v>
      </c>
      <c r="AS36" s="39" t="s">
        <v>2995</v>
      </c>
      <c r="AT36" s="39" t="s">
        <v>2855</v>
      </c>
    </row>
    <row r="37" spans="1:47" hidden="1" x14ac:dyDescent="0.25">
      <c r="A37" s="38">
        <f t="shared" si="5"/>
        <v>36</v>
      </c>
      <c r="B37" s="39" t="s">
        <v>2</v>
      </c>
      <c r="C37" s="39" t="s">
        <v>2996</v>
      </c>
      <c r="D37" s="39" t="s">
        <v>2997</v>
      </c>
      <c r="E37" s="40">
        <v>900430553</v>
      </c>
      <c r="F37" s="70">
        <v>46051</v>
      </c>
      <c r="G37" s="70"/>
      <c r="H37" s="70">
        <v>46293</v>
      </c>
      <c r="I37" s="42">
        <v>219912000</v>
      </c>
      <c r="J37" s="42"/>
      <c r="K37" s="42">
        <v>23100000</v>
      </c>
      <c r="L37" s="38" t="s">
        <v>92</v>
      </c>
      <c r="M37" s="42">
        <v>4389000</v>
      </c>
      <c r="N37" s="42">
        <f>--M37--K37</f>
        <v>27489000</v>
      </c>
      <c r="O37" s="42"/>
      <c r="P37" s="38">
        <v>921</v>
      </c>
      <c r="Q37" s="62"/>
      <c r="R37" s="42"/>
      <c r="S37" s="38"/>
      <c r="T37" s="54"/>
      <c r="U37" s="42"/>
      <c r="V37" s="42"/>
      <c r="W37" s="42"/>
      <c r="X37" s="42">
        <v>54978000</v>
      </c>
      <c r="Y37" s="42"/>
      <c r="Z37" s="42">
        <v>54978000</v>
      </c>
      <c r="AA37" s="42"/>
      <c r="AB37" s="42">
        <v>54978000</v>
      </c>
      <c r="AC37" s="42">
        <f t="shared" si="0"/>
        <v>164934000</v>
      </c>
      <c r="AD37" s="42"/>
      <c r="AE37" s="42">
        <v>0</v>
      </c>
      <c r="AF37" s="42">
        <f>--N37*2</f>
        <v>54978000</v>
      </c>
      <c r="AG37" s="42">
        <v>0</v>
      </c>
      <c r="AH37" s="42"/>
      <c r="AI37" s="42"/>
      <c r="AJ37" s="42">
        <f t="shared" si="3"/>
        <v>54978000</v>
      </c>
      <c r="AK37" s="42">
        <f t="shared" si="4"/>
        <v>219912000</v>
      </c>
      <c r="AL37" s="38"/>
      <c r="AM37" s="41"/>
      <c r="AN37" s="41"/>
      <c r="AO37" s="38"/>
      <c r="AP37" s="38"/>
      <c r="AQ37" s="39" t="s">
        <v>93</v>
      </c>
      <c r="AR37" s="39" t="s">
        <v>2998</v>
      </c>
      <c r="AS37" s="39" t="s">
        <v>2999</v>
      </c>
      <c r="AT37" s="39" t="s">
        <v>2963</v>
      </c>
    </row>
    <row r="38" spans="1:47" hidden="1" x14ac:dyDescent="0.25">
      <c r="A38" s="38">
        <f t="shared" si="5"/>
        <v>37</v>
      </c>
      <c r="B38" s="39" t="s">
        <v>2</v>
      </c>
      <c r="C38" s="39" t="s">
        <v>3000</v>
      </c>
      <c r="D38" s="39" t="s">
        <v>3001</v>
      </c>
      <c r="E38" s="40">
        <v>1007340934</v>
      </c>
      <c r="F38" s="70">
        <v>46055</v>
      </c>
      <c r="G38" s="70"/>
      <c r="H38" s="70">
        <v>46296</v>
      </c>
      <c r="I38" s="42">
        <v>30002752</v>
      </c>
      <c r="J38" s="42"/>
      <c r="K38" s="42">
        <v>0</v>
      </c>
      <c r="L38" s="38" t="s">
        <v>60</v>
      </c>
      <c r="M38" s="42">
        <v>0</v>
      </c>
      <c r="N38" s="42">
        <v>3750344</v>
      </c>
      <c r="O38" s="42">
        <v>125011.46666666666</v>
      </c>
      <c r="P38" s="38">
        <v>139</v>
      </c>
      <c r="Q38" s="62">
        <v>46033</v>
      </c>
      <c r="R38" s="42">
        <v>30002752</v>
      </c>
      <c r="S38" s="38">
        <v>1187</v>
      </c>
      <c r="T38" s="54">
        <v>46052</v>
      </c>
      <c r="U38" s="42">
        <v>30002752</v>
      </c>
      <c r="V38" s="42">
        <v>0</v>
      </c>
      <c r="W38" s="42">
        <v>3625332.5333333332</v>
      </c>
      <c r="X38" s="42">
        <v>3750344</v>
      </c>
      <c r="Y38" s="42">
        <v>3750344</v>
      </c>
      <c r="Z38" s="42">
        <v>3750344</v>
      </c>
      <c r="AA38" s="42">
        <v>3750344</v>
      </c>
      <c r="AB38" s="42">
        <v>3750344</v>
      </c>
      <c r="AC38" s="42">
        <f t="shared" ref="AC38:AC41" si="10">SUM(V38:AB38)</f>
        <v>22377052.533333331</v>
      </c>
      <c r="AD38" s="42"/>
      <c r="AE38" s="42">
        <f t="shared" ref="AE38:AE41" si="11">--N38</f>
        <v>3750344</v>
      </c>
      <c r="AF38" s="42">
        <f>--N38</f>
        <v>3750344</v>
      </c>
      <c r="AG38" s="42">
        <f>--N38/30*1</f>
        <v>125011.46666666666</v>
      </c>
      <c r="AH38" s="42">
        <v>0</v>
      </c>
      <c r="AI38" s="42">
        <v>0</v>
      </c>
      <c r="AJ38" s="42">
        <f t="shared" ref="AJ38:AJ41" si="12">SUM(AD38:AI38)</f>
        <v>7625699.4666666668</v>
      </c>
      <c r="AK38" s="42">
        <f t="shared" ref="AK38:AK41" si="13">--AJ38--AC38</f>
        <v>30002752</v>
      </c>
      <c r="AL38" s="39"/>
      <c r="AM38" s="39"/>
      <c r="AN38" s="39"/>
      <c r="AO38" s="39"/>
      <c r="AP38" s="39"/>
      <c r="AQ38" s="39" t="s">
        <v>61</v>
      </c>
      <c r="AR38" s="39" t="s">
        <v>3002</v>
      </c>
      <c r="AS38" s="39" t="s">
        <v>3003</v>
      </c>
      <c r="AT38" s="39" t="s">
        <v>2954</v>
      </c>
    </row>
    <row r="39" spans="1:47" hidden="1" x14ac:dyDescent="0.25">
      <c r="A39" s="38">
        <f t="shared" si="5"/>
        <v>38</v>
      </c>
      <c r="B39" s="39" t="s">
        <v>2</v>
      </c>
      <c r="C39" s="39" t="s">
        <v>3004</v>
      </c>
      <c r="D39" s="39" t="s">
        <v>3005</v>
      </c>
      <c r="E39" s="40">
        <v>80032948</v>
      </c>
      <c r="F39" s="70">
        <v>46055</v>
      </c>
      <c r="G39" s="70"/>
      <c r="H39" s="70">
        <v>46296</v>
      </c>
      <c r="I39" s="42">
        <v>48720000</v>
      </c>
      <c r="J39" s="42"/>
      <c r="K39" s="42">
        <v>0</v>
      </c>
      <c r="L39" s="38" t="s">
        <v>60</v>
      </c>
      <c r="M39" s="42">
        <v>0</v>
      </c>
      <c r="N39" s="42">
        <v>6090000</v>
      </c>
      <c r="O39" s="42">
        <v>203000</v>
      </c>
      <c r="P39" s="38">
        <v>143</v>
      </c>
      <c r="Q39" s="62">
        <v>46033</v>
      </c>
      <c r="R39" s="42">
        <v>48720000</v>
      </c>
      <c r="S39" s="38">
        <v>1080</v>
      </c>
      <c r="T39" s="54">
        <v>46050</v>
      </c>
      <c r="U39" s="42">
        <v>48720000</v>
      </c>
      <c r="V39" s="42">
        <v>0</v>
      </c>
      <c r="W39" s="42">
        <v>5887000</v>
      </c>
      <c r="X39" s="42">
        <v>6090000</v>
      </c>
      <c r="Y39" s="42">
        <v>6090000</v>
      </c>
      <c r="Z39" s="42">
        <v>6090000</v>
      </c>
      <c r="AA39" s="42">
        <v>6090000</v>
      </c>
      <c r="AB39" s="42">
        <v>6090000</v>
      </c>
      <c r="AC39" s="42">
        <f t="shared" si="10"/>
        <v>36337000</v>
      </c>
      <c r="AD39" s="42"/>
      <c r="AE39" s="42">
        <f t="shared" si="11"/>
        <v>6090000</v>
      </c>
      <c r="AF39" s="42">
        <f>--N39</f>
        <v>6090000</v>
      </c>
      <c r="AG39" s="42">
        <f>--N39/30*1</f>
        <v>203000</v>
      </c>
      <c r="AH39" s="42">
        <v>0</v>
      </c>
      <c r="AI39" s="42">
        <v>0</v>
      </c>
      <c r="AJ39" s="42">
        <f t="shared" si="12"/>
        <v>12383000</v>
      </c>
      <c r="AK39" s="42">
        <f t="shared" si="13"/>
        <v>48720000</v>
      </c>
      <c r="AL39" s="39"/>
      <c r="AM39" s="39"/>
      <c r="AN39" s="39"/>
      <c r="AO39" s="39"/>
      <c r="AP39" s="39"/>
      <c r="AQ39" s="39" t="s">
        <v>61</v>
      </c>
      <c r="AR39" s="39" t="s">
        <v>3006</v>
      </c>
      <c r="AS39" s="39" t="s">
        <v>3007</v>
      </c>
      <c r="AT39" s="39" t="s">
        <v>2954</v>
      </c>
    </row>
    <row r="40" spans="1:47" hidden="1" x14ac:dyDescent="0.25">
      <c r="A40" s="38">
        <f t="shared" si="5"/>
        <v>39</v>
      </c>
      <c r="B40" s="39" t="s">
        <v>2</v>
      </c>
      <c r="C40" s="39" t="s">
        <v>3008</v>
      </c>
      <c r="D40" s="39" t="s">
        <v>3009</v>
      </c>
      <c r="E40" s="40">
        <v>41941010</v>
      </c>
      <c r="F40" s="70">
        <v>46055</v>
      </c>
      <c r="G40" s="70"/>
      <c r="H40" s="70">
        <v>46296</v>
      </c>
      <c r="I40" s="42">
        <v>101320000</v>
      </c>
      <c r="J40" s="42"/>
      <c r="K40" s="42">
        <v>0</v>
      </c>
      <c r="L40" s="38" t="s">
        <v>60</v>
      </c>
      <c r="M40" s="42">
        <v>0</v>
      </c>
      <c r="N40" s="42">
        <v>12665000</v>
      </c>
      <c r="O40" s="42">
        <v>422166.66666666669</v>
      </c>
      <c r="P40" s="38">
        <v>105</v>
      </c>
      <c r="Q40" s="62">
        <v>46033</v>
      </c>
      <c r="R40" s="42">
        <v>151980000</v>
      </c>
      <c r="S40" s="38">
        <v>1079</v>
      </c>
      <c r="T40" s="54">
        <v>46050</v>
      </c>
      <c r="U40" s="42">
        <v>101320000</v>
      </c>
      <c r="V40" s="42">
        <v>0</v>
      </c>
      <c r="W40" s="42">
        <v>12242833.333333334</v>
      </c>
      <c r="X40" s="42">
        <v>12665000</v>
      </c>
      <c r="Y40" s="42">
        <v>12665000</v>
      </c>
      <c r="Z40" s="42">
        <v>12665000</v>
      </c>
      <c r="AA40" s="42">
        <v>12665000</v>
      </c>
      <c r="AB40" s="42">
        <f>12665000-10000</f>
        <v>12655000</v>
      </c>
      <c r="AC40" s="42">
        <f t="shared" si="10"/>
        <v>75557833.333333343</v>
      </c>
      <c r="AD40" s="42"/>
      <c r="AE40" s="42">
        <f t="shared" si="11"/>
        <v>12665000</v>
      </c>
      <c r="AF40" s="42">
        <f t="shared" ref="AF40:AF41" si="14">--N40</f>
        <v>12665000</v>
      </c>
      <c r="AG40" s="42">
        <f>--N40/30*1--10000</f>
        <v>432166.66666666669</v>
      </c>
      <c r="AH40" s="42">
        <v>0</v>
      </c>
      <c r="AI40" s="42">
        <v>0</v>
      </c>
      <c r="AJ40" s="42">
        <f t="shared" si="12"/>
        <v>25762166.666666668</v>
      </c>
      <c r="AK40" s="42">
        <f t="shared" si="13"/>
        <v>101320000.00000001</v>
      </c>
      <c r="AL40" s="38"/>
      <c r="AM40" s="41"/>
      <c r="AN40" s="41"/>
      <c r="AO40" s="38"/>
      <c r="AP40" s="38"/>
      <c r="AQ40" s="39" t="s">
        <v>61</v>
      </c>
      <c r="AR40" s="39" t="s">
        <v>3010</v>
      </c>
      <c r="AS40" s="39" t="s">
        <v>3011</v>
      </c>
      <c r="AT40" s="39" t="s">
        <v>2954</v>
      </c>
      <c r="AU40" s="53" t="s">
        <v>3012</v>
      </c>
    </row>
    <row r="41" spans="1:47" hidden="1" x14ac:dyDescent="0.25">
      <c r="A41" s="38">
        <f t="shared" si="5"/>
        <v>40</v>
      </c>
      <c r="B41" s="39" t="s">
        <v>2</v>
      </c>
      <c r="C41" s="39" t="s">
        <v>3013</v>
      </c>
      <c r="D41" s="39" t="s">
        <v>3014</v>
      </c>
      <c r="E41" s="40">
        <v>39760060</v>
      </c>
      <c r="F41" s="70">
        <v>46055</v>
      </c>
      <c r="G41" s="70"/>
      <c r="H41" s="70">
        <v>46296</v>
      </c>
      <c r="I41" s="42">
        <v>64363200</v>
      </c>
      <c r="J41" s="42"/>
      <c r="K41" s="42">
        <v>0</v>
      </c>
      <c r="L41" s="38" t="s">
        <v>60</v>
      </c>
      <c r="M41" s="42">
        <v>0</v>
      </c>
      <c r="N41" s="42">
        <v>8045400</v>
      </c>
      <c r="O41" s="42">
        <v>268180</v>
      </c>
      <c r="P41" s="38">
        <v>144</v>
      </c>
      <c r="Q41" s="62">
        <v>46033</v>
      </c>
      <c r="R41" s="42">
        <v>96544800</v>
      </c>
      <c r="S41" s="38">
        <v>1109</v>
      </c>
      <c r="T41" s="54">
        <v>46050</v>
      </c>
      <c r="U41" s="42">
        <v>64363200</v>
      </c>
      <c r="V41" s="42">
        <v>0</v>
      </c>
      <c r="W41" s="42">
        <v>7777220</v>
      </c>
      <c r="X41" s="42">
        <v>8045400</v>
      </c>
      <c r="Y41" s="42">
        <v>8045400</v>
      </c>
      <c r="Z41" s="42">
        <v>8045400</v>
      </c>
      <c r="AA41" s="42">
        <v>8045400</v>
      </c>
      <c r="AB41" s="42">
        <v>8045400</v>
      </c>
      <c r="AC41" s="42">
        <f t="shared" si="10"/>
        <v>48004220</v>
      </c>
      <c r="AD41" s="42"/>
      <c r="AE41" s="42">
        <f t="shared" si="11"/>
        <v>8045400</v>
      </c>
      <c r="AF41" s="42">
        <f t="shared" si="14"/>
        <v>8045400</v>
      </c>
      <c r="AG41" s="42">
        <f t="shared" ref="AG41" si="15">--N41/30*1</f>
        <v>268180</v>
      </c>
      <c r="AH41" s="42">
        <v>0</v>
      </c>
      <c r="AI41" s="42">
        <v>0</v>
      </c>
      <c r="AJ41" s="42">
        <f t="shared" si="12"/>
        <v>16358980</v>
      </c>
      <c r="AK41" s="42">
        <f t="shared" si="13"/>
        <v>64363200</v>
      </c>
      <c r="AL41" s="39"/>
      <c r="AM41" s="39"/>
      <c r="AN41" s="39"/>
      <c r="AO41" s="39"/>
      <c r="AP41" s="39"/>
      <c r="AQ41" s="39" t="s">
        <v>61</v>
      </c>
      <c r="AR41" s="39" t="s">
        <v>3015</v>
      </c>
      <c r="AS41" s="39" t="s">
        <v>3016</v>
      </c>
      <c r="AT41" s="39" t="s">
        <v>2954</v>
      </c>
    </row>
    <row r="42" spans="1:47" hidden="1" x14ac:dyDescent="0.25">
      <c r="A42" s="38">
        <f t="shared" si="5"/>
        <v>41</v>
      </c>
      <c r="B42" s="39" t="s">
        <v>2</v>
      </c>
      <c r="C42" s="39" t="s">
        <v>3017</v>
      </c>
      <c r="D42" s="39" t="s">
        <v>3018</v>
      </c>
      <c r="E42" s="40">
        <v>1018514855</v>
      </c>
      <c r="F42" s="70">
        <v>46055</v>
      </c>
      <c r="G42" s="70"/>
      <c r="H42" s="70">
        <v>46296</v>
      </c>
      <c r="I42" s="42">
        <v>48350608</v>
      </c>
      <c r="J42" s="42"/>
      <c r="K42" s="42">
        <v>0</v>
      </c>
      <c r="L42" s="38" t="s">
        <v>60</v>
      </c>
      <c r="M42" s="42">
        <v>0</v>
      </c>
      <c r="N42" s="42">
        <v>6043826</v>
      </c>
      <c r="O42" s="42">
        <v>201460.86666666667</v>
      </c>
      <c r="P42" s="38">
        <v>122</v>
      </c>
      <c r="Q42" s="62">
        <v>46033</v>
      </c>
      <c r="R42" s="42">
        <v>48350608</v>
      </c>
      <c r="S42" s="38">
        <v>1078</v>
      </c>
      <c r="T42" s="54">
        <v>46050</v>
      </c>
      <c r="U42" s="42">
        <v>48350608</v>
      </c>
      <c r="V42" s="42">
        <v>0</v>
      </c>
      <c r="W42" s="42">
        <v>5842365.1333333338</v>
      </c>
      <c r="X42" s="42">
        <v>6043826</v>
      </c>
      <c r="Y42" s="42">
        <v>6043826</v>
      </c>
      <c r="Z42" s="42">
        <v>6043826</v>
      </c>
      <c r="AA42" s="42">
        <v>6043826</v>
      </c>
      <c r="AB42" s="42">
        <v>6043826</v>
      </c>
      <c r="AC42" s="42">
        <f t="shared" ref="AC42:AC47" si="16">SUM(V42:AB42)</f>
        <v>36061495.133333333</v>
      </c>
      <c r="AD42" s="42"/>
      <c r="AE42" s="42">
        <f t="shared" ref="AE42:AE47" si="17">--N42</f>
        <v>6043826</v>
      </c>
      <c r="AF42" s="42">
        <f t="shared" ref="AF42" si="18">--N42</f>
        <v>6043826</v>
      </c>
      <c r="AG42" s="42">
        <f t="shared" ref="AG42" si="19">--N42/30*1</f>
        <v>201460.86666666667</v>
      </c>
      <c r="AH42" s="42">
        <v>0</v>
      </c>
      <c r="AI42" s="42">
        <v>0</v>
      </c>
      <c r="AJ42" s="42">
        <f t="shared" ref="AJ42:AJ47" si="20">SUM(AD42:AI42)</f>
        <v>12289112.866666667</v>
      </c>
      <c r="AK42" s="42">
        <f t="shared" ref="AK42:AK47" si="21">--AJ42--AC42</f>
        <v>48350608</v>
      </c>
      <c r="AL42" s="39"/>
      <c r="AM42" s="39"/>
      <c r="AN42" s="39"/>
      <c r="AO42" s="39"/>
      <c r="AP42" s="39"/>
      <c r="AQ42" s="39" t="s">
        <v>61</v>
      </c>
      <c r="AR42" s="39" t="s">
        <v>3019</v>
      </c>
      <c r="AS42" s="39" t="s">
        <v>3020</v>
      </c>
      <c r="AT42" s="39" t="s">
        <v>2954</v>
      </c>
    </row>
    <row r="43" spans="1:47" hidden="1" x14ac:dyDescent="0.25">
      <c r="A43" s="38">
        <f t="shared" si="5"/>
        <v>42</v>
      </c>
      <c r="B43" s="39" t="s">
        <v>2</v>
      </c>
      <c r="C43" s="39" t="s">
        <v>3021</v>
      </c>
      <c r="D43" s="39" t="s">
        <v>3022</v>
      </c>
      <c r="E43" s="40">
        <v>51931389</v>
      </c>
      <c r="F43" s="70">
        <v>46051</v>
      </c>
      <c r="G43" s="70"/>
      <c r="H43" s="70">
        <v>46293</v>
      </c>
      <c r="I43" s="42">
        <v>67200000</v>
      </c>
      <c r="J43" s="42"/>
      <c r="K43" s="42">
        <v>0</v>
      </c>
      <c r="L43" s="38" t="s">
        <v>60</v>
      </c>
      <c r="M43" s="42">
        <v>0</v>
      </c>
      <c r="N43" s="42">
        <v>8400000</v>
      </c>
      <c r="O43" s="42">
        <v>280000</v>
      </c>
      <c r="P43" s="38">
        <v>110</v>
      </c>
      <c r="Q43" s="62">
        <v>46033</v>
      </c>
      <c r="R43" s="42">
        <v>100800000</v>
      </c>
      <c r="S43" s="38">
        <v>1138</v>
      </c>
      <c r="T43" s="54">
        <v>46051</v>
      </c>
      <c r="U43" s="42">
        <v>67200000</v>
      </c>
      <c r="V43" s="42">
        <v>560000</v>
      </c>
      <c r="W43" s="42">
        <v>8400000</v>
      </c>
      <c r="X43" s="42">
        <v>8400000</v>
      </c>
      <c r="Y43" s="42">
        <v>8400000</v>
      </c>
      <c r="Z43" s="42">
        <v>8400000</v>
      </c>
      <c r="AA43" s="42">
        <v>8400000</v>
      </c>
      <c r="AB43" s="42">
        <v>8400000</v>
      </c>
      <c r="AC43" s="42">
        <f>SUM(V43:AA43)</f>
        <v>42560000</v>
      </c>
      <c r="AD43" s="42">
        <f>+AB43</f>
        <v>8400000</v>
      </c>
      <c r="AE43" s="42">
        <f t="shared" si="17"/>
        <v>8400000</v>
      </c>
      <c r="AF43" s="42">
        <f t="shared" ref="AF43:AF44" si="22">--N43/30*28</f>
        <v>7840000</v>
      </c>
      <c r="AG43" s="42">
        <v>0</v>
      </c>
      <c r="AH43" s="42"/>
      <c r="AI43" s="42"/>
      <c r="AJ43" s="42">
        <f t="shared" si="20"/>
        <v>24640000</v>
      </c>
      <c r="AK43" s="42">
        <f t="shared" si="21"/>
        <v>67200000</v>
      </c>
      <c r="AL43" s="39"/>
      <c r="AM43" s="39"/>
      <c r="AN43" s="39"/>
      <c r="AO43" s="39"/>
      <c r="AP43" s="39"/>
      <c r="AQ43" s="39" t="s">
        <v>61</v>
      </c>
      <c r="AR43" s="39" t="s">
        <v>3023</v>
      </c>
      <c r="AS43" s="39" t="s">
        <v>3024</v>
      </c>
      <c r="AT43" s="39" t="s">
        <v>2949</v>
      </c>
    </row>
    <row r="44" spans="1:47" hidden="1" x14ac:dyDescent="0.25">
      <c r="A44" s="38">
        <f t="shared" si="5"/>
        <v>43</v>
      </c>
      <c r="B44" s="39" t="s">
        <v>2</v>
      </c>
      <c r="C44" s="39" t="s">
        <v>3025</v>
      </c>
      <c r="D44" s="39" t="s">
        <v>3026</v>
      </c>
      <c r="E44" s="40">
        <v>52815040</v>
      </c>
      <c r="F44" s="70">
        <v>46051</v>
      </c>
      <c r="G44" s="70"/>
      <c r="H44" s="70">
        <v>46293</v>
      </c>
      <c r="I44" s="42">
        <v>60504201.68</v>
      </c>
      <c r="J44" s="42"/>
      <c r="K44" s="42">
        <v>0</v>
      </c>
      <c r="L44" s="38" t="s">
        <v>60</v>
      </c>
      <c r="M44" s="42">
        <v>0</v>
      </c>
      <c r="N44" s="42">
        <v>7563025.21</v>
      </c>
      <c r="O44" s="42">
        <v>252100.84033333333</v>
      </c>
      <c r="P44" s="38">
        <v>114</v>
      </c>
      <c r="Q44" s="62">
        <v>46033</v>
      </c>
      <c r="R44" s="42">
        <v>108000000</v>
      </c>
      <c r="S44" s="38">
        <v>1124</v>
      </c>
      <c r="T44" s="54">
        <v>46051</v>
      </c>
      <c r="U44" s="42">
        <v>60504201.68</v>
      </c>
      <c r="V44" s="42">
        <v>504201.68066666665</v>
      </c>
      <c r="W44" s="42">
        <v>7563025.21</v>
      </c>
      <c r="X44" s="42">
        <v>7563025.21</v>
      </c>
      <c r="Y44" s="42">
        <v>7563025.21</v>
      </c>
      <c r="Z44" s="42">
        <v>7563025.21</v>
      </c>
      <c r="AA44" s="42">
        <v>7563025.21</v>
      </c>
      <c r="AB44" s="42">
        <v>7563025.21</v>
      </c>
      <c r="AC44" s="42">
        <f t="shared" si="16"/>
        <v>45882352.940666668</v>
      </c>
      <c r="AD44" s="42"/>
      <c r="AE44" s="42">
        <f t="shared" si="17"/>
        <v>7563025.21</v>
      </c>
      <c r="AF44" s="42">
        <f t="shared" si="22"/>
        <v>7058823.5293333335</v>
      </c>
      <c r="AG44" s="42">
        <v>0</v>
      </c>
      <c r="AH44" s="42"/>
      <c r="AI44" s="42"/>
      <c r="AJ44" s="42">
        <f t="shared" si="20"/>
        <v>14621848.739333333</v>
      </c>
      <c r="AK44" s="42">
        <f t="shared" si="21"/>
        <v>60504201.68</v>
      </c>
      <c r="AL44" s="39"/>
      <c r="AM44" s="39"/>
      <c r="AN44" s="39"/>
      <c r="AO44" s="39"/>
      <c r="AP44" s="39"/>
      <c r="AQ44" s="39" t="s">
        <v>61</v>
      </c>
      <c r="AR44" s="39" t="s">
        <v>3027</v>
      </c>
      <c r="AS44" s="39" t="s">
        <v>3028</v>
      </c>
      <c r="AT44" s="39" t="s">
        <v>2949</v>
      </c>
    </row>
    <row r="45" spans="1:47" hidden="1" x14ac:dyDescent="0.25">
      <c r="A45" s="38">
        <f t="shared" si="5"/>
        <v>44</v>
      </c>
      <c r="B45" s="39" t="s">
        <v>2</v>
      </c>
      <c r="C45" s="39" t="s">
        <v>3029</v>
      </c>
      <c r="D45" s="39" t="s">
        <v>3030</v>
      </c>
      <c r="E45" s="40">
        <v>71653297</v>
      </c>
      <c r="F45" s="70">
        <v>46050</v>
      </c>
      <c r="G45" s="70"/>
      <c r="H45" s="70">
        <v>46292</v>
      </c>
      <c r="I45" s="42">
        <v>72000000</v>
      </c>
      <c r="J45" s="42"/>
      <c r="K45" s="42">
        <v>0</v>
      </c>
      <c r="L45" s="38" t="s">
        <v>60</v>
      </c>
      <c r="M45" s="42">
        <v>0</v>
      </c>
      <c r="N45" s="42">
        <v>9000000</v>
      </c>
      <c r="O45" s="42">
        <v>300000</v>
      </c>
      <c r="P45" s="38">
        <v>141</v>
      </c>
      <c r="Q45" s="62">
        <v>46033</v>
      </c>
      <c r="R45" s="42">
        <v>108000000</v>
      </c>
      <c r="S45" s="38">
        <v>1111</v>
      </c>
      <c r="T45" s="54">
        <v>46050</v>
      </c>
      <c r="U45" s="42">
        <v>72000000</v>
      </c>
      <c r="V45" s="42">
        <v>900000</v>
      </c>
      <c r="W45" s="42">
        <v>9000000</v>
      </c>
      <c r="X45" s="42">
        <v>9000000</v>
      </c>
      <c r="Y45" s="42">
        <v>9000000</v>
      </c>
      <c r="Z45" s="42">
        <v>9000000</v>
      </c>
      <c r="AA45" s="42">
        <v>9000000</v>
      </c>
      <c r="AB45" s="42">
        <v>9000000</v>
      </c>
      <c r="AC45" s="42">
        <f t="shared" si="16"/>
        <v>54900000</v>
      </c>
      <c r="AD45" s="42"/>
      <c r="AE45" s="42">
        <f t="shared" si="17"/>
        <v>9000000</v>
      </c>
      <c r="AF45" s="42">
        <f>--N45/30*27</f>
        <v>8100000</v>
      </c>
      <c r="AG45" s="42">
        <v>0</v>
      </c>
      <c r="AH45" s="42"/>
      <c r="AI45" s="42"/>
      <c r="AJ45" s="42">
        <f t="shared" si="20"/>
        <v>17100000</v>
      </c>
      <c r="AK45" s="42">
        <f t="shared" si="21"/>
        <v>72000000</v>
      </c>
      <c r="AL45" s="39"/>
      <c r="AM45" s="39"/>
      <c r="AN45" s="39"/>
      <c r="AO45" s="39"/>
      <c r="AP45" s="39"/>
      <c r="AQ45" s="39" t="s">
        <v>61</v>
      </c>
      <c r="AR45" s="39" t="s">
        <v>3031</v>
      </c>
      <c r="AS45" s="39" t="s">
        <v>3032</v>
      </c>
      <c r="AT45" s="39" t="s">
        <v>2949</v>
      </c>
    </row>
    <row r="46" spans="1:47" hidden="1" x14ac:dyDescent="0.25">
      <c r="A46" s="38">
        <f t="shared" si="5"/>
        <v>45</v>
      </c>
      <c r="B46" s="39" t="s">
        <v>2</v>
      </c>
      <c r="C46" s="39" t="s">
        <v>3033</v>
      </c>
      <c r="D46" s="39" t="s">
        <v>3034</v>
      </c>
      <c r="E46" s="40">
        <v>53002247</v>
      </c>
      <c r="F46" s="70">
        <v>46051</v>
      </c>
      <c r="G46" s="70"/>
      <c r="H46" s="70">
        <v>46293</v>
      </c>
      <c r="I46" s="42">
        <v>92400000</v>
      </c>
      <c r="J46" s="42"/>
      <c r="K46" s="42">
        <v>0</v>
      </c>
      <c r="L46" s="38" t="s">
        <v>60</v>
      </c>
      <c r="M46" s="42">
        <v>0</v>
      </c>
      <c r="N46" s="42">
        <v>11550000</v>
      </c>
      <c r="O46" s="42">
        <v>385000</v>
      </c>
      <c r="P46" s="38">
        <v>119</v>
      </c>
      <c r="Q46" s="62">
        <v>46033</v>
      </c>
      <c r="R46" s="42">
        <v>138600000</v>
      </c>
      <c r="S46" s="38">
        <v>1118</v>
      </c>
      <c r="T46" s="54">
        <v>46050</v>
      </c>
      <c r="U46" s="42">
        <v>92400000</v>
      </c>
      <c r="V46" s="42">
        <v>770000</v>
      </c>
      <c r="W46" s="42">
        <v>11550000</v>
      </c>
      <c r="X46" s="42">
        <v>11550000</v>
      </c>
      <c r="Y46" s="42">
        <v>11550000</v>
      </c>
      <c r="Z46" s="42">
        <v>11550000</v>
      </c>
      <c r="AA46" s="42">
        <v>11550000</v>
      </c>
      <c r="AB46" s="42">
        <v>11550000</v>
      </c>
      <c r="AC46" s="42">
        <f t="shared" si="16"/>
        <v>70070000</v>
      </c>
      <c r="AD46" s="42"/>
      <c r="AE46" s="42">
        <f t="shared" si="17"/>
        <v>11550000</v>
      </c>
      <c r="AF46" s="42">
        <f t="shared" ref="AF46:AF47" si="23">--N46/30*28</f>
        <v>10780000</v>
      </c>
      <c r="AG46" s="42">
        <v>0</v>
      </c>
      <c r="AH46" s="42"/>
      <c r="AI46" s="42"/>
      <c r="AJ46" s="42">
        <f t="shared" si="20"/>
        <v>22330000</v>
      </c>
      <c r="AK46" s="42">
        <f t="shared" si="21"/>
        <v>92400000</v>
      </c>
      <c r="AL46" s="39"/>
      <c r="AM46" s="39"/>
      <c r="AN46" s="39"/>
      <c r="AO46" s="39"/>
      <c r="AP46" s="39"/>
      <c r="AQ46" s="39" t="s">
        <v>93</v>
      </c>
      <c r="AR46" s="39" t="s">
        <v>3035</v>
      </c>
      <c r="AS46" s="39" t="s">
        <v>3036</v>
      </c>
      <c r="AT46" s="39" t="s">
        <v>2963</v>
      </c>
    </row>
    <row r="47" spans="1:47" hidden="1" x14ac:dyDescent="0.25">
      <c r="A47" s="38">
        <f t="shared" si="5"/>
        <v>46</v>
      </c>
      <c r="B47" s="39" t="s">
        <v>2</v>
      </c>
      <c r="C47" s="39" t="s">
        <v>3037</v>
      </c>
      <c r="D47" s="39" t="s">
        <v>3038</v>
      </c>
      <c r="E47" s="40">
        <v>1015408345</v>
      </c>
      <c r="F47" s="70">
        <v>46051</v>
      </c>
      <c r="G47" s="70"/>
      <c r="H47" s="70">
        <v>46293</v>
      </c>
      <c r="I47" s="42">
        <v>34440000</v>
      </c>
      <c r="J47" s="42"/>
      <c r="K47" s="42">
        <v>0</v>
      </c>
      <c r="L47" s="38" t="s">
        <v>60</v>
      </c>
      <c r="M47" s="42">
        <v>0</v>
      </c>
      <c r="N47" s="42">
        <v>4305000</v>
      </c>
      <c r="O47" s="42">
        <v>143500</v>
      </c>
      <c r="P47" s="38">
        <v>129</v>
      </c>
      <c r="Q47" s="62">
        <v>46033</v>
      </c>
      <c r="R47" s="42">
        <v>34440000</v>
      </c>
      <c r="S47" s="38">
        <v>1107</v>
      </c>
      <c r="T47" s="54">
        <v>46050</v>
      </c>
      <c r="U47" s="42">
        <v>34440000</v>
      </c>
      <c r="V47" s="42">
        <v>287000</v>
      </c>
      <c r="W47" s="42">
        <v>4305000</v>
      </c>
      <c r="X47" s="42">
        <v>4305000</v>
      </c>
      <c r="Y47" s="42">
        <v>4305000</v>
      </c>
      <c r="Z47" s="42">
        <v>4305000</v>
      </c>
      <c r="AA47" s="42">
        <v>4305000</v>
      </c>
      <c r="AB47" s="42">
        <v>4305000</v>
      </c>
      <c r="AC47" s="42">
        <f t="shared" si="16"/>
        <v>26117000</v>
      </c>
      <c r="AD47" s="42"/>
      <c r="AE47" s="42">
        <f t="shared" si="17"/>
        <v>4305000</v>
      </c>
      <c r="AF47" s="42">
        <f t="shared" si="23"/>
        <v>4018000</v>
      </c>
      <c r="AG47" s="42">
        <v>0</v>
      </c>
      <c r="AH47" s="42"/>
      <c r="AI47" s="42"/>
      <c r="AJ47" s="42">
        <f t="shared" si="20"/>
        <v>8323000</v>
      </c>
      <c r="AK47" s="42">
        <f t="shared" si="21"/>
        <v>34440000</v>
      </c>
      <c r="AL47" s="39"/>
      <c r="AM47" s="39"/>
      <c r="AN47" s="39"/>
      <c r="AO47" s="39"/>
      <c r="AP47" s="39"/>
      <c r="AQ47" s="39" t="s">
        <v>61</v>
      </c>
      <c r="AR47" s="39" t="s">
        <v>3039</v>
      </c>
      <c r="AS47" s="39" t="s">
        <v>3040</v>
      </c>
      <c r="AT47" s="39" t="s">
        <v>2963</v>
      </c>
    </row>
    <row r="48" spans="1:47" s="8" customFormat="1" hidden="1" x14ac:dyDescent="0.25">
      <c r="A48" s="10"/>
      <c r="E48" s="11"/>
      <c r="F48" s="71"/>
      <c r="G48" s="71"/>
      <c r="H48" s="71"/>
      <c r="I48" s="7"/>
      <c r="J48" s="7"/>
      <c r="K48" s="7"/>
      <c r="L48" s="10"/>
      <c r="M48" s="7"/>
      <c r="N48" s="7"/>
      <c r="O48" s="7"/>
      <c r="P48" s="10"/>
      <c r="Q48" s="63"/>
      <c r="R48" s="7"/>
      <c r="S48" s="10"/>
      <c r="T48" s="55"/>
      <c r="U48" s="7"/>
      <c r="V48" s="7"/>
      <c r="W48" s="7"/>
      <c r="X48" s="7"/>
      <c r="Y48" s="7"/>
      <c r="Z48" s="7"/>
      <c r="AA48" s="7"/>
      <c r="AB48" s="17" t="s">
        <v>89</v>
      </c>
      <c r="AC48" s="17">
        <f t="shared" ref="AC48:AK48" si="24">SUM(AC2:AC47)</f>
        <v>2956853177.0603333</v>
      </c>
      <c r="AD48" s="17">
        <f t="shared" si="24"/>
        <v>106112080.09</v>
      </c>
      <c r="AE48" s="17">
        <f t="shared" si="24"/>
        <v>434663846.80000001</v>
      </c>
      <c r="AF48" s="17">
        <f t="shared" si="24"/>
        <v>374194891.44966668</v>
      </c>
      <c r="AG48" s="17">
        <f t="shared" si="24"/>
        <v>1229819</v>
      </c>
      <c r="AH48" s="17">
        <f t="shared" si="24"/>
        <v>0</v>
      </c>
      <c r="AI48" s="17">
        <f t="shared" si="24"/>
        <v>0</v>
      </c>
      <c r="AJ48" s="17">
        <f t="shared" si="24"/>
        <v>916200637.33966672</v>
      </c>
      <c r="AK48" s="17">
        <f t="shared" si="24"/>
        <v>3873053814.4000001</v>
      </c>
      <c r="AL48" s="10"/>
      <c r="AO48" s="10"/>
      <c r="AP48" s="10"/>
    </row>
    <row r="49" hidden="1" x14ac:dyDescent="0.25"/>
  </sheetData>
  <autoFilter ref="A1:AU49" xr:uid="{9E759416-B6DB-4C00-8039-6B77D5B1985F}">
    <filterColumn colId="3">
      <filters>
        <filter val="LINA MARCELA DAVILA ESTRADA"/>
      </filters>
    </filterColumn>
  </autoFilter>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F0A77-945D-4433-A718-F2C6287F5FE1}">
  <sheetPr filterMode="1"/>
  <dimension ref="A1:AU743"/>
  <sheetViews>
    <sheetView tabSelected="1" zoomScale="68" zoomScaleNormal="68" workbookViewId="0">
      <selection activeCell="AS65" sqref="AS65"/>
    </sheetView>
  </sheetViews>
  <sheetFormatPr baseColWidth="10" defaultColWidth="11.42578125" defaultRowHeight="15" x14ac:dyDescent="0.25"/>
  <cols>
    <col min="1" max="1" width="8.140625" style="4" customWidth="1"/>
    <col min="2" max="2" width="44.85546875" style="1" customWidth="1"/>
    <col min="3" max="3" width="19.42578125" style="1" bestFit="1" customWidth="1"/>
    <col min="4" max="4" width="39.7109375" style="1" customWidth="1"/>
    <col min="5" max="5" width="21.28515625" style="5" bestFit="1" customWidth="1"/>
    <col min="6" max="6" width="13.28515625" style="3" bestFit="1" customWidth="1"/>
    <col min="7" max="7" width="17.5703125" style="3" bestFit="1" customWidth="1"/>
    <col min="8" max="8" width="17.140625" style="3" bestFit="1" customWidth="1"/>
    <col min="9" max="9" width="26.5703125" style="2" bestFit="1" customWidth="1"/>
    <col min="10" max="10" width="21.5703125" style="6" customWidth="1"/>
    <col min="11" max="11" width="22.42578125" style="5" customWidth="1"/>
    <col min="12" max="12" width="13.140625" style="1" customWidth="1"/>
    <col min="13" max="13" width="22.140625" style="2" customWidth="1"/>
    <col min="14" max="14" width="20.7109375" style="5" bestFit="1" customWidth="1"/>
    <col min="15" max="15" width="17.5703125" style="2" customWidth="1"/>
    <col min="16" max="16" width="13.5703125" style="4" customWidth="1"/>
    <col min="17" max="17" width="16.5703125" style="3" customWidth="1"/>
    <col min="18" max="18" width="23.28515625" style="2" bestFit="1" customWidth="1"/>
    <col min="19" max="19" width="13.140625" style="4" customWidth="1"/>
    <col min="20" max="20" width="20.5703125" style="3" customWidth="1"/>
    <col min="21" max="21" width="21.5703125" style="2" bestFit="1" customWidth="1"/>
    <col min="22" max="27" width="20.140625" style="2" bestFit="1" customWidth="1"/>
    <col min="28" max="28" width="22" style="2" customWidth="1"/>
    <col min="29" max="29" width="27.28515625" style="2" bestFit="1" customWidth="1"/>
    <col min="30" max="35" width="25.5703125" style="16" customWidth="1"/>
    <col min="36" max="36" width="28.140625" style="16" bestFit="1" customWidth="1"/>
    <col min="37" max="37" width="27.28515625" style="16" bestFit="1" customWidth="1"/>
    <col min="38" max="38" width="22" style="4" bestFit="1" customWidth="1"/>
    <col min="39" max="39" width="16.7109375" style="1" bestFit="1" customWidth="1"/>
    <col min="40" max="40" width="14.85546875" style="1" bestFit="1" customWidth="1"/>
    <col min="41" max="41" width="13.42578125" style="4" bestFit="1" customWidth="1"/>
    <col min="42" max="42" width="19.42578125" style="4" bestFit="1" customWidth="1"/>
    <col min="43" max="43" width="27.28515625" style="1" bestFit="1" customWidth="1"/>
    <col min="44" max="44" width="255.7109375" style="1" bestFit="1" customWidth="1"/>
    <col min="45" max="45" width="13.5703125" style="1" bestFit="1" customWidth="1"/>
    <col min="46" max="46" width="71" style="1" bestFit="1" customWidth="1"/>
    <col min="47" max="16384" width="11.42578125" style="1"/>
  </cols>
  <sheetData>
    <row r="1" spans="1:46" s="22" customFormat="1" ht="79.5" customHeight="1" x14ac:dyDescent="0.25">
      <c r="A1" s="19" t="s">
        <v>12</v>
      </c>
      <c r="B1" s="19" t="s">
        <v>13</v>
      </c>
      <c r="C1" s="19" t="s">
        <v>14</v>
      </c>
      <c r="D1" s="19" t="s">
        <v>15</v>
      </c>
      <c r="E1" s="19" t="s">
        <v>16</v>
      </c>
      <c r="F1" s="19" t="s">
        <v>17</v>
      </c>
      <c r="G1" s="19" t="s">
        <v>18</v>
      </c>
      <c r="H1" s="19" t="s">
        <v>19</v>
      </c>
      <c r="I1" s="19" t="s">
        <v>20</v>
      </c>
      <c r="J1" s="19" t="s">
        <v>21</v>
      </c>
      <c r="K1" s="19" t="s">
        <v>22</v>
      </c>
      <c r="L1" s="19" t="s">
        <v>23</v>
      </c>
      <c r="M1" s="19" t="s">
        <v>24</v>
      </c>
      <c r="N1" s="19" t="s">
        <v>25</v>
      </c>
      <c r="O1" s="19" t="s">
        <v>26</v>
      </c>
      <c r="P1" s="19" t="s">
        <v>27</v>
      </c>
      <c r="Q1" s="20" t="s">
        <v>28</v>
      </c>
      <c r="R1" s="19" t="s">
        <v>29</v>
      </c>
      <c r="S1" s="19" t="s">
        <v>30</v>
      </c>
      <c r="T1" s="20" t="s">
        <v>31</v>
      </c>
      <c r="U1" s="19" t="s">
        <v>32</v>
      </c>
      <c r="V1" s="19" t="s">
        <v>33</v>
      </c>
      <c r="W1" s="19" t="s">
        <v>34</v>
      </c>
      <c r="X1" s="19" t="s">
        <v>35</v>
      </c>
      <c r="Y1" s="19" t="s">
        <v>36</v>
      </c>
      <c r="Z1" s="19" t="s">
        <v>37</v>
      </c>
      <c r="AA1" s="19" t="s">
        <v>38</v>
      </c>
      <c r="AB1" s="19" t="s">
        <v>39</v>
      </c>
      <c r="AC1" s="21" t="s">
        <v>40</v>
      </c>
      <c r="AD1" s="19" t="s">
        <v>41</v>
      </c>
      <c r="AE1" s="19" t="s">
        <v>42</v>
      </c>
      <c r="AF1" s="19" t="s">
        <v>43</v>
      </c>
      <c r="AG1" s="19" t="s">
        <v>44</v>
      </c>
      <c r="AH1" s="19" t="s">
        <v>45</v>
      </c>
      <c r="AI1" s="19" t="s">
        <v>46</v>
      </c>
      <c r="AJ1" s="21" t="s">
        <v>47</v>
      </c>
      <c r="AK1" s="21" t="s">
        <v>48</v>
      </c>
      <c r="AL1" s="19" t="s">
        <v>49</v>
      </c>
      <c r="AM1" s="19" t="s">
        <v>50</v>
      </c>
      <c r="AN1" s="19" t="s">
        <v>51</v>
      </c>
      <c r="AO1" s="19" t="s">
        <v>52</v>
      </c>
      <c r="AP1" s="19" t="s">
        <v>53</v>
      </c>
      <c r="AQ1" s="19" t="s">
        <v>54</v>
      </c>
      <c r="AR1" s="19" t="s">
        <v>55</v>
      </c>
      <c r="AS1" s="19" t="s">
        <v>56</v>
      </c>
      <c r="AT1" s="19" t="s">
        <v>57</v>
      </c>
    </row>
    <row r="2" spans="1:46" hidden="1" x14ac:dyDescent="0.25">
      <c r="A2" s="38">
        <v>1</v>
      </c>
      <c r="B2" s="39" t="s">
        <v>2</v>
      </c>
      <c r="C2" s="39" t="s">
        <v>2851</v>
      </c>
      <c r="D2" s="39" t="s">
        <v>2852</v>
      </c>
      <c r="E2" s="40">
        <v>35421152</v>
      </c>
      <c r="F2" s="41">
        <v>46035</v>
      </c>
      <c r="G2" s="41"/>
      <c r="H2" s="41">
        <v>46277</v>
      </c>
      <c r="I2" s="42">
        <v>92400000</v>
      </c>
      <c r="J2" s="43"/>
      <c r="K2" s="40">
        <v>0</v>
      </c>
      <c r="L2" s="39" t="s">
        <v>60</v>
      </c>
      <c r="M2" s="42">
        <v>0</v>
      </c>
      <c r="N2" s="40">
        <v>11550000</v>
      </c>
      <c r="O2" s="42">
        <v>385000</v>
      </c>
      <c r="P2" s="38">
        <v>113</v>
      </c>
      <c r="Q2" s="41">
        <v>46033</v>
      </c>
      <c r="R2" s="42">
        <v>92400000</v>
      </c>
      <c r="S2" s="38">
        <v>154</v>
      </c>
      <c r="T2" s="41">
        <v>46035</v>
      </c>
      <c r="U2" s="42">
        <v>92400000</v>
      </c>
      <c r="V2" s="42">
        <v>6930000</v>
      </c>
      <c r="W2" s="42">
        <v>11550000</v>
      </c>
      <c r="X2" s="42">
        <v>11550000</v>
      </c>
      <c r="Y2" s="42">
        <v>11550000</v>
      </c>
      <c r="Z2" s="42">
        <v>11550000</v>
      </c>
      <c r="AA2" s="42">
        <v>11550000</v>
      </c>
      <c r="AB2" s="42">
        <v>11550000</v>
      </c>
      <c r="AC2" s="42">
        <f>SUM(V2:AB2)</f>
        <v>76230000</v>
      </c>
      <c r="AD2" s="42"/>
      <c r="AE2" s="42">
        <f>--N2</f>
        <v>11550000</v>
      </c>
      <c r="AF2" s="42">
        <f>--N2/30*12</f>
        <v>4620000</v>
      </c>
      <c r="AG2" s="42">
        <v>0</v>
      </c>
      <c r="AH2" s="42"/>
      <c r="AI2" s="42"/>
      <c r="AJ2" s="42">
        <f>SUM(AD2:AI2)</f>
        <v>16170000</v>
      </c>
      <c r="AK2" s="42">
        <f>--AJ2--AC2</f>
        <v>92400000</v>
      </c>
      <c r="AL2" s="39"/>
      <c r="AM2" s="39"/>
      <c r="AN2" s="39"/>
      <c r="AO2" s="39"/>
      <c r="AP2" s="39"/>
      <c r="AQ2" s="39" t="s">
        <v>93</v>
      </c>
      <c r="AR2" s="39" t="s">
        <v>2853</v>
      </c>
      <c r="AS2" s="39" t="s">
        <v>2854</v>
      </c>
      <c r="AT2" s="39" t="s">
        <v>2855</v>
      </c>
    </row>
    <row r="3" spans="1:46" hidden="1" x14ac:dyDescent="0.25">
      <c r="A3" s="38">
        <v>2</v>
      </c>
      <c r="B3" s="39" t="s">
        <v>2</v>
      </c>
      <c r="C3" s="39" t="s">
        <v>2856</v>
      </c>
      <c r="D3" s="39" t="s">
        <v>2857</v>
      </c>
      <c r="E3" s="40">
        <v>1052081025</v>
      </c>
      <c r="F3" s="41">
        <v>46035</v>
      </c>
      <c r="G3" s="41"/>
      <c r="H3" s="41">
        <v>46277</v>
      </c>
      <c r="I3" s="42">
        <v>109956000</v>
      </c>
      <c r="J3" s="43"/>
      <c r="K3" s="40">
        <v>11550000</v>
      </c>
      <c r="L3" s="39" t="s">
        <v>92</v>
      </c>
      <c r="M3" s="42">
        <v>2194500</v>
      </c>
      <c r="N3" s="40">
        <v>13744500</v>
      </c>
      <c r="O3" s="42">
        <v>458150</v>
      </c>
      <c r="P3" s="38">
        <v>98</v>
      </c>
      <c r="Q3" s="41">
        <v>46033</v>
      </c>
      <c r="R3" s="42">
        <v>109956000</v>
      </c>
      <c r="S3" s="38">
        <v>151</v>
      </c>
      <c r="T3" s="41">
        <v>46035</v>
      </c>
      <c r="U3" s="42">
        <v>109956000</v>
      </c>
      <c r="V3" s="42">
        <v>8246700</v>
      </c>
      <c r="W3" s="42">
        <v>13744500</v>
      </c>
      <c r="X3" s="42">
        <v>13744500</v>
      </c>
      <c r="Y3" s="42">
        <v>13744500</v>
      </c>
      <c r="Z3" s="42">
        <v>13744500</v>
      </c>
      <c r="AA3" s="42">
        <v>13744500</v>
      </c>
      <c r="AB3" s="42">
        <v>13744500</v>
      </c>
      <c r="AC3" s="42">
        <f t="shared" ref="AC3:AC66" si="0">SUM(V3:AB3)</f>
        <v>90713700</v>
      </c>
      <c r="AD3" s="42"/>
      <c r="AE3" s="42">
        <f t="shared" ref="AE3:AE66" si="1">--N3</f>
        <v>13744500</v>
      </c>
      <c r="AF3" s="42">
        <f t="shared" ref="AF3:AF14" si="2">--N3/30*12</f>
        <v>5497800</v>
      </c>
      <c r="AG3" s="42">
        <v>0</v>
      </c>
      <c r="AH3" s="42"/>
      <c r="AI3" s="42"/>
      <c r="AJ3" s="42">
        <f t="shared" ref="AJ3:AJ66" si="3">SUM(AD3:AI3)</f>
        <v>19242300</v>
      </c>
      <c r="AK3" s="42">
        <f t="shared" ref="AK3:AK66" si="4">--AJ3--AC3</f>
        <v>109956000</v>
      </c>
      <c r="AL3" s="39"/>
      <c r="AM3" s="39"/>
      <c r="AN3" s="39"/>
      <c r="AO3" s="39"/>
      <c r="AP3" s="39"/>
      <c r="AQ3" s="39" t="s">
        <v>93</v>
      </c>
      <c r="AR3" s="39" t="s">
        <v>2858</v>
      </c>
      <c r="AS3" s="39" t="s">
        <v>2859</v>
      </c>
      <c r="AT3" s="39" t="s">
        <v>2855</v>
      </c>
    </row>
    <row r="4" spans="1:46" hidden="1" x14ac:dyDescent="0.25">
      <c r="A4" s="38">
        <v>3</v>
      </c>
      <c r="B4" s="39" t="s">
        <v>2</v>
      </c>
      <c r="C4" s="39" t="s">
        <v>2860</v>
      </c>
      <c r="D4" s="39" t="s">
        <v>2861</v>
      </c>
      <c r="E4" s="40">
        <v>1140853671</v>
      </c>
      <c r="F4" s="41">
        <v>46035</v>
      </c>
      <c r="G4" s="41"/>
      <c r="H4" s="41">
        <v>46277</v>
      </c>
      <c r="I4" s="42">
        <v>92400000</v>
      </c>
      <c r="J4" s="43"/>
      <c r="K4" s="40">
        <v>0</v>
      </c>
      <c r="L4" s="39" t="s">
        <v>60</v>
      </c>
      <c r="M4" s="42">
        <v>0</v>
      </c>
      <c r="N4" s="40">
        <v>11550000</v>
      </c>
      <c r="O4" s="42">
        <v>385000</v>
      </c>
      <c r="P4" s="38">
        <v>140</v>
      </c>
      <c r="Q4" s="41">
        <v>46033</v>
      </c>
      <c r="R4" s="42">
        <v>92400000</v>
      </c>
      <c r="S4" s="38">
        <v>149</v>
      </c>
      <c r="T4" s="41">
        <v>46035</v>
      </c>
      <c r="U4" s="42">
        <v>92400000</v>
      </c>
      <c r="V4" s="42">
        <v>6930000</v>
      </c>
      <c r="W4" s="42">
        <v>11550000</v>
      </c>
      <c r="X4" s="42">
        <v>11550000</v>
      </c>
      <c r="Y4" s="42">
        <v>11550000</v>
      </c>
      <c r="Z4" s="42">
        <v>11550000</v>
      </c>
      <c r="AA4" s="42">
        <v>11550000</v>
      </c>
      <c r="AB4" s="42">
        <v>11550000</v>
      </c>
      <c r="AC4" s="42">
        <f t="shared" si="0"/>
        <v>76230000</v>
      </c>
      <c r="AD4" s="42"/>
      <c r="AE4" s="42">
        <f t="shared" si="1"/>
        <v>11550000</v>
      </c>
      <c r="AF4" s="42">
        <f t="shared" si="2"/>
        <v>4620000</v>
      </c>
      <c r="AG4" s="42">
        <v>0</v>
      </c>
      <c r="AH4" s="42"/>
      <c r="AI4" s="42"/>
      <c r="AJ4" s="42">
        <f t="shared" si="3"/>
        <v>16170000</v>
      </c>
      <c r="AK4" s="42">
        <f t="shared" si="4"/>
        <v>92400000</v>
      </c>
      <c r="AL4" s="39"/>
      <c r="AM4" s="39"/>
      <c r="AN4" s="39"/>
      <c r="AO4" s="39"/>
      <c r="AP4" s="39"/>
      <c r="AQ4" s="39" t="s">
        <v>93</v>
      </c>
      <c r="AR4" s="39" t="s">
        <v>2862</v>
      </c>
      <c r="AS4" s="39" t="s">
        <v>2863</v>
      </c>
      <c r="AT4" s="39" t="s">
        <v>2855</v>
      </c>
    </row>
    <row r="5" spans="1:46" hidden="1" x14ac:dyDescent="0.25">
      <c r="A5" s="38">
        <v>4</v>
      </c>
      <c r="B5" s="39" t="s">
        <v>2</v>
      </c>
      <c r="C5" s="39" t="s">
        <v>2864</v>
      </c>
      <c r="D5" s="39" t="s">
        <v>2865</v>
      </c>
      <c r="E5" s="40">
        <v>1065996646</v>
      </c>
      <c r="F5" s="41">
        <v>46035</v>
      </c>
      <c r="G5" s="41"/>
      <c r="H5" s="41">
        <v>46277</v>
      </c>
      <c r="I5" s="42">
        <v>92400000</v>
      </c>
      <c r="J5" s="43"/>
      <c r="K5" s="40">
        <v>0</v>
      </c>
      <c r="L5" s="39" t="s">
        <v>60</v>
      </c>
      <c r="M5" s="42">
        <v>0</v>
      </c>
      <c r="N5" s="40">
        <v>11550000</v>
      </c>
      <c r="O5" s="42">
        <v>385000</v>
      </c>
      <c r="P5" s="38">
        <v>125</v>
      </c>
      <c r="Q5" s="41">
        <v>46033</v>
      </c>
      <c r="R5" s="42">
        <v>109956000</v>
      </c>
      <c r="S5" s="38">
        <v>146</v>
      </c>
      <c r="T5" s="41">
        <v>46035</v>
      </c>
      <c r="U5" s="42">
        <v>92400000</v>
      </c>
      <c r="V5" s="42">
        <v>6930000</v>
      </c>
      <c r="W5" s="42">
        <v>11550000</v>
      </c>
      <c r="X5" s="42">
        <v>11550000</v>
      </c>
      <c r="Y5" s="42">
        <v>11550000</v>
      </c>
      <c r="Z5" s="42">
        <v>11550000</v>
      </c>
      <c r="AA5" s="42">
        <v>11550000</v>
      </c>
      <c r="AB5" s="42">
        <v>11550000</v>
      </c>
      <c r="AC5" s="42">
        <f t="shared" si="0"/>
        <v>76230000</v>
      </c>
      <c r="AD5" s="42"/>
      <c r="AE5" s="42">
        <f t="shared" si="1"/>
        <v>11550000</v>
      </c>
      <c r="AF5" s="42">
        <f t="shared" si="2"/>
        <v>4620000</v>
      </c>
      <c r="AG5" s="42">
        <v>0</v>
      </c>
      <c r="AH5" s="42"/>
      <c r="AI5" s="42"/>
      <c r="AJ5" s="42">
        <f t="shared" si="3"/>
        <v>16170000</v>
      </c>
      <c r="AK5" s="42">
        <f t="shared" si="4"/>
        <v>92400000</v>
      </c>
      <c r="AL5" s="39"/>
      <c r="AM5" s="39"/>
      <c r="AN5" s="39"/>
      <c r="AO5" s="39"/>
      <c r="AP5" s="39"/>
      <c r="AQ5" s="39" t="s">
        <v>93</v>
      </c>
      <c r="AR5" s="39" t="s">
        <v>2866</v>
      </c>
      <c r="AS5" s="39" t="s">
        <v>2867</v>
      </c>
      <c r="AT5" s="39" t="s">
        <v>2855</v>
      </c>
    </row>
    <row r="6" spans="1:46" hidden="1" x14ac:dyDescent="0.25">
      <c r="A6" s="38">
        <v>5</v>
      </c>
      <c r="B6" s="39" t="s">
        <v>2</v>
      </c>
      <c r="C6" s="39" t="s">
        <v>2868</v>
      </c>
      <c r="D6" s="39" t="s">
        <v>2869</v>
      </c>
      <c r="E6" s="40">
        <v>1115182806</v>
      </c>
      <c r="F6" s="41">
        <v>46035</v>
      </c>
      <c r="G6" s="41"/>
      <c r="H6" s="41">
        <v>46277</v>
      </c>
      <c r="I6" s="42">
        <v>92400000</v>
      </c>
      <c r="J6" s="43"/>
      <c r="K6" s="40">
        <v>0</v>
      </c>
      <c r="L6" s="39" t="s">
        <v>60</v>
      </c>
      <c r="M6" s="42">
        <v>0</v>
      </c>
      <c r="N6" s="40">
        <v>11550000</v>
      </c>
      <c r="O6" s="42">
        <v>385000</v>
      </c>
      <c r="P6" s="38">
        <v>120</v>
      </c>
      <c r="Q6" s="41">
        <v>46033</v>
      </c>
      <c r="R6" s="42">
        <v>92400000</v>
      </c>
      <c r="S6" s="38">
        <v>148</v>
      </c>
      <c r="T6" s="41">
        <v>46035</v>
      </c>
      <c r="U6" s="42">
        <v>92400000</v>
      </c>
      <c r="V6" s="42">
        <v>6930000</v>
      </c>
      <c r="W6" s="42">
        <v>11550000</v>
      </c>
      <c r="X6" s="42">
        <v>11550000</v>
      </c>
      <c r="Y6" s="42">
        <v>11550000</v>
      </c>
      <c r="Z6" s="42">
        <v>11550000</v>
      </c>
      <c r="AA6" s="42">
        <v>11550000</v>
      </c>
      <c r="AB6" s="42">
        <v>11550000</v>
      </c>
      <c r="AC6" s="42">
        <f t="shared" si="0"/>
        <v>76230000</v>
      </c>
      <c r="AD6" s="42"/>
      <c r="AE6" s="42">
        <f t="shared" si="1"/>
        <v>11550000</v>
      </c>
      <c r="AF6" s="42">
        <f t="shared" si="2"/>
        <v>4620000</v>
      </c>
      <c r="AG6" s="42">
        <v>0</v>
      </c>
      <c r="AH6" s="42"/>
      <c r="AI6" s="42"/>
      <c r="AJ6" s="42">
        <f t="shared" si="3"/>
        <v>16170000</v>
      </c>
      <c r="AK6" s="42">
        <f t="shared" si="4"/>
        <v>92400000</v>
      </c>
      <c r="AL6" s="39"/>
      <c r="AM6" s="39"/>
      <c r="AN6" s="39"/>
      <c r="AO6" s="39"/>
      <c r="AP6" s="39"/>
      <c r="AQ6" s="39" t="s">
        <v>93</v>
      </c>
      <c r="AR6" s="39" t="s">
        <v>2870</v>
      </c>
      <c r="AS6" s="39" t="s">
        <v>2871</v>
      </c>
      <c r="AT6" s="39" t="s">
        <v>2855</v>
      </c>
    </row>
    <row r="7" spans="1:46" hidden="1" x14ac:dyDescent="0.25">
      <c r="A7" s="38">
        <v>6</v>
      </c>
      <c r="B7" s="39" t="s">
        <v>2</v>
      </c>
      <c r="C7" s="39" t="s">
        <v>2872</v>
      </c>
      <c r="D7" s="39" t="s">
        <v>2873</v>
      </c>
      <c r="E7" s="40">
        <v>1018425053</v>
      </c>
      <c r="F7" s="41">
        <v>46035</v>
      </c>
      <c r="G7" s="41"/>
      <c r="H7" s="41">
        <v>46277</v>
      </c>
      <c r="I7" s="42">
        <v>92400000</v>
      </c>
      <c r="J7" s="43"/>
      <c r="K7" s="40">
        <v>0</v>
      </c>
      <c r="L7" s="39" t="s">
        <v>60</v>
      </c>
      <c r="M7" s="42">
        <v>0</v>
      </c>
      <c r="N7" s="40">
        <v>11550000</v>
      </c>
      <c r="O7" s="42">
        <v>385000</v>
      </c>
      <c r="P7" s="38">
        <v>133</v>
      </c>
      <c r="Q7" s="41">
        <v>46033</v>
      </c>
      <c r="R7" s="42">
        <v>109956000</v>
      </c>
      <c r="S7" s="38">
        <v>150</v>
      </c>
      <c r="T7" s="41">
        <v>46035</v>
      </c>
      <c r="U7" s="42">
        <v>92400000</v>
      </c>
      <c r="V7" s="42">
        <v>6930000</v>
      </c>
      <c r="W7" s="42">
        <v>11550000</v>
      </c>
      <c r="X7" s="42">
        <v>11550000</v>
      </c>
      <c r="Y7" s="42">
        <v>11550000</v>
      </c>
      <c r="Z7" s="42">
        <v>11550000</v>
      </c>
      <c r="AA7" s="42">
        <v>11550000</v>
      </c>
      <c r="AB7" s="42">
        <v>11550000</v>
      </c>
      <c r="AC7" s="42">
        <f t="shared" si="0"/>
        <v>76230000</v>
      </c>
      <c r="AD7" s="42"/>
      <c r="AE7" s="42">
        <f t="shared" si="1"/>
        <v>11550000</v>
      </c>
      <c r="AF7" s="42">
        <f t="shared" si="2"/>
        <v>4620000</v>
      </c>
      <c r="AG7" s="42">
        <v>0</v>
      </c>
      <c r="AH7" s="42"/>
      <c r="AI7" s="42"/>
      <c r="AJ7" s="42">
        <f t="shared" si="3"/>
        <v>16170000</v>
      </c>
      <c r="AK7" s="42">
        <f t="shared" si="4"/>
        <v>92400000</v>
      </c>
      <c r="AL7" s="39"/>
      <c r="AM7" s="39"/>
      <c r="AN7" s="39"/>
      <c r="AO7" s="39"/>
      <c r="AP7" s="39"/>
      <c r="AQ7" s="39" t="s">
        <v>93</v>
      </c>
      <c r="AR7" s="39" t="s">
        <v>2874</v>
      </c>
      <c r="AS7" s="39" t="s">
        <v>2875</v>
      </c>
      <c r="AT7" s="39" t="s">
        <v>2855</v>
      </c>
    </row>
    <row r="8" spans="1:46" hidden="1" x14ac:dyDescent="0.25">
      <c r="A8" s="38">
        <v>7</v>
      </c>
      <c r="B8" s="39" t="s">
        <v>2</v>
      </c>
      <c r="C8" s="39" t="s">
        <v>2876</v>
      </c>
      <c r="D8" s="39" t="s">
        <v>2877</v>
      </c>
      <c r="E8" s="40">
        <v>52910730</v>
      </c>
      <c r="F8" s="41">
        <v>46035</v>
      </c>
      <c r="G8" s="41">
        <v>46113</v>
      </c>
      <c r="H8" s="41">
        <v>46277</v>
      </c>
      <c r="I8" s="42">
        <v>92400000</v>
      </c>
      <c r="J8" s="43">
        <v>62370000</v>
      </c>
      <c r="K8" s="40">
        <v>0</v>
      </c>
      <c r="L8" s="39" t="s">
        <v>60</v>
      </c>
      <c r="M8" s="42">
        <v>0</v>
      </c>
      <c r="N8" s="40">
        <v>11550000</v>
      </c>
      <c r="O8" s="42">
        <v>385000</v>
      </c>
      <c r="P8" s="38">
        <v>134</v>
      </c>
      <c r="Q8" s="41">
        <v>46033</v>
      </c>
      <c r="R8" s="42">
        <v>92400000</v>
      </c>
      <c r="S8" s="38">
        <v>6361</v>
      </c>
      <c r="T8" s="41">
        <v>46113</v>
      </c>
      <c r="U8" s="42">
        <v>62370000</v>
      </c>
      <c r="V8" s="42">
        <v>0</v>
      </c>
      <c r="W8" s="42">
        <v>0</v>
      </c>
      <c r="X8" s="42">
        <v>0</v>
      </c>
      <c r="Y8" s="42">
        <v>11550000</v>
      </c>
      <c r="Z8" s="42">
        <v>11550000</v>
      </c>
      <c r="AA8" s="42">
        <v>11550000</v>
      </c>
      <c r="AB8" s="42">
        <v>11550000</v>
      </c>
      <c r="AC8" s="42">
        <f t="shared" si="0"/>
        <v>46200000</v>
      </c>
      <c r="AD8" s="42"/>
      <c r="AE8" s="42">
        <f t="shared" si="1"/>
        <v>11550000</v>
      </c>
      <c r="AF8" s="42">
        <f t="shared" si="2"/>
        <v>4620000</v>
      </c>
      <c r="AG8" s="42">
        <v>0</v>
      </c>
      <c r="AH8" s="42"/>
      <c r="AI8" s="42"/>
      <c r="AJ8" s="42">
        <f t="shared" si="3"/>
        <v>16170000</v>
      </c>
      <c r="AK8" s="42">
        <f t="shared" si="4"/>
        <v>62370000</v>
      </c>
      <c r="AL8" s="39"/>
      <c r="AM8" s="39"/>
      <c r="AN8" s="39"/>
      <c r="AO8" s="39"/>
      <c r="AP8" s="39" t="s">
        <v>92</v>
      </c>
      <c r="AQ8" s="39" t="s">
        <v>93</v>
      </c>
      <c r="AR8" s="39" t="s">
        <v>2878</v>
      </c>
      <c r="AS8" s="39" t="s">
        <v>2879</v>
      </c>
      <c r="AT8" s="39" t="s">
        <v>2855</v>
      </c>
    </row>
    <row r="9" spans="1:46" hidden="1" x14ac:dyDescent="0.25">
      <c r="A9" s="38">
        <v>8</v>
      </c>
      <c r="B9" s="39" t="s">
        <v>2</v>
      </c>
      <c r="C9" s="39" t="s">
        <v>2880</v>
      </c>
      <c r="D9" s="39" t="s">
        <v>2881</v>
      </c>
      <c r="E9" s="40">
        <v>32846664</v>
      </c>
      <c r="F9" s="41">
        <v>46036</v>
      </c>
      <c r="G9" s="41"/>
      <c r="H9" s="41">
        <v>46278</v>
      </c>
      <c r="I9" s="42">
        <v>203080864</v>
      </c>
      <c r="J9" s="43"/>
      <c r="K9" s="40">
        <v>21332023.350000001</v>
      </c>
      <c r="L9" s="39" t="s">
        <v>92</v>
      </c>
      <c r="M9" s="42">
        <v>4053084.17</v>
      </c>
      <c r="N9" s="40">
        <v>25385108</v>
      </c>
      <c r="O9" s="42">
        <v>846170.26666666672</v>
      </c>
      <c r="P9" s="38">
        <v>99</v>
      </c>
      <c r="Q9" s="41">
        <v>46033</v>
      </c>
      <c r="R9" s="42">
        <v>304621296</v>
      </c>
      <c r="S9" s="38">
        <v>156</v>
      </c>
      <c r="T9" s="41">
        <v>46035</v>
      </c>
      <c r="U9" s="42">
        <v>203080864</v>
      </c>
      <c r="V9" s="42">
        <v>14384894.533333335</v>
      </c>
      <c r="W9" s="42">
        <v>25385108</v>
      </c>
      <c r="X9" s="42">
        <v>25385108</v>
      </c>
      <c r="Y9" s="42">
        <v>25385108</v>
      </c>
      <c r="Z9" s="42">
        <v>25385108</v>
      </c>
      <c r="AA9" s="42">
        <v>25385108</v>
      </c>
      <c r="AB9" s="42">
        <v>25385108</v>
      </c>
      <c r="AC9" s="42">
        <f t="shared" si="0"/>
        <v>166695542.53333333</v>
      </c>
      <c r="AD9" s="42"/>
      <c r="AE9" s="42">
        <f t="shared" si="1"/>
        <v>25385108</v>
      </c>
      <c r="AF9" s="42">
        <f>--N9/30*13</f>
        <v>11000213.466666667</v>
      </c>
      <c r="AG9" s="42">
        <v>0</v>
      </c>
      <c r="AH9" s="42"/>
      <c r="AI9" s="42"/>
      <c r="AJ9" s="42">
        <f t="shared" si="3"/>
        <v>36385321.466666669</v>
      </c>
      <c r="AK9" s="42">
        <f t="shared" si="4"/>
        <v>203080864</v>
      </c>
      <c r="AL9" s="39"/>
      <c r="AM9" s="39"/>
      <c r="AN9" s="39"/>
      <c r="AO9" s="39"/>
      <c r="AP9" s="39"/>
      <c r="AQ9" s="39" t="s">
        <v>93</v>
      </c>
      <c r="AR9" s="39" t="s">
        <v>2882</v>
      </c>
      <c r="AS9" s="39" t="s">
        <v>2883</v>
      </c>
      <c r="AT9" s="39" t="s">
        <v>2855</v>
      </c>
    </row>
    <row r="10" spans="1:46" hidden="1" x14ac:dyDescent="0.25">
      <c r="A10" s="38">
        <v>9</v>
      </c>
      <c r="B10" s="39" t="s">
        <v>2</v>
      </c>
      <c r="C10" s="39" t="s">
        <v>2884</v>
      </c>
      <c r="D10" s="39" t="s">
        <v>2885</v>
      </c>
      <c r="E10" s="40">
        <v>1070329817</v>
      </c>
      <c r="F10" s="41">
        <v>46035</v>
      </c>
      <c r="G10" s="41"/>
      <c r="H10" s="41">
        <v>46277</v>
      </c>
      <c r="I10" s="42">
        <v>44074800</v>
      </c>
      <c r="J10" s="43"/>
      <c r="K10" s="40">
        <v>0</v>
      </c>
      <c r="L10" s="39" t="s">
        <v>60</v>
      </c>
      <c r="M10" s="42">
        <v>0</v>
      </c>
      <c r="N10" s="40">
        <v>5509350</v>
      </c>
      <c r="O10" s="42">
        <v>183645</v>
      </c>
      <c r="P10" s="38">
        <v>123</v>
      </c>
      <c r="Q10" s="41">
        <v>46033</v>
      </c>
      <c r="R10" s="42">
        <v>44074800</v>
      </c>
      <c r="S10" s="38">
        <v>155</v>
      </c>
      <c r="T10" s="41">
        <v>46035</v>
      </c>
      <c r="U10" s="42">
        <v>44074800</v>
      </c>
      <c r="V10" s="42">
        <v>3305610</v>
      </c>
      <c r="W10" s="42">
        <v>5509350</v>
      </c>
      <c r="X10" s="42">
        <v>5509350</v>
      </c>
      <c r="Y10" s="42">
        <v>5509350</v>
      </c>
      <c r="Z10" s="42">
        <v>5509350</v>
      </c>
      <c r="AA10" s="42">
        <v>5509350</v>
      </c>
      <c r="AB10" s="42">
        <v>5509350</v>
      </c>
      <c r="AC10" s="42">
        <f t="shared" si="0"/>
        <v>36361710</v>
      </c>
      <c r="AD10" s="42"/>
      <c r="AE10" s="42">
        <f t="shared" si="1"/>
        <v>5509350</v>
      </c>
      <c r="AF10" s="42">
        <f t="shared" si="2"/>
        <v>2203740</v>
      </c>
      <c r="AG10" s="42">
        <v>0</v>
      </c>
      <c r="AH10" s="42"/>
      <c r="AI10" s="42"/>
      <c r="AJ10" s="42">
        <f t="shared" si="3"/>
        <v>7713090</v>
      </c>
      <c r="AK10" s="42">
        <f t="shared" si="4"/>
        <v>44074800</v>
      </c>
      <c r="AL10" s="39"/>
      <c r="AM10" s="39"/>
      <c r="AN10" s="39"/>
      <c r="AO10" s="39"/>
      <c r="AP10" s="39"/>
      <c r="AQ10" s="39" t="s">
        <v>61</v>
      </c>
      <c r="AR10" s="39" t="s">
        <v>2886</v>
      </c>
      <c r="AS10" s="39" t="s">
        <v>2887</v>
      </c>
      <c r="AT10" s="39" t="s">
        <v>2855</v>
      </c>
    </row>
    <row r="11" spans="1:46" hidden="1" x14ac:dyDescent="0.25">
      <c r="A11" s="38">
        <v>10</v>
      </c>
      <c r="B11" s="39" t="s">
        <v>2</v>
      </c>
      <c r="C11" s="39" t="s">
        <v>2888</v>
      </c>
      <c r="D11" s="39" t="s">
        <v>2889</v>
      </c>
      <c r="E11" s="40">
        <v>71734085</v>
      </c>
      <c r="F11" s="41">
        <v>46052</v>
      </c>
      <c r="G11" s="41"/>
      <c r="H11" s="41">
        <v>46294</v>
      </c>
      <c r="I11" s="42">
        <v>232885008.72</v>
      </c>
      <c r="J11" s="43"/>
      <c r="K11" s="40">
        <v>24462711</v>
      </c>
      <c r="L11" s="39" t="s">
        <v>92</v>
      </c>
      <c r="M11" s="42">
        <v>4647915.09</v>
      </c>
      <c r="N11" s="40">
        <v>29110626.09</v>
      </c>
      <c r="O11" s="42">
        <v>970354.20299999998</v>
      </c>
      <c r="P11" s="38">
        <v>124</v>
      </c>
      <c r="Q11" s="41">
        <v>46033</v>
      </c>
      <c r="R11" s="42">
        <v>293552532</v>
      </c>
      <c r="S11" s="38">
        <v>575</v>
      </c>
      <c r="T11" s="41">
        <v>46047</v>
      </c>
      <c r="U11" s="42">
        <v>232885008.72</v>
      </c>
      <c r="V11" s="42">
        <v>970354.20299999998</v>
      </c>
      <c r="W11" s="42">
        <v>29110626.09</v>
      </c>
      <c r="X11" s="42">
        <v>29110626.09</v>
      </c>
      <c r="Y11" s="42">
        <v>29110626.09</v>
      </c>
      <c r="Z11" s="42">
        <v>29110626.09</v>
      </c>
      <c r="AA11" s="42">
        <v>29110626.09</v>
      </c>
      <c r="AB11" s="42">
        <v>29110626.09</v>
      </c>
      <c r="AC11" s="42">
        <f>SUM(V11:AA11)</f>
        <v>146523484.653</v>
      </c>
      <c r="AD11" s="42">
        <f>+AB11</f>
        <v>29110626.09</v>
      </c>
      <c r="AE11" s="42">
        <f t="shared" si="1"/>
        <v>29110626.09</v>
      </c>
      <c r="AF11" s="42">
        <f>--N11/30*29</f>
        <v>28140271.886999998</v>
      </c>
      <c r="AG11" s="42">
        <v>0</v>
      </c>
      <c r="AH11" s="42"/>
      <c r="AI11" s="42"/>
      <c r="AJ11" s="42">
        <f t="shared" si="3"/>
        <v>86361524.067000002</v>
      </c>
      <c r="AK11" s="42">
        <f t="shared" si="4"/>
        <v>232885008.72</v>
      </c>
      <c r="AL11" s="39"/>
      <c r="AM11" s="39"/>
      <c r="AN11" s="39"/>
      <c r="AO11" s="39"/>
      <c r="AP11" s="39"/>
      <c r="AQ11" s="39" t="s">
        <v>93</v>
      </c>
      <c r="AR11" s="39" t="s">
        <v>2890</v>
      </c>
      <c r="AS11" s="39" t="s">
        <v>2891</v>
      </c>
      <c r="AT11" s="39" t="s">
        <v>2855</v>
      </c>
    </row>
    <row r="12" spans="1:46" hidden="1" x14ac:dyDescent="0.25">
      <c r="A12" s="38">
        <v>11</v>
      </c>
      <c r="B12" s="39" t="s">
        <v>2</v>
      </c>
      <c r="C12" s="39" t="s">
        <v>2892</v>
      </c>
      <c r="D12" s="39" t="s">
        <v>2893</v>
      </c>
      <c r="E12" s="40">
        <v>64548669</v>
      </c>
      <c r="F12" s="41">
        <v>46036</v>
      </c>
      <c r="G12" s="41"/>
      <c r="H12" s="41">
        <v>46278</v>
      </c>
      <c r="I12" s="42">
        <v>86811632</v>
      </c>
      <c r="J12" s="43"/>
      <c r="K12" s="40">
        <v>0</v>
      </c>
      <c r="L12" s="39" t="s">
        <v>60</v>
      </c>
      <c r="M12" s="42">
        <v>0</v>
      </c>
      <c r="N12" s="40">
        <v>10851454</v>
      </c>
      <c r="O12" s="42">
        <v>361715.13333333336</v>
      </c>
      <c r="P12" s="38">
        <v>132</v>
      </c>
      <c r="Q12" s="41">
        <v>46033</v>
      </c>
      <c r="R12" s="42">
        <v>103305840</v>
      </c>
      <c r="S12" s="38">
        <v>170</v>
      </c>
      <c r="T12" s="41">
        <v>46036</v>
      </c>
      <c r="U12" s="42">
        <v>86811632</v>
      </c>
      <c r="V12" s="42">
        <v>6149157.2666666675</v>
      </c>
      <c r="W12" s="42">
        <v>10851454</v>
      </c>
      <c r="X12" s="42">
        <v>10851454</v>
      </c>
      <c r="Y12" s="42">
        <v>10851454</v>
      </c>
      <c r="Z12" s="42">
        <v>10851454</v>
      </c>
      <c r="AA12" s="42">
        <v>10851454</v>
      </c>
      <c r="AB12" s="42">
        <v>10851454</v>
      </c>
      <c r="AC12" s="42">
        <f>SUM(V12:AA12)</f>
        <v>60406427.266666666</v>
      </c>
      <c r="AD12" s="42">
        <f>+AB12</f>
        <v>10851454</v>
      </c>
      <c r="AE12" s="42">
        <f t="shared" si="1"/>
        <v>10851454</v>
      </c>
      <c r="AF12" s="42">
        <f>--N12/30*13</f>
        <v>4702296.7333333334</v>
      </c>
      <c r="AG12" s="42">
        <v>0</v>
      </c>
      <c r="AH12" s="42"/>
      <c r="AI12" s="42"/>
      <c r="AJ12" s="42">
        <f t="shared" si="3"/>
        <v>26405204.733333334</v>
      </c>
      <c r="AK12" s="42">
        <f t="shared" si="4"/>
        <v>86811632</v>
      </c>
      <c r="AL12" s="39"/>
      <c r="AM12" s="39"/>
      <c r="AN12" s="39"/>
      <c r="AO12" s="39"/>
      <c r="AP12" s="39"/>
      <c r="AQ12" s="39" t="s">
        <v>61</v>
      </c>
      <c r="AR12" s="39" t="s">
        <v>2894</v>
      </c>
      <c r="AS12" s="39" t="s">
        <v>2895</v>
      </c>
      <c r="AT12" s="39" t="s">
        <v>2855</v>
      </c>
    </row>
    <row r="13" spans="1:46" hidden="1" x14ac:dyDescent="0.25">
      <c r="A13" s="38">
        <v>12</v>
      </c>
      <c r="B13" s="39" t="s">
        <v>2</v>
      </c>
      <c r="C13" s="39" t="s">
        <v>2896</v>
      </c>
      <c r="D13" s="39" t="s">
        <v>2897</v>
      </c>
      <c r="E13" s="40">
        <v>1032430206</v>
      </c>
      <c r="F13" s="41">
        <v>46035</v>
      </c>
      <c r="G13" s="41"/>
      <c r="H13" s="41">
        <v>46277</v>
      </c>
      <c r="I13" s="42">
        <v>88000000</v>
      </c>
      <c r="J13" s="43"/>
      <c r="K13" s="40">
        <v>0</v>
      </c>
      <c r="L13" s="39" t="s">
        <v>60</v>
      </c>
      <c r="M13" s="42">
        <v>0</v>
      </c>
      <c r="N13" s="40">
        <v>11000000</v>
      </c>
      <c r="O13" s="42">
        <v>366666.66666666669</v>
      </c>
      <c r="P13" s="38">
        <v>107</v>
      </c>
      <c r="Q13" s="41">
        <v>46033</v>
      </c>
      <c r="R13" s="42">
        <v>88000000</v>
      </c>
      <c r="S13" s="38">
        <v>153</v>
      </c>
      <c r="T13" s="41">
        <v>46035</v>
      </c>
      <c r="U13" s="42">
        <v>88000000</v>
      </c>
      <c r="V13" s="42">
        <v>6600000</v>
      </c>
      <c r="W13" s="42">
        <v>11000000</v>
      </c>
      <c r="X13" s="42">
        <v>11000000</v>
      </c>
      <c r="Y13" s="42">
        <v>11000000</v>
      </c>
      <c r="Z13" s="42">
        <v>11000000</v>
      </c>
      <c r="AA13" s="42">
        <v>11000000</v>
      </c>
      <c r="AB13" s="42">
        <v>11000000</v>
      </c>
      <c r="AC13" s="42">
        <f t="shared" si="0"/>
        <v>72600000</v>
      </c>
      <c r="AD13" s="42"/>
      <c r="AE13" s="42">
        <f t="shared" si="1"/>
        <v>11000000</v>
      </c>
      <c r="AF13" s="42">
        <f t="shared" si="2"/>
        <v>4400000</v>
      </c>
      <c r="AG13" s="42">
        <v>0</v>
      </c>
      <c r="AH13" s="42"/>
      <c r="AI13" s="42"/>
      <c r="AJ13" s="42">
        <f t="shared" si="3"/>
        <v>15400000</v>
      </c>
      <c r="AK13" s="42">
        <f t="shared" si="4"/>
        <v>88000000</v>
      </c>
      <c r="AL13" s="39"/>
      <c r="AM13" s="39"/>
      <c r="AN13" s="39"/>
      <c r="AO13" s="39"/>
      <c r="AP13" s="39"/>
      <c r="AQ13" s="39" t="s">
        <v>93</v>
      </c>
      <c r="AR13" s="39" t="s">
        <v>2898</v>
      </c>
      <c r="AS13" s="39" t="s">
        <v>2899</v>
      </c>
      <c r="AT13" s="39" t="s">
        <v>2855</v>
      </c>
    </row>
    <row r="14" spans="1:46" hidden="1" x14ac:dyDescent="0.25">
      <c r="A14" s="38">
        <v>13</v>
      </c>
      <c r="B14" s="39" t="s">
        <v>2</v>
      </c>
      <c r="C14" s="39" t="s">
        <v>2900</v>
      </c>
      <c r="D14" s="39" t="s">
        <v>2901</v>
      </c>
      <c r="E14" s="40">
        <v>1214715440</v>
      </c>
      <c r="F14" s="41">
        <v>46035</v>
      </c>
      <c r="G14" s="41"/>
      <c r="H14" s="41">
        <v>46277</v>
      </c>
      <c r="I14" s="42">
        <v>88000000</v>
      </c>
      <c r="J14" s="43"/>
      <c r="K14" s="40">
        <v>0</v>
      </c>
      <c r="L14" s="39" t="s">
        <v>60</v>
      </c>
      <c r="M14" s="42">
        <v>0</v>
      </c>
      <c r="N14" s="40">
        <v>11000000</v>
      </c>
      <c r="O14" s="42">
        <v>366666.66666666669</v>
      </c>
      <c r="P14" s="38">
        <v>118</v>
      </c>
      <c r="Q14" s="41">
        <v>46033</v>
      </c>
      <c r="R14" s="42">
        <v>88000000</v>
      </c>
      <c r="S14" s="38">
        <v>152</v>
      </c>
      <c r="T14" s="41">
        <v>46035</v>
      </c>
      <c r="U14" s="42">
        <v>88000000</v>
      </c>
      <c r="V14" s="42">
        <v>6600000</v>
      </c>
      <c r="W14" s="42">
        <v>11000000</v>
      </c>
      <c r="X14" s="42">
        <v>11000000</v>
      </c>
      <c r="Y14" s="42">
        <v>11000000</v>
      </c>
      <c r="Z14" s="42">
        <v>11000000</v>
      </c>
      <c r="AA14" s="42">
        <v>11000000</v>
      </c>
      <c r="AB14" s="42">
        <v>11000000</v>
      </c>
      <c r="AC14" s="42">
        <f t="shared" si="0"/>
        <v>72600000</v>
      </c>
      <c r="AD14" s="42"/>
      <c r="AE14" s="42">
        <f t="shared" si="1"/>
        <v>11000000</v>
      </c>
      <c r="AF14" s="42">
        <f t="shared" si="2"/>
        <v>4400000</v>
      </c>
      <c r="AG14" s="42">
        <v>0</v>
      </c>
      <c r="AH14" s="42"/>
      <c r="AI14" s="42"/>
      <c r="AJ14" s="42">
        <f t="shared" si="3"/>
        <v>15400000</v>
      </c>
      <c r="AK14" s="42">
        <f t="shared" si="4"/>
        <v>88000000</v>
      </c>
      <c r="AL14" s="39"/>
      <c r="AM14" s="39"/>
      <c r="AN14" s="39"/>
      <c r="AO14" s="39"/>
      <c r="AP14" s="39"/>
      <c r="AQ14" s="39" t="s">
        <v>93</v>
      </c>
      <c r="AR14" s="39" t="s">
        <v>2902</v>
      </c>
      <c r="AS14" s="39" t="s">
        <v>2903</v>
      </c>
      <c r="AT14" s="39" t="s">
        <v>2855</v>
      </c>
    </row>
    <row r="15" spans="1:46" hidden="1" x14ac:dyDescent="0.25">
      <c r="A15" s="38">
        <v>14</v>
      </c>
      <c r="B15" s="39" t="s">
        <v>2</v>
      </c>
      <c r="C15" s="39" t="s">
        <v>2904</v>
      </c>
      <c r="D15" s="39" t="s">
        <v>2905</v>
      </c>
      <c r="E15" s="40">
        <v>52852299</v>
      </c>
      <c r="F15" s="41">
        <v>46036</v>
      </c>
      <c r="G15" s="41"/>
      <c r="H15" s="41">
        <v>46278</v>
      </c>
      <c r="I15" s="42">
        <v>92400000</v>
      </c>
      <c r="J15" s="43"/>
      <c r="K15" s="40">
        <v>0</v>
      </c>
      <c r="L15" s="39" t="s">
        <v>60</v>
      </c>
      <c r="M15" s="42">
        <v>0</v>
      </c>
      <c r="N15" s="40">
        <v>11550000</v>
      </c>
      <c r="O15" s="42">
        <v>385000</v>
      </c>
      <c r="P15" s="38">
        <v>106</v>
      </c>
      <c r="Q15" s="41">
        <v>46033</v>
      </c>
      <c r="R15" s="42">
        <v>92400000</v>
      </c>
      <c r="S15" s="38">
        <v>163</v>
      </c>
      <c r="T15" s="41">
        <v>46036</v>
      </c>
      <c r="U15" s="42">
        <v>92400000</v>
      </c>
      <c r="V15" s="42">
        <v>6545000</v>
      </c>
      <c r="W15" s="42">
        <v>11550000</v>
      </c>
      <c r="X15" s="42">
        <v>11550000</v>
      </c>
      <c r="Y15" s="42">
        <v>11550000</v>
      </c>
      <c r="Z15" s="42">
        <v>11550000</v>
      </c>
      <c r="AA15" s="42">
        <v>11550000</v>
      </c>
      <c r="AB15" s="42">
        <v>11550000</v>
      </c>
      <c r="AC15" s="42">
        <f t="shared" si="0"/>
        <v>75845000</v>
      </c>
      <c r="AD15" s="42"/>
      <c r="AE15" s="42">
        <f t="shared" si="1"/>
        <v>11550000</v>
      </c>
      <c r="AF15" s="42">
        <f t="shared" ref="AF15:AF24" si="5">--N15/30*13</f>
        <v>5005000</v>
      </c>
      <c r="AG15" s="42">
        <v>0</v>
      </c>
      <c r="AH15" s="42"/>
      <c r="AI15" s="42"/>
      <c r="AJ15" s="42">
        <f t="shared" si="3"/>
        <v>16555000</v>
      </c>
      <c r="AK15" s="42">
        <f t="shared" si="4"/>
        <v>92400000</v>
      </c>
      <c r="AL15" s="39"/>
      <c r="AM15" s="39"/>
      <c r="AN15" s="39"/>
      <c r="AO15" s="39"/>
      <c r="AP15" s="39"/>
      <c r="AQ15" s="39" t="s">
        <v>93</v>
      </c>
      <c r="AR15" s="39" t="s">
        <v>2906</v>
      </c>
      <c r="AS15" s="39" t="s">
        <v>2907</v>
      </c>
      <c r="AT15" s="39" t="s">
        <v>2855</v>
      </c>
    </row>
    <row r="16" spans="1:46" hidden="1" x14ac:dyDescent="0.25">
      <c r="A16" s="38">
        <v>15</v>
      </c>
      <c r="B16" s="39" t="s">
        <v>2</v>
      </c>
      <c r="C16" s="39" t="s">
        <v>2908</v>
      </c>
      <c r="D16" s="39" t="s">
        <v>2909</v>
      </c>
      <c r="E16" s="40">
        <v>40216472</v>
      </c>
      <c r="F16" s="41">
        <v>46036</v>
      </c>
      <c r="G16" s="41"/>
      <c r="H16" s="41">
        <v>46278</v>
      </c>
      <c r="I16" s="42">
        <v>78355200</v>
      </c>
      <c r="J16" s="43"/>
      <c r="K16" s="40">
        <v>0</v>
      </c>
      <c r="L16" s="39" t="s">
        <v>60</v>
      </c>
      <c r="M16" s="42">
        <v>0</v>
      </c>
      <c r="N16" s="40">
        <v>9794400</v>
      </c>
      <c r="O16" s="42">
        <v>326480</v>
      </c>
      <c r="P16" s="38">
        <v>100</v>
      </c>
      <c r="Q16" s="41">
        <v>46033</v>
      </c>
      <c r="R16" s="42">
        <v>78355200</v>
      </c>
      <c r="S16" s="38">
        <v>185</v>
      </c>
      <c r="T16" s="41">
        <v>46036</v>
      </c>
      <c r="U16" s="42">
        <v>78355200</v>
      </c>
      <c r="V16" s="42">
        <v>5550160</v>
      </c>
      <c r="W16" s="42">
        <v>9794400</v>
      </c>
      <c r="X16" s="42">
        <v>9794400</v>
      </c>
      <c r="Y16" s="42">
        <v>9794400</v>
      </c>
      <c r="Z16" s="42">
        <v>9794400</v>
      </c>
      <c r="AA16" s="42">
        <v>9794400</v>
      </c>
      <c r="AB16" s="42">
        <v>9794400</v>
      </c>
      <c r="AC16" s="42">
        <f t="shared" si="0"/>
        <v>64316560</v>
      </c>
      <c r="AD16" s="42"/>
      <c r="AE16" s="42">
        <f t="shared" si="1"/>
        <v>9794400</v>
      </c>
      <c r="AF16" s="42">
        <f t="shared" si="5"/>
        <v>4244240</v>
      </c>
      <c r="AG16" s="42">
        <v>0</v>
      </c>
      <c r="AH16" s="42"/>
      <c r="AI16" s="42"/>
      <c r="AJ16" s="42">
        <f t="shared" si="3"/>
        <v>14038640</v>
      </c>
      <c r="AK16" s="42">
        <f t="shared" si="4"/>
        <v>78355200</v>
      </c>
      <c r="AL16" s="39"/>
      <c r="AM16" s="39"/>
      <c r="AN16" s="39"/>
      <c r="AO16" s="39"/>
      <c r="AP16" s="39"/>
      <c r="AQ16" s="39" t="s">
        <v>61</v>
      </c>
      <c r="AR16" s="39" t="s">
        <v>2910</v>
      </c>
      <c r="AS16" s="39" t="s">
        <v>2911</v>
      </c>
      <c r="AT16" s="39" t="s">
        <v>2912</v>
      </c>
    </row>
    <row r="17" spans="1:46" hidden="1" x14ac:dyDescent="0.25">
      <c r="A17" s="38">
        <v>16</v>
      </c>
      <c r="B17" s="39" t="s">
        <v>2</v>
      </c>
      <c r="C17" s="39" t="s">
        <v>2913</v>
      </c>
      <c r="D17" s="39" t="s">
        <v>2914</v>
      </c>
      <c r="E17" s="40">
        <v>52554405</v>
      </c>
      <c r="F17" s="41">
        <v>46036</v>
      </c>
      <c r="G17" s="41"/>
      <c r="H17" s="41">
        <v>46278</v>
      </c>
      <c r="I17" s="42">
        <v>78355200</v>
      </c>
      <c r="J17" s="43"/>
      <c r="K17" s="40">
        <v>0</v>
      </c>
      <c r="L17" s="39" t="s">
        <v>60</v>
      </c>
      <c r="M17" s="42">
        <v>0</v>
      </c>
      <c r="N17" s="40">
        <v>9794400</v>
      </c>
      <c r="O17" s="42">
        <v>326480</v>
      </c>
      <c r="P17" s="38">
        <v>101</v>
      </c>
      <c r="Q17" s="41">
        <v>46033</v>
      </c>
      <c r="R17" s="42">
        <v>78355200</v>
      </c>
      <c r="S17" s="38">
        <v>167</v>
      </c>
      <c r="T17" s="41">
        <v>46036</v>
      </c>
      <c r="U17" s="42">
        <v>78355200</v>
      </c>
      <c r="V17" s="42">
        <v>5550160</v>
      </c>
      <c r="W17" s="42">
        <v>9794400</v>
      </c>
      <c r="X17" s="42">
        <v>9794400</v>
      </c>
      <c r="Y17" s="42">
        <v>9794400</v>
      </c>
      <c r="Z17" s="42">
        <v>9794400</v>
      </c>
      <c r="AA17" s="42">
        <v>9794400</v>
      </c>
      <c r="AB17" s="42">
        <v>9794400</v>
      </c>
      <c r="AC17" s="42">
        <f t="shared" si="0"/>
        <v>64316560</v>
      </c>
      <c r="AD17" s="42"/>
      <c r="AE17" s="42">
        <f t="shared" si="1"/>
        <v>9794400</v>
      </c>
      <c r="AF17" s="42">
        <f t="shared" si="5"/>
        <v>4244240</v>
      </c>
      <c r="AG17" s="42">
        <v>0</v>
      </c>
      <c r="AH17" s="42"/>
      <c r="AI17" s="42"/>
      <c r="AJ17" s="42">
        <f t="shared" si="3"/>
        <v>14038640</v>
      </c>
      <c r="AK17" s="42">
        <f t="shared" si="4"/>
        <v>78355200</v>
      </c>
      <c r="AL17" s="39"/>
      <c r="AM17" s="39"/>
      <c r="AN17" s="39"/>
      <c r="AO17" s="39"/>
      <c r="AP17" s="39"/>
      <c r="AQ17" s="39" t="s">
        <v>61</v>
      </c>
      <c r="AR17" s="39" t="s">
        <v>2915</v>
      </c>
      <c r="AS17" s="39" t="s">
        <v>2916</v>
      </c>
      <c r="AT17" s="39" t="s">
        <v>2912</v>
      </c>
    </row>
    <row r="18" spans="1:46" hidden="1" x14ac:dyDescent="0.25">
      <c r="A18" s="38">
        <v>17</v>
      </c>
      <c r="B18" s="39" t="s">
        <v>2</v>
      </c>
      <c r="C18" s="39" t="s">
        <v>2917</v>
      </c>
      <c r="D18" s="39" t="s">
        <v>2918</v>
      </c>
      <c r="E18" s="40">
        <v>1010188279</v>
      </c>
      <c r="F18" s="41">
        <v>46036</v>
      </c>
      <c r="G18" s="41"/>
      <c r="H18" s="41">
        <v>46278</v>
      </c>
      <c r="I18" s="42">
        <v>78355200</v>
      </c>
      <c r="J18" s="43"/>
      <c r="K18" s="40">
        <v>0</v>
      </c>
      <c r="L18" s="39" t="s">
        <v>60</v>
      </c>
      <c r="M18" s="42">
        <v>0</v>
      </c>
      <c r="N18" s="40">
        <v>9794400</v>
      </c>
      <c r="O18" s="42">
        <v>326480</v>
      </c>
      <c r="P18" s="38">
        <v>131</v>
      </c>
      <c r="Q18" s="41">
        <v>46033</v>
      </c>
      <c r="R18" s="42">
        <v>78355200</v>
      </c>
      <c r="S18" s="38">
        <v>159</v>
      </c>
      <c r="T18" s="41">
        <v>46035</v>
      </c>
      <c r="U18" s="42">
        <v>78355200</v>
      </c>
      <c r="V18" s="42">
        <v>5550160</v>
      </c>
      <c r="W18" s="42">
        <v>9794400</v>
      </c>
      <c r="X18" s="42">
        <v>9794400</v>
      </c>
      <c r="Y18" s="42">
        <v>9794400</v>
      </c>
      <c r="Z18" s="42">
        <v>9794400</v>
      </c>
      <c r="AA18" s="42">
        <v>9794400</v>
      </c>
      <c r="AB18" s="42">
        <v>9794400</v>
      </c>
      <c r="AC18" s="42">
        <f t="shared" si="0"/>
        <v>64316560</v>
      </c>
      <c r="AD18" s="42"/>
      <c r="AE18" s="42">
        <f t="shared" si="1"/>
        <v>9794400</v>
      </c>
      <c r="AF18" s="42">
        <f t="shared" si="5"/>
        <v>4244240</v>
      </c>
      <c r="AG18" s="42">
        <v>0</v>
      </c>
      <c r="AH18" s="42"/>
      <c r="AI18" s="42"/>
      <c r="AJ18" s="42">
        <f t="shared" si="3"/>
        <v>14038640</v>
      </c>
      <c r="AK18" s="42">
        <f t="shared" si="4"/>
        <v>78355200</v>
      </c>
      <c r="AL18" s="39"/>
      <c r="AM18" s="39"/>
      <c r="AN18" s="39"/>
      <c r="AO18" s="39"/>
      <c r="AP18" s="39"/>
      <c r="AQ18" s="39" t="s">
        <v>61</v>
      </c>
      <c r="AR18" s="39" t="s">
        <v>2919</v>
      </c>
      <c r="AS18" s="39" t="s">
        <v>2920</v>
      </c>
      <c r="AT18" s="39" t="s">
        <v>2912</v>
      </c>
    </row>
    <row r="19" spans="1:46" hidden="1" x14ac:dyDescent="0.25">
      <c r="A19" s="38">
        <v>18</v>
      </c>
      <c r="B19" s="39" t="s">
        <v>2</v>
      </c>
      <c r="C19" s="39" t="s">
        <v>2921</v>
      </c>
      <c r="D19" s="39" t="s">
        <v>2922</v>
      </c>
      <c r="E19" s="40">
        <v>52958413</v>
      </c>
      <c r="F19" s="41">
        <v>46036</v>
      </c>
      <c r="G19" s="41">
        <v>46113</v>
      </c>
      <c r="H19" s="41">
        <v>46278</v>
      </c>
      <c r="I19" s="42">
        <v>78355200</v>
      </c>
      <c r="J19" s="43">
        <v>53216240</v>
      </c>
      <c r="K19" s="40">
        <v>0</v>
      </c>
      <c r="L19" s="39" t="s">
        <v>60</v>
      </c>
      <c r="M19" s="42">
        <v>0</v>
      </c>
      <c r="N19" s="40">
        <v>9794400</v>
      </c>
      <c r="O19" s="42">
        <v>326480</v>
      </c>
      <c r="P19" s="38">
        <v>126</v>
      </c>
      <c r="Q19" s="41">
        <v>46033</v>
      </c>
      <c r="R19" s="42">
        <v>78355200</v>
      </c>
      <c r="S19" s="38">
        <v>6362</v>
      </c>
      <c r="T19" s="41">
        <v>46113</v>
      </c>
      <c r="U19" s="42">
        <v>53216240</v>
      </c>
      <c r="V19" s="42">
        <v>0</v>
      </c>
      <c r="W19" s="42">
        <v>0</v>
      </c>
      <c r="X19" s="42">
        <v>0</v>
      </c>
      <c r="Y19" s="42">
        <v>9794400</v>
      </c>
      <c r="Z19" s="42">
        <v>9794400</v>
      </c>
      <c r="AA19" s="42">
        <v>9794400</v>
      </c>
      <c r="AB19" s="42">
        <v>9794400</v>
      </c>
      <c r="AC19" s="42">
        <f t="shared" si="0"/>
        <v>39177600</v>
      </c>
      <c r="AD19" s="42"/>
      <c r="AE19" s="42">
        <f t="shared" si="1"/>
        <v>9794400</v>
      </c>
      <c r="AF19" s="42">
        <f t="shared" si="5"/>
        <v>4244240</v>
      </c>
      <c r="AG19" s="42">
        <v>0</v>
      </c>
      <c r="AH19" s="42"/>
      <c r="AI19" s="42"/>
      <c r="AJ19" s="42">
        <f t="shared" si="3"/>
        <v>14038640</v>
      </c>
      <c r="AK19" s="42">
        <f t="shared" si="4"/>
        <v>53216240</v>
      </c>
      <c r="AL19" s="39"/>
      <c r="AM19" s="39"/>
      <c r="AN19" s="39"/>
      <c r="AO19" s="39"/>
      <c r="AP19" s="39" t="s">
        <v>92</v>
      </c>
      <c r="AQ19" s="39" t="s">
        <v>61</v>
      </c>
      <c r="AR19" s="39" t="s">
        <v>2923</v>
      </c>
      <c r="AS19" s="39" t="s">
        <v>2924</v>
      </c>
      <c r="AT19" s="39" t="s">
        <v>2912</v>
      </c>
    </row>
    <row r="20" spans="1:46" hidden="1" x14ac:dyDescent="0.25">
      <c r="A20" s="38">
        <v>19</v>
      </c>
      <c r="B20" s="39" t="s">
        <v>2</v>
      </c>
      <c r="C20" s="39" t="s">
        <v>2925</v>
      </c>
      <c r="D20" s="39" t="s">
        <v>2926</v>
      </c>
      <c r="E20" s="40">
        <v>1032466654</v>
      </c>
      <c r="F20" s="41">
        <v>46036</v>
      </c>
      <c r="G20" s="41"/>
      <c r="H20" s="41">
        <v>46278</v>
      </c>
      <c r="I20" s="42">
        <v>78355200</v>
      </c>
      <c r="J20" s="43"/>
      <c r="K20" s="40">
        <v>0</v>
      </c>
      <c r="L20" s="39" t="s">
        <v>60</v>
      </c>
      <c r="M20" s="42">
        <v>0</v>
      </c>
      <c r="N20" s="40">
        <v>9794400</v>
      </c>
      <c r="O20" s="42">
        <v>326480</v>
      </c>
      <c r="P20" s="38">
        <v>127</v>
      </c>
      <c r="Q20" s="41">
        <v>46033</v>
      </c>
      <c r="R20" s="42">
        <v>78355200</v>
      </c>
      <c r="S20" s="38">
        <v>186</v>
      </c>
      <c r="T20" s="41">
        <v>46036</v>
      </c>
      <c r="U20" s="42">
        <v>78355200</v>
      </c>
      <c r="V20" s="42">
        <v>5550160</v>
      </c>
      <c r="W20" s="42">
        <v>9794400</v>
      </c>
      <c r="X20" s="42">
        <v>9794400</v>
      </c>
      <c r="Y20" s="42">
        <v>9794400</v>
      </c>
      <c r="Z20" s="42">
        <v>9794400</v>
      </c>
      <c r="AA20" s="42">
        <v>9794400</v>
      </c>
      <c r="AB20" s="42">
        <v>9794400</v>
      </c>
      <c r="AC20" s="42">
        <f t="shared" si="0"/>
        <v>64316560</v>
      </c>
      <c r="AD20" s="42"/>
      <c r="AE20" s="42">
        <f t="shared" si="1"/>
        <v>9794400</v>
      </c>
      <c r="AF20" s="42">
        <f t="shared" si="5"/>
        <v>4244240</v>
      </c>
      <c r="AG20" s="42">
        <v>0</v>
      </c>
      <c r="AH20" s="42"/>
      <c r="AI20" s="42"/>
      <c r="AJ20" s="42">
        <f t="shared" si="3"/>
        <v>14038640</v>
      </c>
      <c r="AK20" s="42">
        <f t="shared" si="4"/>
        <v>78355200</v>
      </c>
      <c r="AL20" s="39"/>
      <c r="AM20" s="39"/>
      <c r="AN20" s="39"/>
      <c r="AO20" s="39"/>
      <c r="AP20" s="39"/>
      <c r="AQ20" s="39" t="s">
        <v>61</v>
      </c>
      <c r="AR20" s="39" t="s">
        <v>2927</v>
      </c>
      <c r="AS20" s="39" t="s">
        <v>2928</v>
      </c>
      <c r="AT20" s="39" t="s">
        <v>2912</v>
      </c>
    </row>
    <row r="21" spans="1:46" hidden="1" x14ac:dyDescent="0.25">
      <c r="A21" s="38">
        <v>20</v>
      </c>
      <c r="B21" s="39" t="s">
        <v>2</v>
      </c>
      <c r="C21" s="39" t="s">
        <v>2929</v>
      </c>
      <c r="D21" s="39" t="s">
        <v>2930</v>
      </c>
      <c r="E21" s="40">
        <v>1019015641</v>
      </c>
      <c r="F21" s="41">
        <v>46036</v>
      </c>
      <c r="G21" s="41"/>
      <c r="H21" s="41">
        <v>46278</v>
      </c>
      <c r="I21" s="42">
        <v>78355200</v>
      </c>
      <c r="J21" s="43"/>
      <c r="K21" s="40">
        <v>0</v>
      </c>
      <c r="L21" s="39" t="s">
        <v>60</v>
      </c>
      <c r="M21" s="42">
        <v>0</v>
      </c>
      <c r="N21" s="40">
        <v>9794400</v>
      </c>
      <c r="O21" s="42">
        <v>326480</v>
      </c>
      <c r="P21" s="38">
        <v>108</v>
      </c>
      <c r="Q21" s="41">
        <v>46033</v>
      </c>
      <c r="R21" s="42">
        <v>78355200</v>
      </c>
      <c r="S21" s="38">
        <v>187</v>
      </c>
      <c r="T21" s="41">
        <v>46036</v>
      </c>
      <c r="U21" s="42">
        <v>78355200</v>
      </c>
      <c r="V21" s="42">
        <v>5550160</v>
      </c>
      <c r="W21" s="42">
        <v>9794400</v>
      </c>
      <c r="X21" s="42">
        <v>9794400</v>
      </c>
      <c r="Y21" s="42">
        <v>9794400</v>
      </c>
      <c r="Z21" s="42">
        <v>9794400</v>
      </c>
      <c r="AA21" s="42">
        <v>9794400</v>
      </c>
      <c r="AB21" s="42">
        <v>9794400</v>
      </c>
      <c r="AC21" s="42">
        <f t="shared" si="0"/>
        <v>64316560</v>
      </c>
      <c r="AD21" s="42"/>
      <c r="AE21" s="42">
        <f t="shared" si="1"/>
        <v>9794400</v>
      </c>
      <c r="AF21" s="42">
        <f t="shared" si="5"/>
        <v>4244240</v>
      </c>
      <c r="AG21" s="42">
        <v>0</v>
      </c>
      <c r="AH21" s="42"/>
      <c r="AI21" s="42"/>
      <c r="AJ21" s="42">
        <f t="shared" si="3"/>
        <v>14038640</v>
      </c>
      <c r="AK21" s="42">
        <f t="shared" si="4"/>
        <v>78355200</v>
      </c>
      <c r="AL21" s="39"/>
      <c r="AM21" s="39"/>
      <c r="AN21" s="39"/>
      <c r="AO21" s="39"/>
      <c r="AP21" s="39"/>
      <c r="AQ21" s="39" t="s">
        <v>61</v>
      </c>
      <c r="AR21" s="39" t="s">
        <v>2931</v>
      </c>
      <c r="AS21" s="39" t="s">
        <v>2932</v>
      </c>
      <c r="AT21" s="39" t="s">
        <v>2912</v>
      </c>
    </row>
    <row r="22" spans="1:46" hidden="1" x14ac:dyDescent="0.25">
      <c r="A22" s="38">
        <v>21</v>
      </c>
      <c r="B22" s="39" t="s">
        <v>2</v>
      </c>
      <c r="C22" s="39" t="s">
        <v>2933</v>
      </c>
      <c r="D22" s="39" t="s">
        <v>2934</v>
      </c>
      <c r="E22" s="40">
        <v>51949967</v>
      </c>
      <c r="F22" s="41">
        <v>46036</v>
      </c>
      <c r="G22" s="41"/>
      <c r="H22" s="41">
        <v>46278</v>
      </c>
      <c r="I22" s="42">
        <v>126000000</v>
      </c>
      <c r="J22" s="43"/>
      <c r="K22" s="40">
        <v>0</v>
      </c>
      <c r="L22" s="39" t="s">
        <v>60</v>
      </c>
      <c r="M22" s="42">
        <v>0</v>
      </c>
      <c r="N22" s="40">
        <v>15750000</v>
      </c>
      <c r="O22" s="42">
        <v>525000</v>
      </c>
      <c r="P22" s="38">
        <v>135</v>
      </c>
      <c r="Q22" s="41">
        <v>46033</v>
      </c>
      <c r="R22" s="42">
        <v>126000000</v>
      </c>
      <c r="S22" s="38">
        <v>161</v>
      </c>
      <c r="T22" s="41">
        <v>46035</v>
      </c>
      <c r="U22" s="42">
        <v>126000000</v>
      </c>
      <c r="V22" s="42">
        <v>8925000</v>
      </c>
      <c r="W22" s="42">
        <v>15750000</v>
      </c>
      <c r="X22" s="42">
        <v>15750000</v>
      </c>
      <c r="Y22" s="42">
        <v>15750000</v>
      </c>
      <c r="Z22" s="42">
        <v>15750000</v>
      </c>
      <c r="AA22" s="42">
        <v>15750000</v>
      </c>
      <c r="AB22" s="42">
        <v>15750000</v>
      </c>
      <c r="AC22" s="42">
        <f t="shared" si="0"/>
        <v>103425000</v>
      </c>
      <c r="AD22" s="42"/>
      <c r="AE22" s="42">
        <f t="shared" si="1"/>
        <v>15750000</v>
      </c>
      <c r="AF22" s="42">
        <f t="shared" si="5"/>
        <v>6825000</v>
      </c>
      <c r="AG22" s="42">
        <v>0</v>
      </c>
      <c r="AH22" s="42"/>
      <c r="AI22" s="42"/>
      <c r="AJ22" s="42">
        <f t="shared" si="3"/>
        <v>22575000</v>
      </c>
      <c r="AK22" s="42">
        <f t="shared" si="4"/>
        <v>126000000</v>
      </c>
      <c r="AL22" s="39"/>
      <c r="AM22" s="39"/>
      <c r="AN22" s="39"/>
      <c r="AO22" s="39"/>
      <c r="AP22" s="39"/>
      <c r="AQ22" s="39" t="s">
        <v>61</v>
      </c>
      <c r="AR22" s="39" t="s">
        <v>2935</v>
      </c>
      <c r="AS22" s="39" t="s">
        <v>2936</v>
      </c>
      <c r="AT22" s="39" t="s">
        <v>2912</v>
      </c>
    </row>
    <row r="23" spans="1:46" hidden="1" x14ac:dyDescent="0.25">
      <c r="A23" s="38">
        <v>22</v>
      </c>
      <c r="B23" s="39" t="s">
        <v>2</v>
      </c>
      <c r="C23" s="39" t="s">
        <v>2937</v>
      </c>
      <c r="D23" s="39" t="s">
        <v>2938</v>
      </c>
      <c r="E23" s="40">
        <v>52798396</v>
      </c>
      <c r="F23" s="41">
        <v>46036</v>
      </c>
      <c r="G23" s="41"/>
      <c r="H23" s="41">
        <v>46278</v>
      </c>
      <c r="I23" s="42">
        <v>78355200</v>
      </c>
      <c r="J23" s="43"/>
      <c r="K23" s="40">
        <v>0</v>
      </c>
      <c r="L23" s="39" t="s">
        <v>60</v>
      </c>
      <c r="M23" s="42">
        <v>0</v>
      </c>
      <c r="N23" s="40">
        <v>9794400</v>
      </c>
      <c r="O23" s="42">
        <v>326480</v>
      </c>
      <c r="P23" s="38">
        <v>137</v>
      </c>
      <c r="Q23" s="41">
        <v>46033</v>
      </c>
      <c r="R23" s="42">
        <v>78355200</v>
      </c>
      <c r="S23" s="38">
        <v>160</v>
      </c>
      <c r="T23" s="41">
        <v>46035</v>
      </c>
      <c r="U23" s="42">
        <v>78355200</v>
      </c>
      <c r="V23" s="42">
        <v>5550160</v>
      </c>
      <c r="W23" s="42">
        <v>9794400</v>
      </c>
      <c r="X23" s="42">
        <v>9794400</v>
      </c>
      <c r="Y23" s="42">
        <v>9794400</v>
      </c>
      <c r="Z23" s="42">
        <v>9794400</v>
      </c>
      <c r="AA23" s="42">
        <v>9794400</v>
      </c>
      <c r="AB23" s="42">
        <v>9794400</v>
      </c>
      <c r="AC23" s="42">
        <f t="shared" si="0"/>
        <v>64316560</v>
      </c>
      <c r="AD23" s="42"/>
      <c r="AE23" s="42">
        <f t="shared" si="1"/>
        <v>9794400</v>
      </c>
      <c r="AF23" s="42">
        <f t="shared" si="5"/>
        <v>4244240</v>
      </c>
      <c r="AG23" s="42">
        <v>0</v>
      </c>
      <c r="AH23" s="42"/>
      <c r="AI23" s="42"/>
      <c r="AJ23" s="42">
        <f t="shared" si="3"/>
        <v>14038640</v>
      </c>
      <c r="AK23" s="42">
        <f t="shared" si="4"/>
        <v>78355200</v>
      </c>
      <c r="AL23" s="39"/>
      <c r="AM23" s="39"/>
      <c r="AN23" s="39"/>
      <c r="AO23" s="39"/>
      <c r="AP23" s="39"/>
      <c r="AQ23" s="39" t="s">
        <v>61</v>
      </c>
      <c r="AR23" s="39" t="s">
        <v>2939</v>
      </c>
      <c r="AS23" s="39" t="s">
        <v>2940</v>
      </c>
      <c r="AT23" s="39" t="s">
        <v>2912</v>
      </c>
    </row>
    <row r="24" spans="1:46" hidden="1" x14ac:dyDescent="0.25">
      <c r="A24" s="38">
        <v>23</v>
      </c>
      <c r="B24" s="39" t="s">
        <v>2</v>
      </c>
      <c r="C24" s="39" t="s">
        <v>2941</v>
      </c>
      <c r="D24" s="39" t="s">
        <v>2942</v>
      </c>
      <c r="E24" s="40">
        <v>80207019</v>
      </c>
      <c r="F24" s="41">
        <v>46036</v>
      </c>
      <c r="G24" s="41"/>
      <c r="H24" s="41">
        <v>46278</v>
      </c>
      <c r="I24" s="42">
        <v>78355200</v>
      </c>
      <c r="J24" s="43"/>
      <c r="K24" s="40">
        <v>0</v>
      </c>
      <c r="L24" s="39" t="s">
        <v>60</v>
      </c>
      <c r="M24" s="42">
        <v>0</v>
      </c>
      <c r="N24" s="40">
        <v>9794400</v>
      </c>
      <c r="O24" s="42">
        <v>326480</v>
      </c>
      <c r="P24" s="38">
        <v>109</v>
      </c>
      <c r="Q24" s="41">
        <v>46033</v>
      </c>
      <c r="R24" s="42">
        <v>78355200</v>
      </c>
      <c r="S24" s="38">
        <v>188</v>
      </c>
      <c r="T24" s="41">
        <v>46036</v>
      </c>
      <c r="U24" s="42">
        <v>78355200</v>
      </c>
      <c r="V24" s="42">
        <v>5550160</v>
      </c>
      <c r="W24" s="42">
        <v>9794400</v>
      </c>
      <c r="X24" s="42">
        <v>9794400</v>
      </c>
      <c r="Y24" s="42">
        <v>9794400</v>
      </c>
      <c r="Z24" s="42">
        <v>9794400</v>
      </c>
      <c r="AA24" s="42">
        <v>9794400</v>
      </c>
      <c r="AB24" s="42">
        <v>9794400</v>
      </c>
      <c r="AC24" s="42">
        <f t="shared" si="0"/>
        <v>64316560</v>
      </c>
      <c r="AD24" s="42"/>
      <c r="AE24" s="42">
        <f t="shared" si="1"/>
        <v>9794400</v>
      </c>
      <c r="AF24" s="42">
        <f t="shared" si="5"/>
        <v>4244240</v>
      </c>
      <c r="AG24" s="42">
        <v>0</v>
      </c>
      <c r="AH24" s="42"/>
      <c r="AI24" s="42"/>
      <c r="AJ24" s="42">
        <f t="shared" si="3"/>
        <v>14038640</v>
      </c>
      <c r="AK24" s="42">
        <f t="shared" si="4"/>
        <v>78355200</v>
      </c>
      <c r="AL24" s="39"/>
      <c r="AM24" s="39"/>
      <c r="AN24" s="39"/>
      <c r="AO24" s="39"/>
      <c r="AP24" s="39"/>
      <c r="AQ24" s="39" t="s">
        <v>61</v>
      </c>
      <c r="AR24" s="39" t="s">
        <v>2943</v>
      </c>
      <c r="AS24" s="39" t="s">
        <v>2944</v>
      </c>
      <c r="AT24" s="39" t="s">
        <v>2912</v>
      </c>
    </row>
    <row r="25" spans="1:46" hidden="1" x14ac:dyDescent="0.25">
      <c r="A25" s="38">
        <v>24</v>
      </c>
      <c r="B25" s="39" t="s">
        <v>2</v>
      </c>
      <c r="C25" s="39" t="s">
        <v>2945</v>
      </c>
      <c r="D25" s="39" t="s">
        <v>2946</v>
      </c>
      <c r="E25" s="40">
        <v>1072662684</v>
      </c>
      <c r="F25" s="41">
        <v>46043</v>
      </c>
      <c r="G25" s="41"/>
      <c r="H25" s="41">
        <v>46285</v>
      </c>
      <c r="I25" s="42">
        <v>46476100</v>
      </c>
      <c r="J25" s="43"/>
      <c r="K25" s="40">
        <v>0</v>
      </c>
      <c r="L25" s="39" t="s">
        <v>60</v>
      </c>
      <c r="M25" s="42">
        <v>0</v>
      </c>
      <c r="N25" s="40">
        <v>5809512.5</v>
      </c>
      <c r="O25" s="42">
        <v>193650.41666666666</v>
      </c>
      <c r="P25" s="38">
        <v>103</v>
      </c>
      <c r="Q25" s="41">
        <v>46033</v>
      </c>
      <c r="R25" s="42">
        <v>46476100</v>
      </c>
      <c r="S25" s="38">
        <v>450</v>
      </c>
      <c r="T25" s="41">
        <v>46043</v>
      </c>
      <c r="U25" s="42">
        <v>46476100</v>
      </c>
      <c r="V25" s="42">
        <v>1936504.1666666665</v>
      </c>
      <c r="W25" s="42">
        <v>5809512.5</v>
      </c>
      <c r="X25" s="42">
        <v>5809512.5</v>
      </c>
      <c r="Y25" s="42">
        <v>5809512.5</v>
      </c>
      <c r="Z25" s="42">
        <v>5809512.5</v>
      </c>
      <c r="AA25" s="42">
        <v>5809512.5</v>
      </c>
      <c r="AB25" s="42">
        <v>5809512.5</v>
      </c>
      <c r="AC25" s="42">
        <f t="shared" si="0"/>
        <v>36793579.166666664</v>
      </c>
      <c r="AD25" s="42"/>
      <c r="AE25" s="42">
        <f t="shared" si="1"/>
        <v>5809512.5</v>
      </c>
      <c r="AF25" s="42">
        <f>--N25/30*20</f>
        <v>3873008.333333333</v>
      </c>
      <c r="AG25" s="42">
        <v>0</v>
      </c>
      <c r="AH25" s="42"/>
      <c r="AI25" s="42"/>
      <c r="AJ25" s="42">
        <f t="shared" si="3"/>
        <v>9682520.8333333321</v>
      </c>
      <c r="AK25" s="42">
        <f t="shared" si="4"/>
        <v>46476100</v>
      </c>
      <c r="AL25" s="39"/>
      <c r="AM25" s="39"/>
      <c r="AN25" s="39"/>
      <c r="AO25" s="39"/>
      <c r="AP25" s="39"/>
      <c r="AQ25" s="39" t="s">
        <v>61</v>
      </c>
      <c r="AR25" s="39" t="s">
        <v>2947</v>
      </c>
      <c r="AS25" s="39" t="s">
        <v>2948</v>
      </c>
      <c r="AT25" s="39" t="s">
        <v>2949</v>
      </c>
    </row>
    <row r="26" spans="1:46" hidden="1" x14ac:dyDescent="0.25">
      <c r="A26" s="38">
        <v>25</v>
      </c>
      <c r="B26" s="39" t="s">
        <v>2</v>
      </c>
      <c r="C26" s="39" t="s">
        <v>2950</v>
      </c>
      <c r="D26" s="39" t="s">
        <v>2951</v>
      </c>
      <c r="E26" s="40">
        <v>80084436</v>
      </c>
      <c r="F26" s="41">
        <v>46043</v>
      </c>
      <c r="G26" s="41"/>
      <c r="H26" s="41">
        <v>46285</v>
      </c>
      <c r="I26" s="42">
        <v>66284400</v>
      </c>
      <c r="J26" s="43"/>
      <c r="K26" s="40">
        <v>0</v>
      </c>
      <c r="L26" s="39" t="s">
        <v>60</v>
      </c>
      <c r="M26" s="42">
        <v>0</v>
      </c>
      <c r="N26" s="40">
        <v>8285550</v>
      </c>
      <c r="O26" s="42">
        <v>276185</v>
      </c>
      <c r="P26" s="38">
        <v>939</v>
      </c>
      <c r="Q26" s="41">
        <v>46039</v>
      </c>
      <c r="R26" s="42">
        <v>66284400</v>
      </c>
      <c r="S26" s="38">
        <v>458</v>
      </c>
      <c r="T26" s="41">
        <v>46043</v>
      </c>
      <c r="U26" s="42">
        <v>66284400</v>
      </c>
      <c r="V26" s="42">
        <v>2761850</v>
      </c>
      <c r="W26" s="42">
        <v>8285550</v>
      </c>
      <c r="X26" s="42">
        <v>8285550</v>
      </c>
      <c r="Y26" s="42">
        <v>8285550</v>
      </c>
      <c r="Z26" s="42">
        <v>8285550</v>
      </c>
      <c r="AA26" s="42">
        <v>8285550</v>
      </c>
      <c r="AB26" s="42">
        <v>8285550</v>
      </c>
      <c r="AC26" s="42">
        <f t="shared" si="0"/>
        <v>52475150</v>
      </c>
      <c r="AD26" s="42"/>
      <c r="AE26" s="42">
        <f t="shared" si="1"/>
        <v>8285550</v>
      </c>
      <c r="AF26" s="42">
        <f t="shared" ref="AF26:AF27" si="6">--N26/30*20</f>
        <v>5523700</v>
      </c>
      <c r="AG26" s="42">
        <v>0</v>
      </c>
      <c r="AH26" s="42"/>
      <c r="AI26" s="42"/>
      <c r="AJ26" s="42">
        <f t="shared" si="3"/>
        <v>13809250</v>
      </c>
      <c r="AK26" s="42">
        <f t="shared" si="4"/>
        <v>66284400</v>
      </c>
      <c r="AL26" s="39"/>
      <c r="AM26" s="39"/>
      <c r="AN26" s="39"/>
      <c r="AO26" s="39"/>
      <c r="AP26" s="39"/>
      <c r="AQ26" s="39" t="s">
        <v>61</v>
      </c>
      <c r="AR26" s="39" t="s">
        <v>2952</v>
      </c>
      <c r="AS26" s="39" t="s">
        <v>2953</v>
      </c>
      <c r="AT26" s="39" t="s">
        <v>2954</v>
      </c>
    </row>
    <row r="27" spans="1:46" hidden="1" x14ac:dyDescent="0.25">
      <c r="A27" s="38">
        <v>26</v>
      </c>
      <c r="B27" s="39" t="s">
        <v>2</v>
      </c>
      <c r="C27" s="39" t="s">
        <v>2955</v>
      </c>
      <c r="D27" s="39" t="s">
        <v>2956</v>
      </c>
      <c r="E27" s="40">
        <v>1010175137</v>
      </c>
      <c r="F27" s="41">
        <v>46043</v>
      </c>
      <c r="G27" s="41"/>
      <c r="H27" s="41">
        <v>46285</v>
      </c>
      <c r="I27" s="42">
        <v>66284400</v>
      </c>
      <c r="J27" s="43"/>
      <c r="K27" s="40">
        <v>0</v>
      </c>
      <c r="L27" s="39" t="s">
        <v>60</v>
      </c>
      <c r="M27" s="42">
        <v>0</v>
      </c>
      <c r="N27" s="40">
        <v>8285550</v>
      </c>
      <c r="O27" s="42">
        <v>276185</v>
      </c>
      <c r="P27" s="38">
        <v>138</v>
      </c>
      <c r="Q27" s="41">
        <v>46033</v>
      </c>
      <c r="R27" s="42">
        <v>66284400</v>
      </c>
      <c r="S27" s="38">
        <v>433</v>
      </c>
      <c r="T27" s="41">
        <v>46043</v>
      </c>
      <c r="U27" s="42">
        <v>66284400</v>
      </c>
      <c r="V27" s="42">
        <v>2761850</v>
      </c>
      <c r="W27" s="42">
        <v>8285550</v>
      </c>
      <c r="X27" s="42">
        <v>8285550</v>
      </c>
      <c r="Y27" s="42">
        <v>8285550</v>
      </c>
      <c r="Z27" s="42">
        <v>8285550</v>
      </c>
      <c r="AA27" s="42">
        <v>8285550</v>
      </c>
      <c r="AB27" s="42">
        <v>8285550</v>
      </c>
      <c r="AC27" s="42">
        <f t="shared" si="0"/>
        <v>52475150</v>
      </c>
      <c r="AD27" s="42"/>
      <c r="AE27" s="42">
        <f t="shared" si="1"/>
        <v>8285550</v>
      </c>
      <c r="AF27" s="42">
        <f t="shared" si="6"/>
        <v>5523700</v>
      </c>
      <c r="AG27" s="42">
        <v>0</v>
      </c>
      <c r="AH27" s="42"/>
      <c r="AI27" s="42"/>
      <c r="AJ27" s="42">
        <f t="shared" si="3"/>
        <v>13809250</v>
      </c>
      <c r="AK27" s="42">
        <f t="shared" si="4"/>
        <v>66284400</v>
      </c>
      <c r="AL27" s="39"/>
      <c r="AM27" s="39"/>
      <c r="AN27" s="39"/>
      <c r="AO27" s="39"/>
      <c r="AP27" s="39"/>
      <c r="AQ27" s="39" t="s">
        <v>61</v>
      </c>
      <c r="AR27" s="39" t="s">
        <v>2957</v>
      </c>
      <c r="AS27" s="39" t="s">
        <v>2958</v>
      </c>
      <c r="AT27" s="39" t="s">
        <v>2954</v>
      </c>
    </row>
    <row r="28" spans="1:46" hidden="1" x14ac:dyDescent="0.25">
      <c r="A28" s="38">
        <v>27</v>
      </c>
      <c r="B28" s="39" t="s">
        <v>2</v>
      </c>
      <c r="C28" s="39" t="s">
        <v>2959</v>
      </c>
      <c r="D28" s="39" t="s">
        <v>2960</v>
      </c>
      <c r="E28" s="40">
        <v>1016087227</v>
      </c>
      <c r="F28" s="41">
        <v>46042</v>
      </c>
      <c r="G28" s="41"/>
      <c r="H28" s="41">
        <v>46284</v>
      </c>
      <c r="I28" s="42">
        <v>42840000</v>
      </c>
      <c r="J28" s="43"/>
      <c r="K28" s="40">
        <v>0</v>
      </c>
      <c r="L28" s="39" t="s">
        <v>60</v>
      </c>
      <c r="M28" s="42">
        <v>0</v>
      </c>
      <c r="N28" s="40">
        <v>5355000</v>
      </c>
      <c r="O28" s="42">
        <v>178500</v>
      </c>
      <c r="P28" s="38">
        <v>130</v>
      </c>
      <c r="Q28" s="41">
        <v>46033</v>
      </c>
      <c r="R28" s="42">
        <v>42840000</v>
      </c>
      <c r="S28" s="38">
        <v>369</v>
      </c>
      <c r="T28" s="41">
        <v>46042</v>
      </c>
      <c r="U28" s="42">
        <v>42840000</v>
      </c>
      <c r="V28" s="42">
        <v>1963500</v>
      </c>
      <c r="W28" s="42">
        <v>5355000</v>
      </c>
      <c r="X28" s="42">
        <v>5355000</v>
      </c>
      <c r="Y28" s="42">
        <v>5355000</v>
      </c>
      <c r="Z28" s="42">
        <v>5355000</v>
      </c>
      <c r="AA28" s="42">
        <v>5355000</v>
      </c>
      <c r="AB28" s="42">
        <v>5355000</v>
      </c>
      <c r="AC28" s="42">
        <f t="shared" si="0"/>
        <v>34093500</v>
      </c>
      <c r="AD28" s="42"/>
      <c r="AE28" s="42">
        <f t="shared" si="1"/>
        <v>5355000</v>
      </c>
      <c r="AF28" s="42">
        <f>--N28/30*19</f>
        <v>3391500</v>
      </c>
      <c r="AG28" s="42">
        <v>0</v>
      </c>
      <c r="AH28" s="42"/>
      <c r="AI28" s="42"/>
      <c r="AJ28" s="42">
        <f t="shared" si="3"/>
        <v>8746500</v>
      </c>
      <c r="AK28" s="42">
        <f t="shared" si="4"/>
        <v>42840000</v>
      </c>
      <c r="AL28" s="39"/>
      <c r="AM28" s="39"/>
      <c r="AN28" s="39"/>
      <c r="AO28" s="39"/>
      <c r="AP28" s="39"/>
      <c r="AQ28" s="39" t="s">
        <v>93</v>
      </c>
      <c r="AR28" s="39" t="s">
        <v>2961</v>
      </c>
      <c r="AS28" s="39" t="s">
        <v>2962</v>
      </c>
      <c r="AT28" s="39" t="s">
        <v>2963</v>
      </c>
    </row>
    <row r="29" spans="1:46" hidden="1" x14ac:dyDescent="0.25">
      <c r="A29" s="38">
        <v>28</v>
      </c>
      <c r="B29" s="39" t="s">
        <v>2</v>
      </c>
      <c r="C29" s="39" t="s">
        <v>2964</v>
      </c>
      <c r="D29" s="39" t="s">
        <v>2965</v>
      </c>
      <c r="E29" s="40">
        <v>1019087944</v>
      </c>
      <c r="F29" s="41">
        <v>46049</v>
      </c>
      <c r="G29" s="41"/>
      <c r="H29" s="41">
        <v>46291</v>
      </c>
      <c r="I29" s="42">
        <v>54600000</v>
      </c>
      <c r="J29" s="43"/>
      <c r="K29" s="40">
        <v>0</v>
      </c>
      <c r="L29" s="39" t="s">
        <v>60</v>
      </c>
      <c r="M29" s="42">
        <v>0</v>
      </c>
      <c r="N29" s="40">
        <v>6825000</v>
      </c>
      <c r="O29" s="42">
        <v>227500</v>
      </c>
      <c r="P29" s="38">
        <v>948</v>
      </c>
      <c r="Q29" s="41">
        <v>46043</v>
      </c>
      <c r="R29" s="42">
        <v>54600000</v>
      </c>
      <c r="S29" s="38">
        <v>994</v>
      </c>
      <c r="T29" s="41">
        <v>46049</v>
      </c>
      <c r="U29" s="42">
        <v>54600000</v>
      </c>
      <c r="V29" s="42">
        <v>910000</v>
      </c>
      <c r="W29" s="42">
        <v>6825000</v>
      </c>
      <c r="X29" s="42">
        <v>6825000</v>
      </c>
      <c r="Y29" s="42">
        <v>6825000</v>
      </c>
      <c r="Z29" s="42">
        <v>6825000</v>
      </c>
      <c r="AA29" s="42">
        <v>6825000</v>
      </c>
      <c r="AB29" s="42">
        <v>6825000</v>
      </c>
      <c r="AC29" s="42">
        <f t="shared" si="0"/>
        <v>41860000</v>
      </c>
      <c r="AD29" s="42"/>
      <c r="AE29" s="42">
        <f t="shared" si="1"/>
        <v>6825000</v>
      </c>
      <c r="AF29" s="42">
        <f>--N29/30*26</f>
        <v>5915000</v>
      </c>
      <c r="AG29" s="42">
        <v>0</v>
      </c>
      <c r="AH29" s="42"/>
      <c r="AI29" s="42"/>
      <c r="AJ29" s="42">
        <f t="shared" si="3"/>
        <v>12740000</v>
      </c>
      <c r="AK29" s="42">
        <f t="shared" si="4"/>
        <v>54600000</v>
      </c>
      <c r="AL29" s="39"/>
      <c r="AM29" s="39"/>
      <c r="AN29" s="39"/>
      <c r="AO29" s="39"/>
      <c r="AP29" s="39"/>
      <c r="AQ29" s="39" t="s">
        <v>61</v>
      </c>
      <c r="AR29" s="39" t="s">
        <v>2966</v>
      </c>
      <c r="AS29" s="39" t="s">
        <v>2967</v>
      </c>
      <c r="AT29" s="39" t="s">
        <v>2963</v>
      </c>
    </row>
    <row r="30" spans="1:46" hidden="1" x14ac:dyDescent="0.25">
      <c r="A30" s="38">
        <v>29</v>
      </c>
      <c r="B30" s="39" t="s">
        <v>2</v>
      </c>
      <c r="C30" s="39" t="s">
        <v>2968</v>
      </c>
      <c r="D30" s="39" t="s">
        <v>2969</v>
      </c>
      <c r="E30" s="40">
        <v>38361855</v>
      </c>
      <c r="F30" s="41">
        <v>46042</v>
      </c>
      <c r="G30" s="41"/>
      <c r="H30" s="41">
        <v>46284</v>
      </c>
      <c r="I30" s="42">
        <v>29996400</v>
      </c>
      <c r="J30" s="43"/>
      <c r="K30" s="40">
        <v>0</v>
      </c>
      <c r="L30" s="39" t="s">
        <v>60</v>
      </c>
      <c r="M30" s="42">
        <v>0</v>
      </c>
      <c r="N30" s="40">
        <v>3749550</v>
      </c>
      <c r="O30" s="42">
        <v>124985</v>
      </c>
      <c r="P30" s="38">
        <v>121</v>
      </c>
      <c r="Q30" s="41">
        <v>46033</v>
      </c>
      <c r="R30" s="42">
        <v>29996400</v>
      </c>
      <c r="S30" s="38">
        <v>401</v>
      </c>
      <c r="T30" s="41">
        <v>46042</v>
      </c>
      <c r="U30" s="42">
        <v>29996400</v>
      </c>
      <c r="V30" s="42">
        <v>1374835</v>
      </c>
      <c r="W30" s="42">
        <v>3749550</v>
      </c>
      <c r="X30" s="42">
        <v>3749550</v>
      </c>
      <c r="Y30" s="42">
        <v>3749550</v>
      </c>
      <c r="Z30" s="42">
        <v>3749550</v>
      </c>
      <c r="AA30" s="42">
        <v>3749550</v>
      </c>
      <c r="AB30" s="42">
        <v>3749550</v>
      </c>
      <c r="AC30" s="42">
        <f t="shared" si="0"/>
        <v>23872135</v>
      </c>
      <c r="AD30" s="42"/>
      <c r="AE30" s="42">
        <f t="shared" si="1"/>
        <v>3749550</v>
      </c>
      <c r="AF30" s="42">
        <f t="shared" ref="AF30:AF31" si="7">--N30/30*19</f>
        <v>2374715</v>
      </c>
      <c r="AG30" s="42">
        <v>0</v>
      </c>
      <c r="AH30" s="42"/>
      <c r="AI30" s="42"/>
      <c r="AJ30" s="42">
        <f t="shared" si="3"/>
        <v>6124265</v>
      </c>
      <c r="AK30" s="42">
        <f t="shared" si="4"/>
        <v>29996400</v>
      </c>
      <c r="AL30" s="39"/>
      <c r="AM30" s="39"/>
      <c r="AN30" s="39"/>
      <c r="AO30" s="39"/>
      <c r="AP30" s="39"/>
      <c r="AQ30" s="39" t="s">
        <v>163</v>
      </c>
      <c r="AR30" s="39" t="s">
        <v>2970</v>
      </c>
      <c r="AS30" s="39" t="s">
        <v>2971</v>
      </c>
      <c r="AT30" s="39" t="s">
        <v>2963</v>
      </c>
    </row>
    <row r="31" spans="1:46" hidden="1" x14ac:dyDescent="0.25">
      <c r="A31" s="38">
        <v>30</v>
      </c>
      <c r="B31" s="39" t="s">
        <v>2</v>
      </c>
      <c r="C31" s="39" t="s">
        <v>2972</v>
      </c>
      <c r="D31" s="39" t="s">
        <v>2973</v>
      </c>
      <c r="E31" s="40">
        <v>30735714</v>
      </c>
      <c r="F31" s="41">
        <v>46042</v>
      </c>
      <c r="G31" s="41"/>
      <c r="H31" s="41">
        <v>46284</v>
      </c>
      <c r="I31" s="42">
        <v>89040000</v>
      </c>
      <c r="J31" s="43"/>
      <c r="K31" s="40">
        <v>0</v>
      </c>
      <c r="L31" s="39" t="s">
        <v>60</v>
      </c>
      <c r="M31" s="42">
        <v>0</v>
      </c>
      <c r="N31" s="40">
        <v>11130000</v>
      </c>
      <c r="O31" s="42">
        <v>371000</v>
      </c>
      <c r="P31" s="38">
        <v>115</v>
      </c>
      <c r="Q31" s="41">
        <v>46033</v>
      </c>
      <c r="R31" s="42">
        <v>133560000</v>
      </c>
      <c r="S31" s="38">
        <v>392</v>
      </c>
      <c r="T31" s="41">
        <v>46042</v>
      </c>
      <c r="U31" s="42">
        <v>133560000</v>
      </c>
      <c r="V31" s="42">
        <v>4081000</v>
      </c>
      <c r="W31" s="42">
        <v>11130000</v>
      </c>
      <c r="X31" s="42">
        <v>11130000</v>
      </c>
      <c r="Y31" s="42">
        <v>11130000</v>
      </c>
      <c r="Z31" s="42">
        <v>11130000</v>
      </c>
      <c r="AA31" s="42">
        <v>11130000</v>
      </c>
      <c r="AB31" s="42">
        <v>11130000</v>
      </c>
      <c r="AC31" s="42">
        <f t="shared" si="0"/>
        <v>70861000</v>
      </c>
      <c r="AD31" s="42"/>
      <c r="AE31" s="42">
        <f t="shared" si="1"/>
        <v>11130000</v>
      </c>
      <c r="AF31" s="42">
        <f t="shared" si="7"/>
        <v>7049000</v>
      </c>
      <c r="AG31" s="42">
        <v>0</v>
      </c>
      <c r="AH31" s="42"/>
      <c r="AI31" s="42"/>
      <c r="AJ31" s="42">
        <f t="shared" si="3"/>
        <v>18179000</v>
      </c>
      <c r="AK31" s="42">
        <f t="shared" si="4"/>
        <v>89040000</v>
      </c>
      <c r="AL31" s="38"/>
      <c r="AM31" s="41"/>
      <c r="AN31" s="41"/>
      <c r="AO31" s="38"/>
      <c r="AP31" s="38"/>
      <c r="AQ31" s="39" t="s">
        <v>61</v>
      </c>
      <c r="AR31" s="39" t="s">
        <v>2974</v>
      </c>
      <c r="AS31" s="39" t="s">
        <v>2975</v>
      </c>
      <c r="AT31" s="39" t="s">
        <v>2963</v>
      </c>
    </row>
    <row r="32" spans="1:46" hidden="1" x14ac:dyDescent="0.25">
      <c r="A32" s="38">
        <v>31</v>
      </c>
      <c r="B32" s="39" t="s">
        <v>2</v>
      </c>
      <c r="C32" s="39" t="s">
        <v>2976</v>
      </c>
      <c r="D32" s="39" t="s">
        <v>2977</v>
      </c>
      <c r="E32" s="40">
        <v>80014641</v>
      </c>
      <c r="F32" s="41">
        <v>46048</v>
      </c>
      <c r="G32" s="41"/>
      <c r="H32" s="41">
        <v>46290</v>
      </c>
      <c r="I32" s="42">
        <v>69720000</v>
      </c>
      <c r="J32" s="43"/>
      <c r="K32" s="40">
        <v>0</v>
      </c>
      <c r="L32" s="39" t="s">
        <v>60</v>
      </c>
      <c r="M32" s="42">
        <v>0</v>
      </c>
      <c r="N32" s="40">
        <v>8715000</v>
      </c>
      <c r="O32" s="42">
        <v>290500</v>
      </c>
      <c r="P32" s="38">
        <v>943</v>
      </c>
      <c r="Q32" s="41">
        <v>46042</v>
      </c>
      <c r="R32" s="42">
        <v>69720000</v>
      </c>
      <c r="S32" s="38">
        <v>672</v>
      </c>
      <c r="T32" s="41">
        <v>46048</v>
      </c>
      <c r="U32" s="42">
        <v>69720000</v>
      </c>
      <c r="V32" s="42">
        <v>1452500</v>
      </c>
      <c r="W32" s="42">
        <v>8715000</v>
      </c>
      <c r="X32" s="42">
        <v>8715000</v>
      </c>
      <c r="Y32" s="42">
        <v>8715000</v>
      </c>
      <c r="Z32" s="42">
        <v>8715000</v>
      </c>
      <c r="AA32" s="42">
        <v>8715000</v>
      </c>
      <c r="AB32" s="42">
        <v>8715000</v>
      </c>
      <c r="AC32" s="42">
        <f t="shared" si="0"/>
        <v>53742500</v>
      </c>
      <c r="AD32" s="42"/>
      <c r="AE32" s="42">
        <f t="shared" si="1"/>
        <v>8715000</v>
      </c>
      <c r="AF32" s="42">
        <f>--N32/30*25</f>
        <v>7262500</v>
      </c>
      <c r="AG32" s="42">
        <v>0</v>
      </c>
      <c r="AH32" s="42"/>
      <c r="AI32" s="42"/>
      <c r="AJ32" s="42">
        <f t="shared" si="3"/>
        <v>15977500</v>
      </c>
      <c r="AK32" s="42">
        <f t="shared" si="4"/>
        <v>69720000</v>
      </c>
      <c r="AL32" s="39"/>
      <c r="AM32" s="39"/>
      <c r="AN32" s="39"/>
      <c r="AO32" s="39"/>
      <c r="AP32" s="39"/>
      <c r="AQ32" s="39" t="s">
        <v>61</v>
      </c>
      <c r="AR32" s="39" t="s">
        <v>2978</v>
      </c>
      <c r="AS32" s="39" t="s">
        <v>2979</v>
      </c>
      <c r="AT32" s="39" t="s">
        <v>2963</v>
      </c>
    </row>
    <row r="33" spans="1:46" hidden="1" x14ac:dyDescent="0.25">
      <c r="A33" s="38">
        <v>32</v>
      </c>
      <c r="B33" s="39" t="s">
        <v>2</v>
      </c>
      <c r="C33" s="39" t="s">
        <v>2980</v>
      </c>
      <c r="D33" s="39" t="s">
        <v>2981</v>
      </c>
      <c r="E33" s="40">
        <v>1110482791</v>
      </c>
      <c r="F33" s="41">
        <v>46048</v>
      </c>
      <c r="G33" s="41"/>
      <c r="H33" s="41">
        <v>46290</v>
      </c>
      <c r="I33" s="42">
        <v>48350608</v>
      </c>
      <c r="J33" s="43"/>
      <c r="K33" s="40">
        <v>0</v>
      </c>
      <c r="L33" s="39" t="s">
        <v>60</v>
      </c>
      <c r="M33" s="42">
        <v>0</v>
      </c>
      <c r="N33" s="40">
        <v>6043826</v>
      </c>
      <c r="O33" s="42">
        <v>201460.86666666667</v>
      </c>
      <c r="P33" s="38">
        <v>946</v>
      </c>
      <c r="Q33" s="41">
        <v>46042</v>
      </c>
      <c r="R33" s="42">
        <v>48350608</v>
      </c>
      <c r="S33" s="38">
        <v>988</v>
      </c>
      <c r="T33" s="41">
        <v>46048</v>
      </c>
      <c r="U33" s="42">
        <v>48350608</v>
      </c>
      <c r="V33" s="42">
        <v>1007304.3333333334</v>
      </c>
      <c r="W33" s="42">
        <v>6043826</v>
      </c>
      <c r="X33" s="42">
        <v>6043826</v>
      </c>
      <c r="Y33" s="42">
        <v>6043826</v>
      </c>
      <c r="Z33" s="42">
        <v>6043826</v>
      </c>
      <c r="AA33" s="42">
        <v>6043826</v>
      </c>
      <c r="AB33" s="42">
        <v>6043826</v>
      </c>
      <c r="AC33" s="42">
        <f t="shared" si="0"/>
        <v>37270260.333333328</v>
      </c>
      <c r="AD33" s="42"/>
      <c r="AE33" s="42">
        <f t="shared" si="1"/>
        <v>6043826</v>
      </c>
      <c r="AF33" s="42">
        <f t="shared" ref="AF33:AF34" si="8">--N33/30*25</f>
        <v>5036521.666666667</v>
      </c>
      <c r="AG33" s="42">
        <v>0</v>
      </c>
      <c r="AH33" s="42"/>
      <c r="AI33" s="42"/>
      <c r="AJ33" s="42">
        <f t="shared" si="3"/>
        <v>11080347.666666668</v>
      </c>
      <c r="AK33" s="42">
        <f t="shared" si="4"/>
        <v>48350608</v>
      </c>
      <c r="AL33" s="39"/>
      <c r="AM33" s="39"/>
      <c r="AN33" s="39"/>
      <c r="AO33" s="39"/>
      <c r="AP33" s="39"/>
      <c r="AQ33" s="39" t="s">
        <v>61</v>
      </c>
      <c r="AR33" s="39" t="s">
        <v>2982</v>
      </c>
      <c r="AS33" s="39" t="s">
        <v>2983</v>
      </c>
      <c r="AT33" s="39" t="s">
        <v>2963</v>
      </c>
    </row>
    <row r="34" spans="1:46" hidden="1" x14ac:dyDescent="0.25">
      <c r="A34" s="38">
        <v>33</v>
      </c>
      <c r="B34" s="39" t="s">
        <v>2</v>
      </c>
      <c r="C34" s="39" t="s">
        <v>2984</v>
      </c>
      <c r="D34" s="39" t="s">
        <v>2985</v>
      </c>
      <c r="E34" s="40">
        <v>1022392687</v>
      </c>
      <c r="F34" s="41">
        <v>46048</v>
      </c>
      <c r="G34" s="41"/>
      <c r="H34" s="41">
        <v>46290</v>
      </c>
      <c r="I34" s="42">
        <v>45920000</v>
      </c>
      <c r="J34" s="43"/>
      <c r="K34" s="40">
        <v>0</v>
      </c>
      <c r="L34" s="39" t="s">
        <v>60</v>
      </c>
      <c r="M34" s="42">
        <v>0</v>
      </c>
      <c r="N34" s="40">
        <v>5740000</v>
      </c>
      <c r="O34" s="42">
        <v>191333.33333333334</v>
      </c>
      <c r="P34" s="38">
        <v>945</v>
      </c>
      <c r="Q34" s="41">
        <v>46042</v>
      </c>
      <c r="R34" s="42">
        <v>45920000</v>
      </c>
      <c r="S34" s="38">
        <v>647</v>
      </c>
      <c r="T34" s="41">
        <v>46048</v>
      </c>
      <c r="U34" s="42">
        <v>45920000</v>
      </c>
      <c r="V34" s="42">
        <v>956666.66666666674</v>
      </c>
      <c r="W34" s="42">
        <v>5740000</v>
      </c>
      <c r="X34" s="42">
        <v>5740000</v>
      </c>
      <c r="Y34" s="42">
        <v>5740000</v>
      </c>
      <c r="Z34" s="42">
        <v>5740000</v>
      </c>
      <c r="AA34" s="42">
        <v>5740000</v>
      </c>
      <c r="AB34" s="42">
        <v>5740000</v>
      </c>
      <c r="AC34" s="42">
        <f t="shared" si="0"/>
        <v>35396666.666666672</v>
      </c>
      <c r="AD34" s="42"/>
      <c r="AE34" s="42">
        <f t="shared" si="1"/>
        <v>5740000</v>
      </c>
      <c r="AF34" s="42">
        <f t="shared" si="8"/>
        <v>4783333.333333334</v>
      </c>
      <c r="AG34" s="42">
        <v>0</v>
      </c>
      <c r="AH34" s="42"/>
      <c r="AI34" s="42"/>
      <c r="AJ34" s="42">
        <f t="shared" si="3"/>
        <v>10523333.333333334</v>
      </c>
      <c r="AK34" s="42">
        <f t="shared" si="4"/>
        <v>45920000.000000007</v>
      </c>
      <c r="AL34" s="39"/>
      <c r="AM34" s="39"/>
      <c r="AN34" s="39"/>
      <c r="AO34" s="39"/>
      <c r="AP34" s="39"/>
      <c r="AQ34" s="39" t="s">
        <v>61</v>
      </c>
      <c r="AR34" s="39" t="s">
        <v>2986</v>
      </c>
      <c r="AS34" s="39" t="s">
        <v>2987</v>
      </c>
      <c r="AT34" s="39" t="s">
        <v>2963</v>
      </c>
    </row>
    <row r="35" spans="1:46" hidden="1" x14ac:dyDescent="0.25">
      <c r="A35" s="38">
        <v>34</v>
      </c>
      <c r="B35" s="39" t="s">
        <v>2</v>
      </c>
      <c r="C35" s="39" t="s">
        <v>2988</v>
      </c>
      <c r="D35" s="39" t="s">
        <v>2989</v>
      </c>
      <c r="E35" s="40">
        <v>1022397556</v>
      </c>
      <c r="F35" s="41">
        <v>46036</v>
      </c>
      <c r="G35" s="41"/>
      <c r="H35" s="41">
        <v>46278</v>
      </c>
      <c r="I35" s="42">
        <v>46048200</v>
      </c>
      <c r="J35" s="43"/>
      <c r="K35" s="40">
        <v>0</v>
      </c>
      <c r="L35" s="39" t="s">
        <v>60</v>
      </c>
      <c r="M35" s="42">
        <v>0</v>
      </c>
      <c r="N35" s="40">
        <v>5756025</v>
      </c>
      <c r="O35" s="42">
        <v>191867.5</v>
      </c>
      <c r="P35" s="38">
        <v>102</v>
      </c>
      <c r="Q35" s="41">
        <v>46033</v>
      </c>
      <c r="R35" s="42">
        <v>46048200</v>
      </c>
      <c r="S35" s="38">
        <v>189</v>
      </c>
      <c r="T35" s="41">
        <v>46036</v>
      </c>
      <c r="U35" s="42">
        <v>46048200</v>
      </c>
      <c r="V35" s="42">
        <v>3261747.5</v>
      </c>
      <c r="W35" s="42">
        <v>5756025</v>
      </c>
      <c r="X35" s="42">
        <v>5756025</v>
      </c>
      <c r="Y35" s="42">
        <v>5756025</v>
      </c>
      <c r="Z35" s="42">
        <v>5756025</v>
      </c>
      <c r="AA35" s="42">
        <v>5756025</v>
      </c>
      <c r="AB35" s="42">
        <v>5756025</v>
      </c>
      <c r="AC35" s="42">
        <f t="shared" si="0"/>
        <v>37797897.5</v>
      </c>
      <c r="AD35" s="42"/>
      <c r="AE35" s="42">
        <f t="shared" si="1"/>
        <v>5756025</v>
      </c>
      <c r="AF35" s="42">
        <f>--N35/30*13</f>
        <v>2494277.5</v>
      </c>
      <c r="AG35" s="42">
        <v>0</v>
      </c>
      <c r="AH35" s="42"/>
      <c r="AI35" s="42"/>
      <c r="AJ35" s="42">
        <f t="shared" si="3"/>
        <v>8250302.5</v>
      </c>
      <c r="AK35" s="42">
        <f t="shared" si="4"/>
        <v>46048200</v>
      </c>
      <c r="AL35" s="39"/>
      <c r="AM35" s="39"/>
      <c r="AN35" s="39"/>
      <c r="AO35" s="39"/>
      <c r="AP35" s="39"/>
      <c r="AQ35" s="39" t="s">
        <v>61</v>
      </c>
      <c r="AR35" s="39" t="s">
        <v>2990</v>
      </c>
      <c r="AS35" s="39" t="s">
        <v>2991</v>
      </c>
      <c r="AT35" s="39" t="s">
        <v>2912</v>
      </c>
    </row>
    <row r="36" spans="1:46" hidden="1" x14ac:dyDescent="0.25">
      <c r="A36" s="38">
        <v>35</v>
      </c>
      <c r="B36" s="39" t="s">
        <v>2</v>
      </c>
      <c r="C36" s="39" t="s">
        <v>2992</v>
      </c>
      <c r="D36" s="39" t="s">
        <v>2993</v>
      </c>
      <c r="E36" s="40">
        <v>900796153</v>
      </c>
      <c r="F36" s="41">
        <v>46043</v>
      </c>
      <c r="G36" s="41"/>
      <c r="H36" s="41">
        <v>46285</v>
      </c>
      <c r="I36" s="42">
        <v>231000000</v>
      </c>
      <c r="J36" s="43"/>
      <c r="K36" s="40">
        <v>24264705.882352941</v>
      </c>
      <c r="L36" s="39" t="s">
        <v>92</v>
      </c>
      <c r="M36" s="42">
        <v>4610294.1176470583</v>
      </c>
      <c r="N36" s="40">
        <f>--M36--K36</f>
        <v>28875000</v>
      </c>
      <c r="O36" s="42"/>
      <c r="P36" s="38">
        <v>929</v>
      </c>
      <c r="Q36" s="41"/>
      <c r="R36" s="42"/>
      <c r="S36" s="38"/>
      <c r="T36" s="41"/>
      <c r="U36" s="42"/>
      <c r="V36" s="42"/>
      <c r="W36" s="42"/>
      <c r="X36" s="42">
        <v>57750000</v>
      </c>
      <c r="Y36" s="42"/>
      <c r="Z36" s="42">
        <v>57750000</v>
      </c>
      <c r="AA36" s="42"/>
      <c r="AB36" s="42">
        <v>57750000</v>
      </c>
      <c r="AC36" s="42">
        <f>SUM(V36:AA36)</f>
        <v>115500000</v>
      </c>
      <c r="AD36" s="42">
        <f>+AB36</f>
        <v>57750000</v>
      </c>
      <c r="AE36" s="42">
        <v>0</v>
      </c>
      <c r="AF36" s="42">
        <f>--N36*2</f>
        <v>57750000</v>
      </c>
      <c r="AG36" s="42">
        <v>0</v>
      </c>
      <c r="AH36" s="42"/>
      <c r="AI36" s="42"/>
      <c r="AJ36" s="42">
        <f t="shared" si="3"/>
        <v>115500000</v>
      </c>
      <c r="AK36" s="42">
        <f t="shared" si="4"/>
        <v>231000000</v>
      </c>
      <c r="AL36" s="38"/>
      <c r="AM36" s="41"/>
      <c r="AN36" s="41"/>
      <c r="AO36" s="38"/>
      <c r="AP36" s="38"/>
      <c r="AQ36" s="39" t="s">
        <v>93</v>
      </c>
      <c r="AR36" s="39" t="s">
        <v>2994</v>
      </c>
      <c r="AS36" s="39" t="s">
        <v>2995</v>
      </c>
      <c r="AT36" s="39" t="s">
        <v>2855</v>
      </c>
    </row>
    <row r="37" spans="1:46" hidden="1" x14ac:dyDescent="0.25">
      <c r="A37" s="38">
        <v>36</v>
      </c>
      <c r="B37" s="39" t="s">
        <v>2</v>
      </c>
      <c r="C37" s="39" t="s">
        <v>2996</v>
      </c>
      <c r="D37" s="39" t="s">
        <v>2997</v>
      </c>
      <c r="E37" s="40">
        <v>900430553</v>
      </c>
      <c r="F37" s="41">
        <v>46051</v>
      </c>
      <c r="G37" s="41"/>
      <c r="H37" s="41">
        <v>46293</v>
      </c>
      <c r="I37" s="42">
        <v>219912000</v>
      </c>
      <c r="J37" s="43"/>
      <c r="K37" s="40">
        <v>23100000</v>
      </c>
      <c r="L37" s="39" t="s">
        <v>92</v>
      </c>
      <c r="M37" s="42">
        <v>4389000</v>
      </c>
      <c r="N37" s="40">
        <f>--M37--K37</f>
        <v>27489000</v>
      </c>
      <c r="O37" s="42"/>
      <c r="P37" s="38">
        <v>921</v>
      </c>
      <c r="Q37" s="41"/>
      <c r="R37" s="42"/>
      <c r="S37" s="38"/>
      <c r="T37" s="41"/>
      <c r="U37" s="42"/>
      <c r="V37" s="42"/>
      <c r="W37" s="42"/>
      <c r="X37" s="42">
        <v>54978000</v>
      </c>
      <c r="Y37" s="42"/>
      <c r="Z37" s="42">
        <v>54978000</v>
      </c>
      <c r="AA37" s="42"/>
      <c r="AB37" s="42">
        <v>54978000</v>
      </c>
      <c r="AC37" s="42">
        <f t="shared" si="0"/>
        <v>164934000</v>
      </c>
      <c r="AD37" s="42"/>
      <c r="AE37" s="42">
        <v>0</v>
      </c>
      <c r="AF37" s="42">
        <f>--N37*2</f>
        <v>54978000</v>
      </c>
      <c r="AG37" s="42">
        <v>0</v>
      </c>
      <c r="AH37" s="42"/>
      <c r="AI37" s="42"/>
      <c r="AJ37" s="42">
        <f t="shared" si="3"/>
        <v>54978000</v>
      </c>
      <c r="AK37" s="42">
        <f t="shared" si="4"/>
        <v>219912000</v>
      </c>
      <c r="AL37" s="38"/>
      <c r="AM37" s="41"/>
      <c r="AN37" s="41"/>
      <c r="AO37" s="38"/>
      <c r="AP37" s="38"/>
      <c r="AQ37" s="39" t="s">
        <v>93</v>
      </c>
      <c r="AR37" s="39" t="s">
        <v>2998</v>
      </c>
      <c r="AS37" s="39" t="s">
        <v>2999</v>
      </c>
      <c r="AT37" s="39" t="s">
        <v>2963</v>
      </c>
    </row>
    <row r="38" spans="1:46" hidden="1" x14ac:dyDescent="0.25">
      <c r="A38" s="38">
        <v>37</v>
      </c>
      <c r="B38" s="39" t="s">
        <v>6</v>
      </c>
      <c r="C38" s="39" t="s">
        <v>1171</v>
      </c>
      <c r="D38" s="39" t="s">
        <v>1172</v>
      </c>
      <c r="E38" s="40">
        <v>40029079</v>
      </c>
      <c r="F38" s="41">
        <v>46041</v>
      </c>
      <c r="G38" s="41"/>
      <c r="H38" s="41">
        <v>46283</v>
      </c>
      <c r="I38" s="42">
        <v>121264000</v>
      </c>
      <c r="J38" s="43"/>
      <c r="K38" s="40">
        <v>0</v>
      </c>
      <c r="L38" s="39" t="s">
        <v>60</v>
      </c>
      <c r="M38" s="42">
        <v>0</v>
      </c>
      <c r="N38" s="40">
        <v>15158000</v>
      </c>
      <c r="O38" s="42">
        <v>505266.66666666669</v>
      </c>
      <c r="P38" s="38">
        <v>442</v>
      </c>
      <c r="Q38" s="41">
        <v>46033</v>
      </c>
      <c r="R38" s="42">
        <v>121264000</v>
      </c>
      <c r="S38" s="38">
        <v>254</v>
      </c>
      <c r="T38" s="41">
        <v>46039</v>
      </c>
      <c r="U38" s="42">
        <v>121264000</v>
      </c>
      <c r="V38" s="42">
        <v>6063200</v>
      </c>
      <c r="W38" s="42">
        <v>15158000</v>
      </c>
      <c r="X38" s="42">
        <v>15158000</v>
      </c>
      <c r="Y38" s="42">
        <v>15158000</v>
      </c>
      <c r="Z38" s="42">
        <v>15158000</v>
      </c>
      <c r="AA38" s="42">
        <v>15158000</v>
      </c>
      <c r="AB38" s="42">
        <v>15158000</v>
      </c>
      <c r="AC38" s="42">
        <f t="shared" si="0"/>
        <v>97011200</v>
      </c>
      <c r="AD38" s="42"/>
      <c r="AE38" s="42">
        <f t="shared" si="1"/>
        <v>15158000</v>
      </c>
      <c r="AF38" s="42">
        <f>--N38/30*18</f>
        <v>9094800</v>
      </c>
      <c r="AG38" s="42">
        <v>0</v>
      </c>
      <c r="AH38" s="42"/>
      <c r="AI38" s="42"/>
      <c r="AJ38" s="42">
        <f t="shared" si="3"/>
        <v>24252800</v>
      </c>
      <c r="AK38" s="42">
        <f t="shared" si="4"/>
        <v>121264000</v>
      </c>
      <c r="AL38" s="39"/>
      <c r="AM38" s="39"/>
      <c r="AN38" s="39"/>
      <c r="AO38" s="39"/>
      <c r="AP38" s="39"/>
      <c r="AQ38" s="39" t="s">
        <v>61</v>
      </c>
      <c r="AR38" s="39" t="s">
        <v>1173</v>
      </c>
      <c r="AS38" s="39" t="s">
        <v>1174</v>
      </c>
      <c r="AT38" s="39" t="s">
        <v>1175</v>
      </c>
    </row>
    <row r="39" spans="1:46" hidden="1" x14ac:dyDescent="0.25">
      <c r="A39" s="38">
        <v>38</v>
      </c>
      <c r="B39" s="39" t="s">
        <v>6</v>
      </c>
      <c r="C39" s="39" t="s">
        <v>1176</v>
      </c>
      <c r="D39" s="39" t="s">
        <v>1177</v>
      </c>
      <c r="E39" s="40">
        <v>51752213</v>
      </c>
      <c r="F39" s="41">
        <v>46041</v>
      </c>
      <c r="G39" s="41"/>
      <c r="H39" s="41">
        <v>46283</v>
      </c>
      <c r="I39" s="42">
        <v>77835368</v>
      </c>
      <c r="J39" s="43"/>
      <c r="K39" s="40">
        <v>0</v>
      </c>
      <c r="L39" s="39" t="s">
        <v>60</v>
      </c>
      <c r="M39" s="42">
        <v>0</v>
      </c>
      <c r="N39" s="40">
        <v>9729421</v>
      </c>
      <c r="O39" s="42">
        <v>324314.03333333333</v>
      </c>
      <c r="P39" s="38">
        <v>458</v>
      </c>
      <c r="Q39" s="41">
        <v>46033</v>
      </c>
      <c r="R39" s="42">
        <v>116753052</v>
      </c>
      <c r="S39" s="38">
        <v>256</v>
      </c>
      <c r="T39" s="41">
        <v>46039</v>
      </c>
      <c r="U39" s="42">
        <v>77835368</v>
      </c>
      <c r="V39" s="42">
        <v>3891768.4</v>
      </c>
      <c r="W39" s="42">
        <v>9729421</v>
      </c>
      <c r="X39" s="42">
        <v>9729421</v>
      </c>
      <c r="Y39" s="42">
        <v>9729421</v>
      </c>
      <c r="Z39" s="42">
        <v>9729421</v>
      </c>
      <c r="AA39" s="42">
        <v>9729421</v>
      </c>
      <c r="AB39" s="42">
        <v>9729421</v>
      </c>
      <c r="AC39" s="42">
        <f t="shared" si="0"/>
        <v>62268294.399999999</v>
      </c>
      <c r="AD39" s="42"/>
      <c r="AE39" s="42">
        <f t="shared" si="1"/>
        <v>9729421</v>
      </c>
      <c r="AF39" s="42">
        <f t="shared" ref="AF39:AF43" si="9">--N39/30*18</f>
        <v>5837652.5999999996</v>
      </c>
      <c r="AG39" s="42">
        <v>0</v>
      </c>
      <c r="AH39" s="42"/>
      <c r="AI39" s="42"/>
      <c r="AJ39" s="42">
        <f t="shared" si="3"/>
        <v>15567073.6</v>
      </c>
      <c r="AK39" s="42">
        <f t="shared" si="4"/>
        <v>77835368</v>
      </c>
      <c r="AL39" s="39"/>
      <c r="AM39" s="39"/>
      <c r="AN39" s="39"/>
      <c r="AO39" s="39"/>
      <c r="AP39" s="39"/>
      <c r="AQ39" s="39" t="s">
        <v>61</v>
      </c>
      <c r="AR39" s="39" t="s">
        <v>1178</v>
      </c>
      <c r="AS39" s="39" t="s">
        <v>1179</v>
      </c>
      <c r="AT39" s="39" t="s">
        <v>1175</v>
      </c>
    </row>
    <row r="40" spans="1:46" hidden="1" x14ac:dyDescent="0.25">
      <c r="A40" s="38">
        <v>39</v>
      </c>
      <c r="B40" s="39" t="s">
        <v>6</v>
      </c>
      <c r="C40" s="39" t="s">
        <v>1180</v>
      </c>
      <c r="D40" s="39" t="s">
        <v>1181</v>
      </c>
      <c r="E40" s="40">
        <v>32183403</v>
      </c>
      <c r="F40" s="41">
        <v>46041</v>
      </c>
      <c r="G40" s="41"/>
      <c r="H40" s="41">
        <v>46283</v>
      </c>
      <c r="I40" s="42">
        <v>77835368</v>
      </c>
      <c r="J40" s="43"/>
      <c r="K40" s="40">
        <v>0</v>
      </c>
      <c r="L40" s="39" t="s">
        <v>60</v>
      </c>
      <c r="M40" s="42">
        <v>0</v>
      </c>
      <c r="N40" s="40">
        <v>9729421</v>
      </c>
      <c r="O40" s="42">
        <v>324314.03333333333</v>
      </c>
      <c r="P40" s="38">
        <v>425</v>
      </c>
      <c r="Q40" s="41">
        <v>46033</v>
      </c>
      <c r="R40" s="42">
        <v>116753052</v>
      </c>
      <c r="S40" s="38">
        <v>257</v>
      </c>
      <c r="T40" s="41">
        <v>46039</v>
      </c>
      <c r="U40" s="42">
        <v>77835368</v>
      </c>
      <c r="V40" s="42">
        <v>3891768.4</v>
      </c>
      <c r="W40" s="42">
        <v>9729421</v>
      </c>
      <c r="X40" s="42">
        <v>9729421</v>
      </c>
      <c r="Y40" s="42">
        <v>9729421</v>
      </c>
      <c r="Z40" s="42">
        <v>9729421</v>
      </c>
      <c r="AA40" s="42">
        <v>9729421</v>
      </c>
      <c r="AB40" s="42">
        <v>9729421</v>
      </c>
      <c r="AC40" s="42">
        <f t="shared" si="0"/>
        <v>62268294.399999999</v>
      </c>
      <c r="AD40" s="42"/>
      <c r="AE40" s="42">
        <f t="shared" si="1"/>
        <v>9729421</v>
      </c>
      <c r="AF40" s="42">
        <f t="shared" si="9"/>
        <v>5837652.5999999996</v>
      </c>
      <c r="AG40" s="42">
        <v>0</v>
      </c>
      <c r="AH40" s="42"/>
      <c r="AI40" s="42"/>
      <c r="AJ40" s="42">
        <f t="shared" si="3"/>
        <v>15567073.6</v>
      </c>
      <c r="AK40" s="42">
        <f t="shared" si="4"/>
        <v>77835368</v>
      </c>
      <c r="AL40" s="39"/>
      <c r="AM40" s="39"/>
      <c r="AN40" s="39"/>
      <c r="AO40" s="39"/>
      <c r="AP40" s="39"/>
      <c r="AQ40" s="39" t="s">
        <v>61</v>
      </c>
      <c r="AR40" s="39" t="s">
        <v>1182</v>
      </c>
      <c r="AS40" s="39" t="s">
        <v>1183</v>
      </c>
      <c r="AT40" s="39" t="s">
        <v>1175</v>
      </c>
    </row>
    <row r="41" spans="1:46" hidden="1" x14ac:dyDescent="0.25">
      <c r="A41" s="38">
        <v>40</v>
      </c>
      <c r="B41" s="39" t="s">
        <v>6</v>
      </c>
      <c r="C41" s="39" t="s">
        <v>1184</v>
      </c>
      <c r="D41" s="39" t="s">
        <v>1185</v>
      </c>
      <c r="E41" s="40">
        <v>52729876</v>
      </c>
      <c r="F41" s="41">
        <v>46041</v>
      </c>
      <c r="G41" s="41"/>
      <c r="H41" s="41">
        <v>46283</v>
      </c>
      <c r="I41" s="42">
        <v>77835368</v>
      </c>
      <c r="J41" s="43"/>
      <c r="K41" s="40">
        <v>0</v>
      </c>
      <c r="L41" s="39" t="s">
        <v>60</v>
      </c>
      <c r="M41" s="42">
        <v>0</v>
      </c>
      <c r="N41" s="40">
        <v>9729421</v>
      </c>
      <c r="O41" s="42">
        <v>324314.03333333333</v>
      </c>
      <c r="P41" s="38">
        <v>438</v>
      </c>
      <c r="Q41" s="41">
        <v>46033</v>
      </c>
      <c r="R41" s="42">
        <v>77835368</v>
      </c>
      <c r="S41" s="38">
        <v>259</v>
      </c>
      <c r="T41" s="41">
        <v>46039</v>
      </c>
      <c r="U41" s="42">
        <v>77835368</v>
      </c>
      <c r="V41" s="42">
        <v>3891768.4</v>
      </c>
      <c r="W41" s="42">
        <v>9729421</v>
      </c>
      <c r="X41" s="42">
        <v>9729421</v>
      </c>
      <c r="Y41" s="42">
        <v>9729421</v>
      </c>
      <c r="Z41" s="42">
        <v>9729421</v>
      </c>
      <c r="AA41" s="42">
        <v>9729421</v>
      </c>
      <c r="AB41" s="42">
        <v>9729421</v>
      </c>
      <c r="AC41" s="42">
        <f t="shared" si="0"/>
        <v>62268294.399999999</v>
      </c>
      <c r="AD41" s="42"/>
      <c r="AE41" s="42">
        <f t="shared" si="1"/>
        <v>9729421</v>
      </c>
      <c r="AF41" s="42">
        <f t="shared" si="9"/>
        <v>5837652.5999999996</v>
      </c>
      <c r="AG41" s="42">
        <v>0</v>
      </c>
      <c r="AH41" s="42"/>
      <c r="AI41" s="42"/>
      <c r="AJ41" s="42">
        <f t="shared" si="3"/>
        <v>15567073.6</v>
      </c>
      <c r="AK41" s="42">
        <f t="shared" si="4"/>
        <v>77835368</v>
      </c>
      <c r="AL41" s="39"/>
      <c r="AM41" s="39"/>
      <c r="AN41" s="39"/>
      <c r="AO41" s="39"/>
      <c r="AP41" s="39"/>
      <c r="AQ41" s="39" t="s">
        <v>61</v>
      </c>
      <c r="AR41" s="39" t="s">
        <v>1186</v>
      </c>
      <c r="AS41" s="39" t="s">
        <v>1187</v>
      </c>
      <c r="AT41" s="39" t="s">
        <v>1175</v>
      </c>
    </row>
    <row r="42" spans="1:46" hidden="1" x14ac:dyDescent="0.25">
      <c r="A42" s="38">
        <v>41</v>
      </c>
      <c r="B42" s="39" t="s">
        <v>6</v>
      </c>
      <c r="C42" s="39" t="s">
        <v>1188</v>
      </c>
      <c r="D42" s="39" t="s">
        <v>1189</v>
      </c>
      <c r="E42" s="40">
        <v>79341448</v>
      </c>
      <c r="F42" s="41">
        <v>46041</v>
      </c>
      <c r="G42" s="41"/>
      <c r="H42" s="41">
        <v>46283</v>
      </c>
      <c r="I42" s="42">
        <v>77835368</v>
      </c>
      <c r="J42" s="43"/>
      <c r="K42" s="40">
        <v>0</v>
      </c>
      <c r="L42" s="39" t="s">
        <v>60</v>
      </c>
      <c r="M42" s="42">
        <v>0</v>
      </c>
      <c r="N42" s="40">
        <v>9729421</v>
      </c>
      <c r="O42" s="42">
        <v>324314.03333333333</v>
      </c>
      <c r="P42" s="38">
        <v>475</v>
      </c>
      <c r="Q42" s="41">
        <v>46033</v>
      </c>
      <c r="R42" s="42">
        <v>77835368</v>
      </c>
      <c r="S42" s="38">
        <v>260</v>
      </c>
      <c r="T42" s="41">
        <v>46039</v>
      </c>
      <c r="U42" s="42">
        <v>77835368</v>
      </c>
      <c r="V42" s="42">
        <v>3891768.4</v>
      </c>
      <c r="W42" s="42">
        <v>9729421</v>
      </c>
      <c r="X42" s="42">
        <v>9729421</v>
      </c>
      <c r="Y42" s="42">
        <v>9729421</v>
      </c>
      <c r="Z42" s="42">
        <v>9729421</v>
      </c>
      <c r="AA42" s="42">
        <v>9729421</v>
      </c>
      <c r="AB42" s="42">
        <v>9729421</v>
      </c>
      <c r="AC42" s="42">
        <f t="shared" si="0"/>
        <v>62268294.399999999</v>
      </c>
      <c r="AD42" s="42"/>
      <c r="AE42" s="42">
        <f t="shared" si="1"/>
        <v>9729421</v>
      </c>
      <c r="AF42" s="42">
        <f t="shared" si="9"/>
        <v>5837652.5999999996</v>
      </c>
      <c r="AG42" s="42">
        <v>0</v>
      </c>
      <c r="AH42" s="42"/>
      <c r="AI42" s="42"/>
      <c r="AJ42" s="42">
        <f t="shared" si="3"/>
        <v>15567073.6</v>
      </c>
      <c r="AK42" s="42">
        <f t="shared" si="4"/>
        <v>77835368</v>
      </c>
      <c r="AL42" s="39"/>
      <c r="AM42" s="39"/>
      <c r="AN42" s="39"/>
      <c r="AO42" s="39"/>
      <c r="AP42" s="39"/>
      <c r="AQ42" s="39" t="s">
        <v>61</v>
      </c>
      <c r="AR42" s="39" t="s">
        <v>1190</v>
      </c>
      <c r="AS42" s="39" t="s">
        <v>1191</v>
      </c>
      <c r="AT42" s="39" t="s">
        <v>1175</v>
      </c>
    </row>
    <row r="43" spans="1:46" hidden="1" x14ac:dyDescent="0.25">
      <c r="A43" s="38">
        <v>42</v>
      </c>
      <c r="B43" s="39" t="s">
        <v>6</v>
      </c>
      <c r="C43" s="39" t="s">
        <v>1192</v>
      </c>
      <c r="D43" s="39" t="s">
        <v>1193</v>
      </c>
      <c r="E43" s="40">
        <v>52353061</v>
      </c>
      <c r="F43" s="41">
        <v>46041</v>
      </c>
      <c r="G43" s="41"/>
      <c r="H43" s="41">
        <v>46283</v>
      </c>
      <c r="I43" s="42">
        <v>77835368</v>
      </c>
      <c r="J43" s="43"/>
      <c r="K43" s="40">
        <v>0</v>
      </c>
      <c r="L43" s="39" t="s">
        <v>60</v>
      </c>
      <c r="M43" s="42">
        <v>0</v>
      </c>
      <c r="N43" s="40">
        <v>9729421</v>
      </c>
      <c r="O43" s="42">
        <v>324314.03333333333</v>
      </c>
      <c r="P43" s="38">
        <v>353</v>
      </c>
      <c r="Q43" s="41">
        <v>46033</v>
      </c>
      <c r="R43" s="42">
        <v>77835368</v>
      </c>
      <c r="S43" s="38">
        <v>261</v>
      </c>
      <c r="T43" s="41">
        <v>46039</v>
      </c>
      <c r="U43" s="42">
        <v>77835368</v>
      </c>
      <c r="V43" s="42">
        <v>3891768.4</v>
      </c>
      <c r="W43" s="42">
        <v>9729421</v>
      </c>
      <c r="X43" s="42">
        <v>9729421</v>
      </c>
      <c r="Y43" s="42">
        <v>9729421</v>
      </c>
      <c r="Z43" s="42">
        <v>9729421</v>
      </c>
      <c r="AA43" s="42">
        <v>9729421</v>
      </c>
      <c r="AB43" s="42">
        <v>9729421</v>
      </c>
      <c r="AC43" s="42">
        <f t="shared" si="0"/>
        <v>62268294.399999999</v>
      </c>
      <c r="AD43" s="42"/>
      <c r="AE43" s="42">
        <f t="shared" si="1"/>
        <v>9729421</v>
      </c>
      <c r="AF43" s="42">
        <f t="shared" si="9"/>
        <v>5837652.5999999996</v>
      </c>
      <c r="AG43" s="42">
        <v>0</v>
      </c>
      <c r="AH43" s="42"/>
      <c r="AI43" s="42"/>
      <c r="AJ43" s="42">
        <f t="shared" si="3"/>
        <v>15567073.6</v>
      </c>
      <c r="AK43" s="42">
        <f t="shared" si="4"/>
        <v>77835368</v>
      </c>
      <c r="AL43" s="39"/>
      <c r="AM43" s="39"/>
      <c r="AN43" s="39"/>
      <c r="AO43" s="39"/>
      <c r="AP43" s="39"/>
      <c r="AQ43" s="39" t="s">
        <v>61</v>
      </c>
      <c r="AR43" s="39" t="s">
        <v>1194</v>
      </c>
      <c r="AS43" s="39" t="s">
        <v>1195</v>
      </c>
      <c r="AT43" s="39" t="s">
        <v>1175</v>
      </c>
    </row>
    <row r="44" spans="1:46" hidden="1" x14ac:dyDescent="0.25">
      <c r="A44" s="38">
        <v>43</v>
      </c>
      <c r="B44" s="39" t="s">
        <v>6</v>
      </c>
      <c r="C44" s="39" t="s">
        <v>1196</v>
      </c>
      <c r="D44" s="39" t="s">
        <v>1197</v>
      </c>
      <c r="E44" s="40">
        <v>52919337</v>
      </c>
      <c r="F44" s="41">
        <v>46042</v>
      </c>
      <c r="G44" s="41"/>
      <c r="H44" s="41">
        <v>46284</v>
      </c>
      <c r="I44" s="42">
        <v>77835368</v>
      </c>
      <c r="J44" s="43"/>
      <c r="K44" s="40">
        <v>0</v>
      </c>
      <c r="L44" s="39" t="s">
        <v>60</v>
      </c>
      <c r="M44" s="42">
        <v>0</v>
      </c>
      <c r="N44" s="40">
        <v>9729421</v>
      </c>
      <c r="O44" s="42">
        <v>324314.03333333333</v>
      </c>
      <c r="P44" s="38">
        <v>334</v>
      </c>
      <c r="Q44" s="41">
        <v>46033</v>
      </c>
      <c r="R44" s="42">
        <v>116753052</v>
      </c>
      <c r="S44" s="38">
        <v>262</v>
      </c>
      <c r="T44" s="41">
        <v>46039</v>
      </c>
      <c r="U44" s="42">
        <v>77835368</v>
      </c>
      <c r="V44" s="42">
        <v>3567454.3666666667</v>
      </c>
      <c r="W44" s="42">
        <v>9729421</v>
      </c>
      <c r="X44" s="42">
        <v>9729421</v>
      </c>
      <c r="Y44" s="42">
        <v>9729421</v>
      </c>
      <c r="Z44" s="42">
        <v>9729421</v>
      </c>
      <c r="AA44" s="42">
        <v>9729421</v>
      </c>
      <c r="AB44" s="42">
        <v>9729421</v>
      </c>
      <c r="AC44" s="42">
        <f t="shared" si="0"/>
        <v>61943980.366666667</v>
      </c>
      <c r="AD44" s="42"/>
      <c r="AE44" s="42">
        <f t="shared" si="1"/>
        <v>9729421</v>
      </c>
      <c r="AF44" s="42">
        <f>--N44/30*19</f>
        <v>6161966.6333333328</v>
      </c>
      <c r="AG44" s="42">
        <v>0</v>
      </c>
      <c r="AH44" s="42"/>
      <c r="AI44" s="42"/>
      <c r="AJ44" s="42">
        <f t="shared" si="3"/>
        <v>15891387.633333333</v>
      </c>
      <c r="AK44" s="42">
        <f t="shared" si="4"/>
        <v>77835368</v>
      </c>
      <c r="AL44" s="39"/>
      <c r="AM44" s="39"/>
      <c r="AN44" s="39"/>
      <c r="AO44" s="39"/>
      <c r="AP44" s="39"/>
      <c r="AQ44" s="39" t="s">
        <v>61</v>
      </c>
      <c r="AR44" s="39" t="s">
        <v>1198</v>
      </c>
      <c r="AS44" s="39" t="s">
        <v>1199</v>
      </c>
      <c r="AT44" s="39" t="s">
        <v>1175</v>
      </c>
    </row>
    <row r="45" spans="1:46" hidden="1" x14ac:dyDescent="0.25">
      <c r="A45" s="38">
        <v>44</v>
      </c>
      <c r="B45" s="39" t="s">
        <v>6</v>
      </c>
      <c r="C45" s="39" t="s">
        <v>1200</v>
      </c>
      <c r="D45" s="39" t="s">
        <v>1201</v>
      </c>
      <c r="E45" s="40">
        <v>52103921</v>
      </c>
      <c r="F45" s="41">
        <v>46041</v>
      </c>
      <c r="G45" s="41"/>
      <c r="H45" s="41">
        <v>46283</v>
      </c>
      <c r="I45" s="42">
        <v>89719824</v>
      </c>
      <c r="J45" s="43"/>
      <c r="K45" s="40">
        <v>0</v>
      </c>
      <c r="L45" s="39" t="s">
        <v>60</v>
      </c>
      <c r="M45" s="42">
        <v>0</v>
      </c>
      <c r="N45" s="40">
        <v>11214978</v>
      </c>
      <c r="O45" s="42">
        <v>373832.6</v>
      </c>
      <c r="P45" s="38">
        <v>323</v>
      </c>
      <c r="Q45" s="41">
        <v>46033</v>
      </c>
      <c r="R45" s="42">
        <v>134579736</v>
      </c>
      <c r="S45" s="38">
        <v>265</v>
      </c>
      <c r="T45" s="41">
        <v>46039</v>
      </c>
      <c r="U45" s="42">
        <v>89719824</v>
      </c>
      <c r="V45" s="42">
        <v>4485991.1999999993</v>
      </c>
      <c r="W45" s="42">
        <v>11214978</v>
      </c>
      <c r="X45" s="42">
        <v>11214978</v>
      </c>
      <c r="Y45" s="42">
        <v>11214978</v>
      </c>
      <c r="Z45" s="42">
        <v>11214978</v>
      </c>
      <c r="AA45" s="42">
        <v>11214978</v>
      </c>
      <c r="AB45" s="42">
        <v>11214978</v>
      </c>
      <c r="AC45" s="42">
        <f t="shared" si="0"/>
        <v>71775859.200000003</v>
      </c>
      <c r="AD45" s="42"/>
      <c r="AE45" s="42">
        <f t="shared" si="1"/>
        <v>11214978</v>
      </c>
      <c r="AF45" s="42">
        <f t="shared" ref="AF45:AF48" si="10">--N45/30*18</f>
        <v>6728986.7999999998</v>
      </c>
      <c r="AG45" s="42">
        <v>0</v>
      </c>
      <c r="AH45" s="42"/>
      <c r="AI45" s="42"/>
      <c r="AJ45" s="42">
        <f t="shared" si="3"/>
        <v>17943964.800000001</v>
      </c>
      <c r="AK45" s="42">
        <f t="shared" si="4"/>
        <v>89719824</v>
      </c>
      <c r="AL45" s="39"/>
      <c r="AM45" s="39"/>
      <c r="AN45" s="39"/>
      <c r="AO45" s="39"/>
      <c r="AP45" s="39"/>
      <c r="AQ45" s="39" t="s">
        <v>61</v>
      </c>
      <c r="AR45" s="39" t="s">
        <v>1202</v>
      </c>
      <c r="AS45" s="39" t="s">
        <v>1203</v>
      </c>
      <c r="AT45" s="39" t="s">
        <v>1175</v>
      </c>
    </row>
    <row r="46" spans="1:46" hidden="1" x14ac:dyDescent="0.25">
      <c r="A46" s="38">
        <v>45</v>
      </c>
      <c r="B46" s="39" t="s">
        <v>6</v>
      </c>
      <c r="C46" s="39" t="s">
        <v>1204</v>
      </c>
      <c r="D46" s="39" t="s">
        <v>1205</v>
      </c>
      <c r="E46" s="40">
        <v>1010196423</v>
      </c>
      <c r="F46" s="41">
        <v>46041</v>
      </c>
      <c r="G46" s="41"/>
      <c r="H46" s="41">
        <v>46283</v>
      </c>
      <c r="I46" s="42">
        <v>89719824</v>
      </c>
      <c r="J46" s="43"/>
      <c r="K46" s="40">
        <v>0</v>
      </c>
      <c r="L46" s="39" t="s">
        <v>60</v>
      </c>
      <c r="M46" s="42">
        <v>0</v>
      </c>
      <c r="N46" s="40">
        <v>11214978</v>
      </c>
      <c r="O46" s="42">
        <v>373832.6</v>
      </c>
      <c r="P46" s="38">
        <v>399</v>
      </c>
      <c r="Q46" s="41">
        <v>46033</v>
      </c>
      <c r="R46" s="42">
        <v>89719824</v>
      </c>
      <c r="S46" s="38">
        <v>266</v>
      </c>
      <c r="T46" s="41">
        <v>46039</v>
      </c>
      <c r="U46" s="42">
        <v>89719824</v>
      </c>
      <c r="V46" s="42">
        <v>4485991.1999999993</v>
      </c>
      <c r="W46" s="42">
        <v>11214978</v>
      </c>
      <c r="X46" s="42">
        <v>11214978</v>
      </c>
      <c r="Y46" s="42">
        <v>11214978</v>
      </c>
      <c r="Z46" s="42">
        <v>11214978</v>
      </c>
      <c r="AA46" s="42">
        <v>11214978</v>
      </c>
      <c r="AB46" s="42">
        <v>11214978</v>
      </c>
      <c r="AC46" s="42">
        <f t="shared" si="0"/>
        <v>71775859.200000003</v>
      </c>
      <c r="AD46" s="42"/>
      <c r="AE46" s="42">
        <f t="shared" si="1"/>
        <v>11214978</v>
      </c>
      <c r="AF46" s="42">
        <f t="shared" si="10"/>
        <v>6728986.7999999998</v>
      </c>
      <c r="AG46" s="42">
        <v>0</v>
      </c>
      <c r="AH46" s="42"/>
      <c r="AI46" s="42"/>
      <c r="AJ46" s="42">
        <f t="shared" si="3"/>
        <v>17943964.800000001</v>
      </c>
      <c r="AK46" s="42">
        <f t="shared" si="4"/>
        <v>89719824</v>
      </c>
      <c r="AL46" s="39"/>
      <c r="AM46" s="39"/>
      <c r="AN46" s="39"/>
      <c r="AO46" s="39"/>
      <c r="AP46" s="39"/>
      <c r="AQ46" s="39" t="s">
        <v>61</v>
      </c>
      <c r="AR46" s="39" t="s">
        <v>1206</v>
      </c>
      <c r="AS46" s="39" t="s">
        <v>1207</v>
      </c>
      <c r="AT46" s="39" t="s">
        <v>1175</v>
      </c>
    </row>
    <row r="47" spans="1:46" hidden="1" x14ac:dyDescent="0.25">
      <c r="A47" s="38">
        <v>46</v>
      </c>
      <c r="B47" s="39" t="s">
        <v>6</v>
      </c>
      <c r="C47" s="39" t="s">
        <v>1208</v>
      </c>
      <c r="D47" s="39" t="s">
        <v>1209</v>
      </c>
      <c r="E47" s="40">
        <v>17419305</v>
      </c>
      <c r="F47" s="41">
        <v>46041</v>
      </c>
      <c r="G47" s="41"/>
      <c r="H47" s="41">
        <v>46283</v>
      </c>
      <c r="I47" s="42">
        <v>110010728</v>
      </c>
      <c r="J47" s="43"/>
      <c r="K47" s="40">
        <v>0</v>
      </c>
      <c r="L47" s="39" t="s">
        <v>60</v>
      </c>
      <c r="M47" s="42">
        <v>0</v>
      </c>
      <c r="N47" s="40">
        <v>13751341</v>
      </c>
      <c r="O47" s="42">
        <v>458378.03333333333</v>
      </c>
      <c r="P47" s="38">
        <v>469</v>
      </c>
      <c r="Q47" s="41">
        <v>46033</v>
      </c>
      <c r="R47" s="42">
        <v>110010728</v>
      </c>
      <c r="S47" s="38">
        <v>267</v>
      </c>
      <c r="T47" s="41">
        <v>46039</v>
      </c>
      <c r="U47" s="42">
        <v>110010728</v>
      </c>
      <c r="V47" s="42">
        <v>5500536.4000000004</v>
      </c>
      <c r="W47" s="42">
        <v>13751341</v>
      </c>
      <c r="X47" s="42">
        <v>13751341</v>
      </c>
      <c r="Y47" s="42">
        <v>13751341</v>
      </c>
      <c r="Z47" s="42">
        <v>13751341</v>
      </c>
      <c r="AA47" s="42">
        <v>13751341</v>
      </c>
      <c r="AB47" s="42">
        <v>13751341</v>
      </c>
      <c r="AC47" s="42">
        <f t="shared" si="0"/>
        <v>88008582.400000006</v>
      </c>
      <c r="AD47" s="42"/>
      <c r="AE47" s="42">
        <f t="shared" si="1"/>
        <v>13751341</v>
      </c>
      <c r="AF47" s="42">
        <f t="shared" si="10"/>
        <v>8250804.5999999996</v>
      </c>
      <c r="AG47" s="42">
        <v>0</v>
      </c>
      <c r="AH47" s="42"/>
      <c r="AI47" s="42"/>
      <c r="AJ47" s="42">
        <f t="shared" si="3"/>
        <v>22002145.600000001</v>
      </c>
      <c r="AK47" s="42">
        <f t="shared" si="4"/>
        <v>110010728</v>
      </c>
      <c r="AL47" s="39"/>
      <c r="AM47" s="39"/>
      <c r="AN47" s="39"/>
      <c r="AO47" s="39"/>
      <c r="AP47" s="39"/>
      <c r="AQ47" s="39" t="s">
        <v>61</v>
      </c>
      <c r="AR47" s="39" t="s">
        <v>1210</v>
      </c>
      <c r="AS47" s="39" t="s">
        <v>1211</v>
      </c>
      <c r="AT47" s="39" t="s">
        <v>1175</v>
      </c>
    </row>
    <row r="48" spans="1:46" hidden="1" x14ac:dyDescent="0.25">
      <c r="A48" s="38">
        <v>47</v>
      </c>
      <c r="B48" s="39" t="s">
        <v>6</v>
      </c>
      <c r="C48" s="39" t="s">
        <v>1212</v>
      </c>
      <c r="D48" s="39" t="s">
        <v>1213</v>
      </c>
      <c r="E48" s="40">
        <v>79512886</v>
      </c>
      <c r="F48" s="41">
        <v>46041</v>
      </c>
      <c r="G48" s="41"/>
      <c r="H48" s="41">
        <v>46283</v>
      </c>
      <c r="I48" s="42">
        <v>50762296</v>
      </c>
      <c r="J48" s="43"/>
      <c r="K48" s="40">
        <v>0</v>
      </c>
      <c r="L48" s="39" t="s">
        <v>60</v>
      </c>
      <c r="M48" s="42">
        <v>0</v>
      </c>
      <c r="N48" s="40">
        <v>6345287</v>
      </c>
      <c r="O48" s="42">
        <v>211509.56666666668</v>
      </c>
      <c r="P48" s="38">
        <v>230</v>
      </c>
      <c r="Q48" s="41">
        <v>46033</v>
      </c>
      <c r="R48" s="42">
        <v>76143444</v>
      </c>
      <c r="S48" s="38">
        <v>268</v>
      </c>
      <c r="T48" s="41">
        <v>46039</v>
      </c>
      <c r="U48" s="42">
        <v>50762296</v>
      </c>
      <c r="V48" s="42">
        <v>2538114.8000000003</v>
      </c>
      <c r="W48" s="42">
        <v>6345287</v>
      </c>
      <c r="X48" s="42">
        <v>6345287</v>
      </c>
      <c r="Y48" s="42">
        <v>6345287</v>
      </c>
      <c r="Z48" s="42">
        <v>6345287</v>
      </c>
      <c r="AA48" s="42">
        <v>6345287</v>
      </c>
      <c r="AB48" s="42">
        <v>6345287</v>
      </c>
      <c r="AC48" s="42">
        <f t="shared" si="0"/>
        <v>40609836.799999997</v>
      </c>
      <c r="AD48" s="42"/>
      <c r="AE48" s="42">
        <f t="shared" si="1"/>
        <v>6345287</v>
      </c>
      <c r="AF48" s="42">
        <f t="shared" si="10"/>
        <v>3807172.2</v>
      </c>
      <c r="AG48" s="42">
        <v>0</v>
      </c>
      <c r="AH48" s="42"/>
      <c r="AI48" s="42"/>
      <c r="AJ48" s="42">
        <f t="shared" si="3"/>
        <v>10152459.199999999</v>
      </c>
      <c r="AK48" s="42">
        <f t="shared" si="4"/>
        <v>50762296</v>
      </c>
      <c r="AL48" s="39"/>
      <c r="AM48" s="39"/>
      <c r="AN48" s="39"/>
      <c r="AO48" s="39"/>
      <c r="AP48" s="39"/>
      <c r="AQ48" s="39" t="s">
        <v>61</v>
      </c>
      <c r="AR48" s="39" t="s">
        <v>1214</v>
      </c>
      <c r="AS48" s="39" t="s">
        <v>1215</v>
      </c>
      <c r="AT48" s="39" t="s">
        <v>1175</v>
      </c>
    </row>
    <row r="49" spans="1:46" hidden="1" x14ac:dyDescent="0.25">
      <c r="A49" s="38">
        <v>48</v>
      </c>
      <c r="B49" s="39" t="s">
        <v>4</v>
      </c>
      <c r="C49" s="39" t="s">
        <v>2273</v>
      </c>
      <c r="D49" s="39" t="s">
        <v>2274</v>
      </c>
      <c r="E49" s="40">
        <v>80174791</v>
      </c>
      <c r="F49" s="41">
        <v>46037</v>
      </c>
      <c r="G49" s="41"/>
      <c r="H49" s="41">
        <v>46279</v>
      </c>
      <c r="I49" s="42">
        <v>48350608</v>
      </c>
      <c r="J49" s="43"/>
      <c r="K49" s="40">
        <v>0</v>
      </c>
      <c r="L49" s="39" t="s">
        <v>60</v>
      </c>
      <c r="M49" s="42">
        <v>0</v>
      </c>
      <c r="N49" s="40">
        <v>6043826</v>
      </c>
      <c r="O49" s="42">
        <v>201460.86666666667</v>
      </c>
      <c r="P49" s="38">
        <v>512</v>
      </c>
      <c r="Q49" s="41">
        <v>46033</v>
      </c>
      <c r="R49" s="42">
        <v>72525924</v>
      </c>
      <c r="S49" s="38">
        <v>183</v>
      </c>
      <c r="T49" s="41">
        <v>46036</v>
      </c>
      <c r="U49" s="42">
        <v>48350608</v>
      </c>
      <c r="V49" s="42">
        <v>3223373.87</v>
      </c>
      <c r="W49" s="42">
        <v>6043826</v>
      </c>
      <c r="X49" s="42">
        <v>6043826</v>
      </c>
      <c r="Y49" s="42">
        <v>6043826</v>
      </c>
      <c r="Z49" s="42">
        <v>6043826</v>
      </c>
      <c r="AA49" s="42">
        <v>6043826</v>
      </c>
      <c r="AB49" s="42">
        <v>6043826</v>
      </c>
      <c r="AC49" s="42">
        <f t="shared" si="0"/>
        <v>39486329.870000005</v>
      </c>
      <c r="AD49" s="42"/>
      <c r="AE49" s="42">
        <f t="shared" si="1"/>
        <v>6043826</v>
      </c>
      <c r="AF49" s="42">
        <f>--N49/30*14</f>
        <v>2820452.1333333333</v>
      </c>
      <c r="AG49" s="42">
        <v>0</v>
      </c>
      <c r="AH49" s="42"/>
      <c r="AI49" s="42"/>
      <c r="AJ49" s="42">
        <f t="shared" si="3"/>
        <v>8864278.1333333328</v>
      </c>
      <c r="AK49" s="42">
        <f t="shared" si="4"/>
        <v>48350608.003333338</v>
      </c>
      <c r="AL49" s="39"/>
      <c r="AM49" s="39"/>
      <c r="AN49" s="39"/>
      <c r="AO49" s="39"/>
      <c r="AP49" s="39"/>
      <c r="AQ49" s="39" t="s">
        <v>163</v>
      </c>
      <c r="AR49" s="39" t="s">
        <v>2275</v>
      </c>
      <c r="AS49" s="39" t="s">
        <v>2276</v>
      </c>
      <c r="AT49" s="39" t="s">
        <v>2277</v>
      </c>
    </row>
    <row r="50" spans="1:46" hidden="1" x14ac:dyDescent="0.25">
      <c r="A50" s="38">
        <v>49</v>
      </c>
      <c r="B50" s="39" t="s">
        <v>4</v>
      </c>
      <c r="C50" s="39" t="s">
        <v>2278</v>
      </c>
      <c r="D50" s="39" t="s">
        <v>2279</v>
      </c>
      <c r="E50" s="40">
        <v>1018482261</v>
      </c>
      <c r="F50" s="41">
        <v>46037</v>
      </c>
      <c r="G50" s="41"/>
      <c r="H50" s="41">
        <v>46279</v>
      </c>
      <c r="I50" s="42">
        <v>48350608</v>
      </c>
      <c r="J50" s="43"/>
      <c r="K50" s="40">
        <v>0</v>
      </c>
      <c r="L50" s="39" t="s">
        <v>60</v>
      </c>
      <c r="M50" s="42">
        <v>0</v>
      </c>
      <c r="N50" s="40">
        <v>6043826</v>
      </c>
      <c r="O50" s="42">
        <v>201460.86666666667</v>
      </c>
      <c r="P50" s="38">
        <v>525</v>
      </c>
      <c r="Q50" s="41">
        <v>46033</v>
      </c>
      <c r="R50" s="42">
        <v>72525924</v>
      </c>
      <c r="S50" s="38">
        <v>164</v>
      </c>
      <c r="T50" s="41">
        <v>46036</v>
      </c>
      <c r="U50" s="42">
        <v>48350608</v>
      </c>
      <c r="V50" s="42">
        <v>3223373.8666666667</v>
      </c>
      <c r="W50" s="42">
        <v>6043826</v>
      </c>
      <c r="X50" s="42">
        <v>6043826</v>
      </c>
      <c r="Y50" s="42">
        <v>6043826</v>
      </c>
      <c r="Z50" s="42">
        <v>6043826</v>
      </c>
      <c r="AA50" s="42">
        <v>6043826</v>
      </c>
      <c r="AB50" s="42">
        <v>6043826</v>
      </c>
      <c r="AC50" s="42">
        <f t="shared" si="0"/>
        <v>39486329.866666667</v>
      </c>
      <c r="AD50" s="42"/>
      <c r="AE50" s="42">
        <f t="shared" si="1"/>
        <v>6043826</v>
      </c>
      <c r="AF50" s="42">
        <f t="shared" ref="AF50" si="11">--N50/30*14</f>
        <v>2820452.1333333333</v>
      </c>
      <c r="AG50" s="42">
        <v>0</v>
      </c>
      <c r="AH50" s="42"/>
      <c r="AI50" s="42"/>
      <c r="AJ50" s="42">
        <f t="shared" si="3"/>
        <v>8864278.1333333328</v>
      </c>
      <c r="AK50" s="42">
        <f t="shared" si="4"/>
        <v>48350608</v>
      </c>
      <c r="AL50" s="39"/>
      <c r="AM50" s="39"/>
      <c r="AN50" s="39"/>
      <c r="AO50" s="39"/>
      <c r="AP50" s="39"/>
      <c r="AQ50" s="39" t="s">
        <v>163</v>
      </c>
      <c r="AR50" s="39" t="s">
        <v>2280</v>
      </c>
      <c r="AS50" s="39" t="s">
        <v>2281</v>
      </c>
      <c r="AT50" s="39" t="s">
        <v>2277</v>
      </c>
    </row>
    <row r="51" spans="1:46" hidden="1" x14ac:dyDescent="0.25">
      <c r="A51" s="38">
        <v>50</v>
      </c>
      <c r="B51" s="39" t="s">
        <v>6</v>
      </c>
      <c r="C51" s="39" t="s">
        <v>1216</v>
      </c>
      <c r="D51" s="39" t="s">
        <v>1217</v>
      </c>
      <c r="E51" s="40">
        <v>7174808</v>
      </c>
      <c r="F51" s="41">
        <v>46049</v>
      </c>
      <c r="G51" s="41"/>
      <c r="H51" s="41">
        <v>46291</v>
      </c>
      <c r="I51" s="42">
        <v>77711728</v>
      </c>
      <c r="J51" s="43"/>
      <c r="K51" s="40">
        <v>0</v>
      </c>
      <c r="L51" s="39" t="s">
        <v>60</v>
      </c>
      <c r="M51" s="42">
        <v>0</v>
      </c>
      <c r="N51" s="40">
        <v>9713966</v>
      </c>
      <c r="O51" s="42">
        <v>323798.86666666664</v>
      </c>
      <c r="P51" s="38">
        <v>330</v>
      </c>
      <c r="Q51" s="41">
        <v>46033</v>
      </c>
      <c r="R51" s="42">
        <v>77711728</v>
      </c>
      <c r="S51" s="38">
        <v>1031</v>
      </c>
      <c r="T51" s="41">
        <v>46049</v>
      </c>
      <c r="U51" s="42">
        <v>77711728</v>
      </c>
      <c r="V51" s="42">
        <v>1295195.4666666666</v>
      </c>
      <c r="W51" s="42">
        <v>9713966</v>
      </c>
      <c r="X51" s="42">
        <v>9713966</v>
      </c>
      <c r="Y51" s="42">
        <v>9713966</v>
      </c>
      <c r="Z51" s="42">
        <v>9713966</v>
      </c>
      <c r="AA51" s="42">
        <v>9713966</v>
      </c>
      <c r="AB51" s="42">
        <v>9713966</v>
      </c>
      <c r="AC51" s="42">
        <f t="shared" si="0"/>
        <v>59578991.466666669</v>
      </c>
      <c r="AD51" s="42"/>
      <c r="AE51" s="42">
        <f t="shared" si="1"/>
        <v>9713966</v>
      </c>
      <c r="AF51" s="42">
        <f t="shared" ref="AF51:AF52" si="12">--N51/30*26</f>
        <v>8418770.5333333332</v>
      </c>
      <c r="AG51" s="42">
        <v>0</v>
      </c>
      <c r="AH51" s="42"/>
      <c r="AI51" s="42"/>
      <c r="AJ51" s="42">
        <f t="shared" si="3"/>
        <v>18132736.533333331</v>
      </c>
      <c r="AK51" s="42">
        <f t="shared" si="4"/>
        <v>77711728</v>
      </c>
      <c r="AL51" s="39"/>
      <c r="AM51" s="39"/>
      <c r="AN51" s="39"/>
      <c r="AO51" s="39"/>
      <c r="AP51" s="39"/>
      <c r="AQ51" s="39" t="s">
        <v>61</v>
      </c>
      <c r="AR51" s="39" t="s">
        <v>1218</v>
      </c>
      <c r="AS51" s="39" t="s">
        <v>1219</v>
      </c>
      <c r="AT51" s="39" t="s">
        <v>1175</v>
      </c>
    </row>
    <row r="52" spans="1:46" hidden="1" x14ac:dyDescent="0.25">
      <c r="A52" s="38">
        <v>51</v>
      </c>
      <c r="B52" s="39" t="s">
        <v>6</v>
      </c>
      <c r="C52" s="39" t="s">
        <v>1220</v>
      </c>
      <c r="D52" s="39" t="s">
        <v>1221</v>
      </c>
      <c r="E52" s="40">
        <v>1016017864</v>
      </c>
      <c r="F52" s="41">
        <v>46049</v>
      </c>
      <c r="G52" s="41"/>
      <c r="H52" s="41">
        <v>46291</v>
      </c>
      <c r="I52" s="42">
        <v>71528680</v>
      </c>
      <c r="J52" s="43"/>
      <c r="K52" s="40">
        <v>0</v>
      </c>
      <c r="L52" s="39" t="s">
        <v>60</v>
      </c>
      <c r="M52" s="42">
        <v>0</v>
      </c>
      <c r="N52" s="40">
        <v>8941085</v>
      </c>
      <c r="O52" s="42">
        <v>298036.16666666669</v>
      </c>
      <c r="P52" s="38">
        <v>324</v>
      </c>
      <c r="Q52" s="41">
        <v>46033</v>
      </c>
      <c r="R52" s="42">
        <v>71528680</v>
      </c>
      <c r="S52" s="38">
        <v>999</v>
      </c>
      <c r="T52" s="41">
        <v>46049</v>
      </c>
      <c r="U52" s="42">
        <v>71528680</v>
      </c>
      <c r="V52" s="42">
        <v>1192144.6666666667</v>
      </c>
      <c r="W52" s="42">
        <v>8941085</v>
      </c>
      <c r="X52" s="42">
        <v>8941085</v>
      </c>
      <c r="Y52" s="42">
        <v>8941085</v>
      </c>
      <c r="Z52" s="42">
        <v>8941085</v>
      </c>
      <c r="AA52" s="42">
        <v>8941085</v>
      </c>
      <c r="AB52" s="42">
        <v>8941085</v>
      </c>
      <c r="AC52" s="42">
        <f t="shared" si="0"/>
        <v>54838654.666666664</v>
      </c>
      <c r="AD52" s="42"/>
      <c r="AE52" s="42">
        <f t="shared" si="1"/>
        <v>8941085</v>
      </c>
      <c r="AF52" s="42">
        <f t="shared" si="12"/>
        <v>7748940.333333334</v>
      </c>
      <c r="AG52" s="42">
        <v>0</v>
      </c>
      <c r="AH52" s="42"/>
      <c r="AI52" s="42"/>
      <c r="AJ52" s="42">
        <f t="shared" si="3"/>
        <v>16690025.333333334</v>
      </c>
      <c r="AK52" s="42">
        <f t="shared" si="4"/>
        <v>71528680</v>
      </c>
      <c r="AL52" s="39"/>
      <c r="AM52" s="39"/>
      <c r="AN52" s="39"/>
      <c r="AO52" s="39"/>
      <c r="AP52" s="39"/>
      <c r="AQ52" s="39" t="s">
        <v>61</v>
      </c>
      <c r="AR52" s="39" t="s">
        <v>1222</v>
      </c>
      <c r="AS52" s="39" t="s">
        <v>1223</v>
      </c>
      <c r="AT52" s="39" t="s">
        <v>1175</v>
      </c>
    </row>
    <row r="53" spans="1:46" hidden="1" x14ac:dyDescent="0.25">
      <c r="A53" s="38">
        <v>52</v>
      </c>
      <c r="B53" s="39" t="s">
        <v>4</v>
      </c>
      <c r="C53" s="39" t="s">
        <v>2282</v>
      </c>
      <c r="D53" s="39" t="s">
        <v>2283</v>
      </c>
      <c r="E53" s="40">
        <v>52913968</v>
      </c>
      <c r="F53" s="41">
        <v>46037</v>
      </c>
      <c r="G53" s="41"/>
      <c r="H53" s="41">
        <v>46279</v>
      </c>
      <c r="I53" s="42">
        <v>92400000</v>
      </c>
      <c r="J53" s="43"/>
      <c r="K53" s="40">
        <v>0</v>
      </c>
      <c r="L53" s="39" t="s">
        <v>60</v>
      </c>
      <c r="M53" s="42">
        <v>0</v>
      </c>
      <c r="N53" s="40">
        <v>11550000</v>
      </c>
      <c r="O53" s="42">
        <v>385000</v>
      </c>
      <c r="P53" s="38">
        <v>537</v>
      </c>
      <c r="Q53" s="41">
        <v>46033</v>
      </c>
      <c r="R53" s="42">
        <v>92400000</v>
      </c>
      <c r="S53" s="38">
        <v>191</v>
      </c>
      <c r="T53" s="41">
        <v>46037</v>
      </c>
      <c r="U53" s="42">
        <v>92400000</v>
      </c>
      <c r="V53" s="42">
        <v>6160000</v>
      </c>
      <c r="W53" s="42">
        <v>11550000</v>
      </c>
      <c r="X53" s="42">
        <v>11550000</v>
      </c>
      <c r="Y53" s="42">
        <v>11550000</v>
      </c>
      <c r="Z53" s="42">
        <v>11550000</v>
      </c>
      <c r="AA53" s="42">
        <v>11550000</v>
      </c>
      <c r="AB53" s="42">
        <v>11550000</v>
      </c>
      <c r="AC53" s="42">
        <f t="shared" si="0"/>
        <v>75460000</v>
      </c>
      <c r="AD53" s="42"/>
      <c r="AE53" s="42">
        <f t="shared" si="1"/>
        <v>11550000</v>
      </c>
      <c r="AF53" s="42">
        <f>--N53/30*14</f>
        <v>5390000</v>
      </c>
      <c r="AG53" s="42">
        <v>0</v>
      </c>
      <c r="AH53" s="42"/>
      <c r="AI53" s="42"/>
      <c r="AJ53" s="42">
        <f t="shared" si="3"/>
        <v>16940000</v>
      </c>
      <c r="AK53" s="42">
        <f t="shared" si="4"/>
        <v>92400000</v>
      </c>
      <c r="AL53" s="39"/>
      <c r="AM53" s="39"/>
      <c r="AN53" s="39"/>
      <c r="AO53" s="39"/>
      <c r="AP53" s="39"/>
      <c r="AQ53" s="39" t="s">
        <v>93</v>
      </c>
      <c r="AR53" s="39" t="s">
        <v>2284</v>
      </c>
      <c r="AS53" s="39" t="s">
        <v>2285</v>
      </c>
      <c r="AT53" s="39" t="s">
        <v>2277</v>
      </c>
    </row>
    <row r="54" spans="1:46" hidden="1" x14ac:dyDescent="0.25">
      <c r="A54" s="38">
        <v>53</v>
      </c>
      <c r="B54" s="39" t="s">
        <v>4</v>
      </c>
      <c r="C54" s="39" t="s">
        <v>2286</v>
      </c>
      <c r="D54" s="39" t="s">
        <v>2287</v>
      </c>
      <c r="E54" s="40">
        <v>79909326</v>
      </c>
      <c r="F54" s="41">
        <v>46036</v>
      </c>
      <c r="G54" s="41"/>
      <c r="H54" s="41">
        <v>46278</v>
      </c>
      <c r="I54" s="42">
        <v>104720000</v>
      </c>
      <c r="J54" s="43"/>
      <c r="K54" s="40">
        <v>11000000</v>
      </c>
      <c r="L54" s="39" t="s">
        <v>92</v>
      </c>
      <c r="M54" s="42">
        <v>2090000</v>
      </c>
      <c r="N54" s="40">
        <v>13090000</v>
      </c>
      <c r="O54" s="42">
        <v>436333.33333333331</v>
      </c>
      <c r="P54" s="38">
        <v>568</v>
      </c>
      <c r="Q54" s="41">
        <v>46033</v>
      </c>
      <c r="R54" s="42">
        <v>104720000</v>
      </c>
      <c r="S54" s="38">
        <v>162</v>
      </c>
      <c r="T54" s="41">
        <v>46036</v>
      </c>
      <c r="U54" s="42">
        <v>104720000</v>
      </c>
      <c r="V54" s="42">
        <v>7417666.666666666</v>
      </c>
      <c r="W54" s="42">
        <v>13090000</v>
      </c>
      <c r="X54" s="42">
        <v>13090000</v>
      </c>
      <c r="Y54" s="42">
        <v>13090000</v>
      </c>
      <c r="Z54" s="42">
        <v>13090000</v>
      </c>
      <c r="AA54" s="42">
        <v>13090000</v>
      </c>
      <c r="AB54" s="42">
        <v>13090000</v>
      </c>
      <c r="AC54" s="42">
        <f t="shared" si="0"/>
        <v>85957666.666666657</v>
      </c>
      <c r="AD54" s="42"/>
      <c r="AE54" s="42">
        <f t="shared" si="1"/>
        <v>13090000</v>
      </c>
      <c r="AF54" s="42">
        <f>--N54/30*13</f>
        <v>5672333.333333333</v>
      </c>
      <c r="AG54" s="42">
        <v>0</v>
      </c>
      <c r="AH54" s="42"/>
      <c r="AI54" s="42"/>
      <c r="AJ54" s="42">
        <f t="shared" si="3"/>
        <v>18762333.333333332</v>
      </c>
      <c r="AK54" s="42">
        <f t="shared" si="4"/>
        <v>104719999.99999999</v>
      </c>
      <c r="AL54" s="39"/>
      <c r="AM54" s="39"/>
      <c r="AN54" s="39"/>
      <c r="AO54" s="39"/>
      <c r="AP54" s="39"/>
      <c r="AQ54" s="39" t="s">
        <v>93</v>
      </c>
      <c r="AR54" s="39" t="s">
        <v>2288</v>
      </c>
      <c r="AS54" s="39" t="s">
        <v>2289</v>
      </c>
      <c r="AT54" s="39" t="s">
        <v>2277</v>
      </c>
    </row>
    <row r="55" spans="1:46" hidden="1" x14ac:dyDescent="0.25">
      <c r="A55" s="38">
        <v>54</v>
      </c>
      <c r="B55" s="39" t="s">
        <v>4</v>
      </c>
      <c r="C55" s="39" t="s">
        <v>2290</v>
      </c>
      <c r="D55" s="39" t="s">
        <v>2291</v>
      </c>
      <c r="E55" s="40">
        <v>52954118</v>
      </c>
      <c r="F55" s="41">
        <v>46037</v>
      </c>
      <c r="G55" s="41"/>
      <c r="H55" s="41">
        <v>46279</v>
      </c>
      <c r="I55" s="42">
        <v>48350608</v>
      </c>
      <c r="J55" s="43"/>
      <c r="K55" s="40">
        <v>0</v>
      </c>
      <c r="L55" s="39" t="s">
        <v>60</v>
      </c>
      <c r="M55" s="42">
        <v>0</v>
      </c>
      <c r="N55" s="40">
        <v>6043826</v>
      </c>
      <c r="O55" s="42">
        <v>201460.86666666667</v>
      </c>
      <c r="P55" s="38">
        <v>531</v>
      </c>
      <c r="Q55" s="41">
        <v>46033</v>
      </c>
      <c r="R55" s="42">
        <v>72525924</v>
      </c>
      <c r="S55" s="38">
        <v>184</v>
      </c>
      <c r="T55" s="41">
        <v>46036</v>
      </c>
      <c r="U55" s="42">
        <v>48350608</v>
      </c>
      <c r="V55" s="42">
        <v>3223373.87</v>
      </c>
      <c r="W55" s="42">
        <v>6043826</v>
      </c>
      <c r="X55" s="42">
        <v>6043826</v>
      </c>
      <c r="Y55" s="42">
        <v>6043826</v>
      </c>
      <c r="Z55" s="42">
        <v>6043826</v>
      </c>
      <c r="AA55" s="42">
        <v>6043826</v>
      </c>
      <c r="AB55" s="42">
        <v>6043826</v>
      </c>
      <c r="AC55" s="42">
        <f t="shared" si="0"/>
        <v>39486329.870000005</v>
      </c>
      <c r="AD55" s="42"/>
      <c r="AE55" s="42">
        <f t="shared" si="1"/>
        <v>6043826</v>
      </c>
      <c r="AF55" s="42">
        <f>--N55/30*14</f>
        <v>2820452.1333333333</v>
      </c>
      <c r="AG55" s="42">
        <v>0</v>
      </c>
      <c r="AH55" s="42"/>
      <c r="AI55" s="42"/>
      <c r="AJ55" s="42">
        <f t="shared" si="3"/>
        <v>8864278.1333333328</v>
      </c>
      <c r="AK55" s="42">
        <f t="shared" si="4"/>
        <v>48350608.003333338</v>
      </c>
      <c r="AL55" s="39"/>
      <c r="AM55" s="39"/>
      <c r="AN55" s="39"/>
      <c r="AO55" s="39"/>
      <c r="AP55" s="39"/>
      <c r="AQ55" s="39" t="s">
        <v>61</v>
      </c>
      <c r="AR55" s="39" t="s">
        <v>2292</v>
      </c>
      <c r="AS55" s="39" t="s">
        <v>2293</v>
      </c>
      <c r="AT55" s="39" t="s">
        <v>2277</v>
      </c>
    </row>
    <row r="56" spans="1:46" hidden="1" x14ac:dyDescent="0.25">
      <c r="A56" s="38">
        <v>55</v>
      </c>
      <c r="B56" s="39" t="s">
        <v>9</v>
      </c>
      <c r="C56" s="39" t="s">
        <v>90</v>
      </c>
      <c r="D56" s="39" t="s">
        <v>91</v>
      </c>
      <c r="E56" s="40">
        <v>1030661159</v>
      </c>
      <c r="F56" s="41">
        <v>46041</v>
      </c>
      <c r="G56" s="41"/>
      <c r="H56" s="41">
        <v>46283</v>
      </c>
      <c r="I56" s="42">
        <v>73776000</v>
      </c>
      <c r="J56" s="43"/>
      <c r="K56" s="40">
        <v>0</v>
      </c>
      <c r="L56" s="39" t="s">
        <v>60</v>
      </c>
      <c r="M56" s="42">
        <v>0</v>
      </c>
      <c r="N56" s="40">
        <v>9222000</v>
      </c>
      <c r="O56" s="42">
        <v>307400</v>
      </c>
      <c r="P56" s="38">
        <v>766</v>
      </c>
      <c r="Q56" s="41">
        <v>46033</v>
      </c>
      <c r="R56" s="42">
        <v>73792312</v>
      </c>
      <c r="S56" s="38">
        <v>301</v>
      </c>
      <c r="T56" s="41">
        <v>46041</v>
      </c>
      <c r="U56" s="42">
        <v>73776000</v>
      </c>
      <c r="V56" s="42">
        <v>3688800</v>
      </c>
      <c r="W56" s="42">
        <v>9222000</v>
      </c>
      <c r="X56" s="42">
        <v>9222000</v>
      </c>
      <c r="Y56" s="42">
        <v>8607200</v>
      </c>
      <c r="Z56" s="42">
        <v>9222000</v>
      </c>
      <c r="AA56" s="42">
        <v>9222000</v>
      </c>
      <c r="AB56" s="42">
        <v>9222000</v>
      </c>
      <c r="AC56" s="42">
        <f t="shared" si="0"/>
        <v>58406000</v>
      </c>
      <c r="AD56" s="42"/>
      <c r="AE56" s="42">
        <f t="shared" si="1"/>
        <v>9222000</v>
      </c>
      <c r="AF56" s="42">
        <f>--N56/30*18</f>
        <v>5533200</v>
      </c>
      <c r="AG56" s="42">
        <v>0</v>
      </c>
      <c r="AH56" s="42"/>
      <c r="AI56" s="42"/>
      <c r="AJ56" s="42">
        <f t="shared" si="3"/>
        <v>14755200</v>
      </c>
      <c r="AK56" s="42">
        <f t="shared" si="4"/>
        <v>73161200</v>
      </c>
      <c r="AL56" s="38" t="s">
        <v>92</v>
      </c>
      <c r="AM56" s="41">
        <v>46139</v>
      </c>
      <c r="AN56" s="41">
        <v>46140</v>
      </c>
      <c r="AO56" s="38">
        <v>2</v>
      </c>
      <c r="AP56" s="52"/>
      <c r="AQ56" s="39" t="s">
        <v>93</v>
      </c>
      <c r="AR56" s="39" t="s">
        <v>94</v>
      </c>
      <c r="AS56" s="39" t="s">
        <v>95</v>
      </c>
      <c r="AT56" s="39" t="s">
        <v>96</v>
      </c>
    </row>
    <row r="57" spans="1:46" hidden="1" x14ac:dyDescent="0.25">
      <c r="A57" s="38">
        <v>56</v>
      </c>
      <c r="B57" s="39" t="s">
        <v>9</v>
      </c>
      <c r="C57" s="39" t="s">
        <v>97</v>
      </c>
      <c r="D57" s="39" t="s">
        <v>98</v>
      </c>
      <c r="E57" s="40">
        <v>52810493</v>
      </c>
      <c r="F57" s="41">
        <v>46042</v>
      </c>
      <c r="G57" s="41"/>
      <c r="H57" s="41">
        <v>46284</v>
      </c>
      <c r="I57" s="42">
        <v>73776000</v>
      </c>
      <c r="J57" s="43"/>
      <c r="K57" s="40">
        <v>0</v>
      </c>
      <c r="L57" s="39" t="s">
        <v>60</v>
      </c>
      <c r="M57" s="42">
        <v>0</v>
      </c>
      <c r="N57" s="40">
        <v>9222000</v>
      </c>
      <c r="O57" s="42">
        <v>307400</v>
      </c>
      <c r="P57" s="38">
        <v>781</v>
      </c>
      <c r="Q57" s="41">
        <v>46033</v>
      </c>
      <c r="R57" s="42">
        <v>73792312</v>
      </c>
      <c r="S57" s="38">
        <v>400</v>
      </c>
      <c r="T57" s="41">
        <v>46042</v>
      </c>
      <c r="U57" s="42">
        <v>73776000</v>
      </c>
      <c r="V57" s="42">
        <v>3381400</v>
      </c>
      <c r="W57" s="42">
        <v>9222000</v>
      </c>
      <c r="X57" s="42">
        <v>9222000</v>
      </c>
      <c r="Y57" s="42">
        <v>9222000</v>
      </c>
      <c r="Z57" s="42">
        <v>9222000</v>
      </c>
      <c r="AA57" s="42">
        <v>9222000</v>
      </c>
      <c r="AB57" s="42">
        <v>9222000</v>
      </c>
      <c r="AC57" s="42">
        <f t="shared" si="0"/>
        <v>58713400</v>
      </c>
      <c r="AD57" s="42"/>
      <c r="AE57" s="42">
        <f t="shared" si="1"/>
        <v>9222000</v>
      </c>
      <c r="AF57" s="42">
        <f>--N57/30*19</f>
        <v>5840600</v>
      </c>
      <c r="AG57" s="42">
        <v>0</v>
      </c>
      <c r="AH57" s="42"/>
      <c r="AI57" s="42"/>
      <c r="AJ57" s="42">
        <f t="shared" si="3"/>
        <v>15062600</v>
      </c>
      <c r="AK57" s="42">
        <f t="shared" si="4"/>
        <v>73776000</v>
      </c>
      <c r="AL57" s="39"/>
      <c r="AM57" s="39"/>
      <c r="AN57" s="39"/>
      <c r="AO57" s="39"/>
      <c r="AP57" s="39"/>
      <c r="AQ57" s="39" t="s">
        <v>93</v>
      </c>
      <c r="AR57" s="39" t="s">
        <v>99</v>
      </c>
      <c r="AS57" s="39" t="s">
        <v>100</v>
      </c>
      <c r="AT57" s="39" t="s">
        <v>96</v>
      </c>
    </row>
    <row r="58" spans="1:46" hidden="1" x14ac:dyDescent="0.25">
      <c r="A58" s="38">
        <v>57</v>
      </c>
      <c r="B58" s="39" t="s">
        <v>9</v>
      </c>
      <c r="C58" s="39" t="s">
        <v>101</v>
      </c>
      <c r="D58" s="39" t="s">
        <v>102</v>
      </c>
      <c r="E58" s="40">
        <v>1032447457</v>
      </c>
      <c r="F58" s="41">
        <v>46041</v>
      </c>
      <c r="G58" s="41"/>
      <c r="H58" s="41">
        <v>46283</v>
      </c>
      <c r="I58" s="42">
        <v>73776000</v>
      </c>
      <c r="J58" s="43"/>
      <c r="K58" s="40">
        <v>0</v>
      </c>
      <c r="L58" s="39" t="s">
        <v>60</v>
      </c>
      <c r="M58" s="42">
        <v>0</v>
      </c>
      <c r="N58" s="40">
        <v>9222000</v>
      </c>
      <c r="O58" s="42">
        <v>307400</v>
      </c>
      <c r="P58" s="38">
        <v>749</v>
      </c>
      <c r="Q58" s="41">
        <v>46033</v>
      </c>
      <c r="R58" s="42">
        <v>73792312</v>
      </c>
      <c r="S58" s="38">
        <v>331</v>
      </c>
      <c r="T58" s="41">
        <v>46041</v>
      </c>
      <c r="U58" s="42">
        <v>73776000</v>
      </c>
      <c r="V58" s="42">
        <v>3688800</v>
      </c>
      <c r="W58" s="42">
        <v>9222000</v>
      </c>
      <c r="X58" s="42">
        <v>9222000</v>
      </c>
      <c r="Y58" s="42">
        <v>9222000</v>
      </c>
      <c r="Z58" s="42">
        <v>9222000</v>
      </c>
      <c r="AA58" s="42">
        <v>7685000</v>
      </c>
      <c r="AB58" s="42">
        <v>9222000</v>
      </c>
      <c r="AC58" s="42">
        <f t="shared" si="0"/>
        <v>57483800</v>
      </c>
      <c r="AD58" s="42"/>
      <c r="AE58" s="42">
        <f t="shared" si="1"/>
        <v>9222000</v>
      </c>
      <c r="AF58" s="42">
        <f>--N58/30*18</f>
        <v>5533200</v>
      </c>
      <c r="AG58" s="42">
        <v>0</v>
      </c>
      <c r="AH58" s="42"/>
      <c r="AI58" s="42"/>
      <c r="AJ58" s="42">
        <f t="shared" si="3"/>
        <v>14755200</v>
      </c>
      <c r="AK58" s="42">
        <f t="shared" si="4"/>
        <v>72239000</v>
      </c>
      <c r="AL58" s="38" t="s">
        <v>92</v>
      </c>
      <c r="AM58" s="41">
        <v>46174</v>
      </c>
      <c r="AN58" s="41">
        <v>46178</v>
      </c>
      <c r="AO58" s="38">
        <v>5</v>
      </c>
      <c r="AP58" s="52"/>
      <c r="AQ58" s="39" t="s">
        <v>93</v>
      </c>
      <c r="AR58" s="39" t="s">
        <v>103</v>
      </c>
      <c r="AS58" s="39" t="s">
        <v>104</v>
      </c>
      <c r="AT58" s="39" t="s">
        <v>96</v>
      </c>
    </row>
    <row r="59" spans="1:46" hidden="1" x14ac:dyDescent="0.25">
      <c r="A59" s="38">
        <v>58</v>
      </c>
      <c r="B59" s="39" t="s">
        <v>9</v>
      </c>
      <c r="C59" s="39" t="s">
        <v>105</v>
      </c>
      <c r="D59" s="39" t="s">
        <v>106</v>
      </c>
      <c r="E59" s="40">
        <v>1098746521</v>
      </c>
      <c r="F59" s="41">
        <v>46037</v>
      </c>
      <c r="G59" s="41"/>
      <c r="H59" s="41">
        <v>46279</v>
      </c>
      <c r="I59" s="42">
        <v>73776000</v>
      </c>
      <c r="J59" s="43"/>
      <c r="K59" s="40">
        <v>0</v>
      </c>
      <c r="L59" s="39" t="s">
        <v>60</v>
      </c>
      <c r="M59" s="42">
        <v>0</v>
      </c>
      <c r="N59" s="40">
        <v>9222000</v>
      </c>
      <c r="O59" s="42">
        <v>307400</v>
      </c>
      <c r="P59" s="38">
        <v>797</v>
      </c>
      <c r="Q59" s="41">
        <v>46033</v>
      </c>
      <c r="R59" s="42">
        <v>73792312</v>
      </c>
      <c r="S59" s="38">
        <v>196</v>
      </c>
      <c r="T59" s="41">
        <v>46037</v>
      </c>
      <c r="U59" s="42">
        <v>73776000</v>
      </c>
      <c r="V59" s="42">
        <v>4918400</v>
      </c>
      <c r="W59" s="42">
        <v>9222000</v>
      </c>
      <c r="X59" s="42">
        <v>9222000</v>
      </c>
      <c r="Y59" s="42">
        <v>9222000</v>
      </c>
      <c r="Z59" s="42">
        <v>9222000</v>
      </c>
      <c r="AA59" s="42">
        <v>9222000</v>
      </c>
      <c r="AB59" s="42">
        <v>9222000</v>
      </c>
      <c r="AC59" s="42">
        <f t="shared" si="0"/>
        <v>60250400</v>
      </c>
      <c r="AD59" s="42"/>
      <c r="AE59" s="42">
        <f t="shared" si="1"/>
        <v>9222000</v>
      </c>
      <c r="AF59" s="42">
        <f>--N59/30*14</f>
        <v>4303600</v>
      </c>
      <c r="AG59" s="42">
        <v>0</v>
      </c>
      <c r="AH59" s="42"/>
      <c r="AI59" s="42"/>
      <c r="AJ59" s="42">
        <f t="shared" si="3"/>
        <v>13525600</v>
      </c>
      <c r="AK59" s="42">
        <f t="shared" si="4"/>
        <v>73776000</v>
      </c>
      <c r="AL59" s="39"/>
      <c r="AM59" s="39"/>
      <c r="AN59" s="39"/>
      <c r="AO59" s="39"/>
      <c r="AP59" s="39"/>
      <c r="AQ59" s="39" t="s">
        <v>93</v>
      </c>
      <c r="AR59" s="39" t="s">
        <v>107</v>
      </c>
      <c r="AS59" s="39" t="s">
        <v>108</v>
      </c>
      <c r="AT59" s="39" t="s">
        <v>96</v>
      </c>
    </row>
    <row r="60" spans="1:46" hidden="1" x14ac:dyDescent="0.25">
      <c r="A60" s="38">
        <v>59</v>
      </c>
      <c r="B60" s="39" t="s">
        <v>9</v>
      </c>
      <c r="C60" s="39" t="s">
        <v>109</v>
      </c>
      <c r="D60" s="39" t="s">
        <v>110</v>
      </c>
      <c r="E60" s="40">
        <v>1091673800</v>
      </c>
      <c r="F60" s="41">
        <v>46041</v>
      </c>
      <c r="G60" s="41"/>
      <c r="H60" s="41">
        <v>46283</v>
      </c>
      <c r="I60" s="42">
        <v>73776000</v>
      </c>
      <c r="J60" s="43"/>
      <c r="K60" s="40">
        <v>0</v>
      </c>
      <c r="L60" s="39" t="s">
        <v>60</v>
      </c>
      <c r="M60" s="42">
        <v>0</v>
      </c>
      <c r="N60" s="40">
        <v>9222000</v>
      </c>
      <c r="O60" s="42">
        <v>307400</v>
      </c>
      <c r="P60" s="38">
        <v>782</v>
      </c>
      <c r="Q60" s="41">
        <v>46033</v>
      </c>
      <c r="R60" s="42">
        <v>73792312</v>
      </c>
      <c r="S60" s="38">
        <v>302</v>
      </c>
      <c r="T60" s="41">
        <v>46041</v>
      </c>
      <c r="U60" s="42">
        <v>73776000</v>
      </c>
      <c r="V60" s="42">
        <v>3688800</v>
      </c>
      <c r="W60" s="42">
        <v>9222000</v>
      </c>
      <c r="X60" s="42">
        <v>9222000</v>
      </c>
      <c r="Y60" s="42">
        <v>9222000</v>
      </c>
      <c r="Z60" s="42">
        <v>9222000</v>
      </c>
      <c r="AA60" s="42">
        <v>9222000</v>
      </c>
      <c r="AB60" s="42">
        <v>7070200</v>
      </c>
      <c r="AC60" s="42">
        <f t="shared" si="0"/>
        <v>56869000</v>
      </c>
      <c r="AD60" s="42"/>
      <c r="AE60" s="42">
        <f t="shared" si="1"/>
        <v>9222000</v>
      </c>
      <c r="AF60" s="42">
        <f>--N60/30*18</f>
        <v>5533200</v>
      </c>
      <c r="AG60" s="42">
        <v>0</v>
      </c>
      <c r="AH60" s="42"/>
      <c r="AI60" s="42"/>
      <c r="AJ60" s="42">
        <f t="shared" si="3"/>
        <v>14755200</v>
      </c>
      <c r="AK60" s="42">
        <f t="shared" si="4"/>
        <v>71624200</v>
      </c>
      <c r="AL60" s="38" t="s">
        <v>92</v>
      </c>
      <c r="AM60" s="41">
        <v>46217</v>
      </c>
      <c r="AN60" s="41">
        <v>46223</v>
      </c>
      <c r="AO60" s="38">
        <v>7</v>
      </c>
      <c r="AP60" s="52"/>
      <c r="AQ60" s="39" t="s">
        <v>93</v>
      </c>
      <c r="AR60" s="39" t="s">
        <v>111</v>
      </c>
      <c r="AS60" s="39" t="s">
        <v>112</v>
      </c>
      <c r="AT60" s="39" t="s">
        <v>96</v>
      </c>
    </row>
    <row r="61" spans="1:46" hidden="1" x14ac:dyDescent="0.25">
      <c r="A61" s="38">
        <v>60</v>
      </c>
      <c r="B61" s="39" t="s">
        <v>9</v>
      </c>
      <c r="C61" s="39" t="s">
        <v>113</v>
      </c>
      <c r="D61" s="39" t="s">
        <v>114</v>
      </c>
      <c r="E61" s="40">
        <v>1115074692</v>
      </c>
      <c r="F61" s="41">
        <v>46037</v>
      </c>
      <c r="G61" s="41"/>
      <c r="H61" s="41">
        <v>46279</v>
      </c>
      <c r="I61" s="42">
        <v>73776000</v>
      </c>
      <c r="J61" s="43"/>
      <c r="K61" s="40">
        <v>0</v>
      </c>
      <c r="L61" s="39" t="s">
        <v>60</v>
      </c>
      <c r="M61" s="42">
        <v>0</v>
      </c>
      <c r="N61" s="40">
        <v>9222000</v>
      </c>
      <c r="O61" s="42">
        <v>307400</v>
      </c>
      <c r="P61" s="38">
        <v>798</v>
      </c>
      <c r="Q61" s="41">
        <v>46033</v>
      </c>
      <c r="R61" s="42">
        <v>73792312</v>
      </c>
      <c r="S61" s="38">
        <v>197</v>
      </c>
      <c r="T61" s="41">
        <v>46037</v>
      </c>
      <c r="U61" s="42">
        <v>73776000</v>
      </c>
      <c r="V61" s="42">
        <v>4918400</v>
      </c>
      <c r="W61" s="42">
        <v>9222000</v>
      </c>
      <c r="X61" s="42">
        <v>9222000</v>
      </c>
      <c r="Y61" s="42">
        <v>9222000</v>
      </c>
      <c r="Z61" s="42">
        <v>9222000</v>
      </c>
      <c r="AA61" s="42">
        <v>9222000</v>
      </c>
      <c r="AB61" s="42">
        <v>9222000</v>
      </c>
      <c r="AC61" s="42">
        <f t="shared" si="0"/>
        <v>60250400</v>
      </c>
      <c r="AD61" s="42"/>
      <c r="AE61" s="42">
        <f t="shared" si="1"/>
        <v>9222000</v>
      </c>
      <c r="AF61" s="42">
        <f t="shared" ref="AF61:AF63" si="13">--N61/30*14</f>
        <v>4303600</v>
      </c>
      <c r="AG61" s="42">
        <v>0</v>
      </c>
      <c r="AH61" s="42"/>
      <c r="AI61" s="42"/>
      <c r="AJ61" s="42">
        <f t="shared" si="3"/>
        <v>13525600</v>
      </c>
      <c r="AK61" s="42">
        <f t="shared" si="4"/>
        <v>73776000</v>
      </c>
      <c r="AL61" s="39"/>
      <c r="AM61" s="39"/>
      <c r="AN61" s="39"/>
      <c r="AO61" s="39"/>
      <c r="AP61" s="39"/>
      <c r="AQ61" s="39" t="s">
        <v>93</v>
      </c>
      <c r="AR61" s="39" t="s">
        <v>115</v>
      </c>
      <c r="AS61" s="39" t="s">
        <v>116</v>
      </c>
      <c r="AT61" s="39" t="s">
        <v>96</v>
      </c>
    </row>
    <row r="62" spans="1:46" hidden="1" x14ac:dyDescent="0.25">
      <c r="A62" s="38">
        <v>61</v>
      </c>
      <c r="B62" s="39" t="s">
        <v>9</v>
      </c>
      <c r="C62" s="39" t="s">
        <v>117</v>
      </c>
      <c r="D62" s="39" t="s">
        <v>118</v>
      </c>
      <c r="E62" s="40">
        <v>1065658800</v>
      </c>
      <c r="F62" s="41">
        <v>46037</v>
      </c>
      <c r="G62" s="41"/>
      <c r="H62" s="41">
        <v>46279</v>
      </c>
      <c r="I62" s="42">
        <v>73776000</v>
      </c>
      <c r="J62" s="43"/>
      <c r="K62" s="40">
        <v>0</v>
      </c>
      <c r="L62" s="39" t="s">
        <v>60</v>
      </c>
      <c r="M62" s="42">
        <v>0</v>
      </c>
      <c r="N62" s="40">
        <v>9222000</v>
      </c>
      <c r="O62" s="42">
        <v>307400</v>
      </c>
      <c r="P62" s="38">
        <v>767</v>
      </c>
      <c r="Q62" s="41">
        <v>46033</v>
      </c>
      <c r="R62" s="42">
        <v>73792312</v>
      </c>
      <c r="S62" s="38">
        <v>201</v>
      </c>
      <c r="T62" s="41">
        <v>46037</v>
      </c>
      <c r="U62" s="42">
        <v>73776000</v>
      </c>
      <c r="V62" s="42">
        <v>4918400</v>
      </c>
      <c r="W62" s="42">
        <v>9222000</v>
      </c>
      <c r="X62" s="42">
        <v>9222000</v>
      </c>
      <c r="Y62" s="42">
        <v>9222000</v>
      </c>
      <c r="Z62" s="42">
        <v>9222000</v>
      </c>
      <c r="AA62" s="42">
        <v>9222000</v>
      </c>
      <c r="AB62" s="42">
        <v>9222000</v>
      </c>
      <c r="AC62" s="42">
        <f t="shared" si="0"/>
        <v>60250400</v>
      </c>
      <c r="AD62" s="42"/>
      <c r="AE62" s="42">
        <f t="shared" si="1"/>
        <v>9222000</v>
      </c>
      <c r="AF62" s="42">
        <f t="shared" si="13"/>
        <v>4303600</v>
      </c>
      <c r="AG62" s="42">
        <v>0</v>
      </c>
      <c r="AH62" s="42"/>
      <c r="AI62" s="42"/>
      <c r="AJ62" s="42">
        <f t="shared" si="3"/>
        <v>13525600</v>
      </c>
      <c r="AK62" s="42">
        <f t="shared" si="4"/>
        <v>73776000</v>
      </c>
      <c r="AL62" s="39"/>
      <c r="AM62" s="39"/>
      <c r="AN62" s="39"/>
      <c r="AO62" s="39"/>
      <c r="AP62" s="39"/>
      <c r="AQ62" s="39" t="s">
        <v>93</v>
      </c>
      <c r="AR62" s="39" t="s">
        <v>119</v>
      </c>
      <c r="AS62" s="39" t="s">
        <v>120</v>
      </c>
      <c r="AT62" s="39" t="s">
        <v>96</v>
      </c>
    </row>
    <row r="63" spans="1:46" hidden="1" x14ac:dyDescent="0.25">
      <c r="A63" s="38">
        <v>62</v>
      </c>
      <c r="B63" s="39" t="s">
        <v>9</v>
      </c>
      <c r="C63" s="39" t="s">
        <v>121</v>
      </c>
      <c r="D63" s="39" t="s">
        <v>122</v>
      </c>
      <c r="E63" s="40">
        <v>1085321912</v>
      </c>
      <c r="F63" s="41">
        <v>46037</v>
      </c>
      <c r="G63" s="41"/>
      <c r="H63" s="41">
        <v>46279</v>
      </c>
      <c r="I63" s="42">
        <v>73776000</v>
      </c>
      <c r="J63" s="43"/>
      <c r="K63" s="40">
        <v>0</v>
      </c>
      <c r="L63" s="39" t="s">
        <v>60</v>
      </c>
      <c r="M63" s="42">
        <v>0</v>
      </c>
      <c r="N63" s="40">
        <v>9222000</v>
      </c>
      <c r="O63" s="42">
        <v>307400</v>
      </c>
      <c r="P63" s="38">
        <v>812</v>
      </c>
      <c r="Q63" s="41">
        <v>46033</v>
      </c>
      <c r="R63" s="42">
        <v>73792312</v>
      </c>
      <c r="S63" s="38">
        <v>198</v>
      </c>
      <c r="T63" s="41">
        <v>46037</v>
      </c>
      <c r="U63" s="42">
        <v>73776000</v>
      </c>
      <c r="V63" s="42">
        <v>4918400</v>
      </c>
      <c r="W63" s="42">
        <v>9222000</v>
      </c>
      <c r="X63" s="42">
        <v>9222000</v>
      </c>
      <c r="Y63" s="42">
        <v>9222000</v>
      </c>
      <c r="Z63" s="42">
        <v>9222000</v>
      </c>
      <c r="AA63" s="42">
        <v>9222000</v>
      </c>
      <c r="AB63" s="42">
        <v>9222000</v>
      </c>
      <c r="AC63" s="42">
        <f t="shared" si="0"/>
        <v>60250400</v>
      </c>
      <c r="AD63" s="42"/>
      <c r="AE63" s="42">
        <f t="shared" si="1"/>
        <v>9222000</v>
      </c>
      <c r="AF63" s="42">
        <f t="shared" si="13"/>
        <v>4303600</v>
      </c>
      <c r="AG63" s="42">
        <v>0</v>
      </c>
      <c r="AH63" s="42"/>
      <c r="AI63" s="42"/>
      <c r="AJ63" s="42">
        <f t="shared" si="3"/>
        <v>13525600</v>
      </c>
      <c r="AK63" s="42">
        <f t="shared" si="4"/>
        <v>73776000</v>
      </c>
      <c r="AL63" s="39"/>
      <c r="AM63" s="39"/>
      <c r="AN63" s="39"/>
      <c r="AO63" s="39"/>
      <c r="AP63" s="39"/>
      <c r="AQ63" s="39" t="s">
        <v>93</v>
      </c>
      <c r="AR63" s="39" t="s">
        <v>123</v>
      </c>
      <c r="AS63" s="39" t="s">
        <v>124</v>
      </c>
      <c r="AT63" s="39" t="s">
        <v>96</v>
      </c>
    </row>
    <row r="64" spans="1:46" hidden="1" x14ac:dyDescent="0.25">
      <c r="A64" s="38">
        <v>63</v>
      </c>
      <c r="B64" s="39" t="s">
        <v>9</v>
      </c>
      <c r="C64" s="39" t="s">
        <v>125</v>
      </c>
      <c r="D64" s="39" t="s">
        <v>126</v>
      </c>
      <c r="E64" s="40">
        <v>1010240919</v>
      </c>
      <c r="F64" s="41">
        <v>46041</v>
      </c>
      <c r="G64" s="41"/>
      <c r="H64" s="41">
        <v>46283</v>
      </c>
      <c r="I64" s="42">
        <v>73776000</v>
      </c>
      <c r="J64" s="43"/>
      <c r="K64" s="40">
        <v>0</v>
      </c>
      <c r="L64" s="39" t="s">
        <v>60</v>
      </c>
      <c r="M64" s="42">
        <v>0</v>
      </c>
      <c r="N64" s="40">
        <v>9222000</v>
      </c>
      <c r="O64" s="42">
        <v>307400</v>
      </c>
      <c r="P64" s="38">
        <v>799</v>
      </c>
      <c r="Q64" s="41">
        <v>46033</v>
      </c>
      <c r="R64" s="42">
        <v>73792312</v>
      </c>
      <c r="S64" s="38">
        <v>332</v>
      </c>
      <c r="T64" s="41">
        <v>46041</v>
      </c>
      <c r="U64" s="42">
        <v>73776000</v>
      </c>
      <c r="V64" s="42">
        <v>3688800</v>
      </c>
      <c r="W64" s="42">
        <v>9222000</v>
      </c>
      <c r="X64" s="42">
        <v>9222000</v>
      </c>
      <c r="Y64" s="42">
        <v>9222000</v>
      </c>
      <c r="Z64" s="42">
        <v>9222000</v>
      </c>
      <c r="AA64" s="42">
        <v>9222000</v>
      </c>
      <c r="AB64" s="42">
        <v>9222000</v>
      </c>
      <c r="AC64" s="42">
        <f t="shared" si="0"/>
        <v>59020800</v>
      </c>
      <c r="AD64" s="42"/>
      <c r="AE64" s="42">
        <f t="shared" si="1"/>
        <v>9222000</v>
      </c>
      <c r="AF64" s="42">
        <f>--N64/30*18</f>
        <v>5533200</v>
      </c>
      <c r="AG64" s="42">
        <v>0</v>
      </c>
      <c r="AH64" s="42"/>
      <c r="AI64" s="42"/>
      <c r="AJ64" s="42">
        <f t="shared" si="3"/>
        <v>14755200</v>
      </c>
      <c r="AK64" s="42">
        <f t="shared" si="4"/>
        <v>73776000</v>
      </c>
      <c r="AL64" s="39"/>
      <c r="AM64" s="39"/>
      <c r="AN64" s="39"/>
      <c r="AO64" s="39"/>
      <c r="AP64" s="39"/>
      <c r="AQ64" s="39" t="s">
        <v>93</v>
      </c>
      <c r="AR64" s="39" t="s">
        <v>127</v>
      </c>
      <c r="AS64" s="39" t="s">
        <v>128</v>
      </c>
      <c r="AT64" s="39" t="s">
        <v>96</v>
      </c>
    </row>
    <row r="65" spans="1:46" hidden="1" x14ac:dyDescent="0.25">
      <c r="A65" s="38">
        <v>64</v>
      </c>
      <c r="B65" s="39" t="s">
        <v>9</v>
      </c>
      <c r="C65" s="39" t="s">
        <v>129</v>
      </c>
      <c r="D65" s="39" t="s">
        <v>130</v>
      </c>
      <c r="E65" s="40">
        <v>1076670174</v>
      </c>
      <c r="F65" s="41">
        <v>46042</v>
      </c>
      <c r="G65" s="41"/>
      <c r="H65" s="41">
        <v>46284</v>
      </c>
      <c r="I65" s="42">
        <v>48336000</v>
      </c>
      <c r="J65" s="43"/>
      <c r="K65" s="40">
        <v>0</v>
      </c>
      <c r="L65" s="39" t="s">
        <v>60</v>
      </c>
      <c r="M65" s="42">
        <v>0</v>
      </c>
      <c r="N65" s="40">
        <v>6042000</v>
      </c>
      <c r="O65" s="42">
        <v>201400</v>
      </c>
      <c r="P65" s="38">
        <v>841</v>
      </c>
      <c r="Q65" s="41">
        <v>46033</v>
      </c>
      <c r="R65" s="42">
        <v>48350608</v>
      </c>
      <c r="S65" s="38">
        <v>329</v>
      </c>
      <c r="T65" s="41">
        <v>46041</v>
      </c>
      <c r="U65" s="42">
        <v>48336000</v>
      </c>
      <c r="V65" s="42">
        <v>2215400</v>
      </c>
      <c r="W65" s="42">
        <v>6042000</v>
      </c>
      <c r="X65" s="42">
        <v>6042000</v>
      </c>
      <c r="Y65" s="42">
        <v>6042000</v>
      </c>
      <c r="Z65" s="42">
        <v>6042000</v>
      </c>
      <c r="AA65" s="42">
        <v>6042000</v>
      </c>
      <c r="AB65" s="42">
        <v>6042000</v>
      </c>
      <c r="AC65" s="42">
        <f t="shared" si="0"/>
        <v>38467400</v>
      </c>
      <c r="AD65" s="42"/>
      <c r="AE65" s="42">
        <f t="shared" si="1"/>
        <v>6042000</v>
      </c>
      <c r="AF65" s="42">
        <f>--N65/30*19</f>
        <v>3826600</v>
      </c>
      <c r="AG65" s="42">
        <v>0</v>
      </c>
      <c r="AH65" s="42"/>
      <c r="AI65" s="42"/>
      <c r="AJ65" s="42">
        <f t="shared" si="3"/>
        <v>9868600</v>
      </c>
      <c r="AK65" s="42">
        <f t="shared" si="4"/>
        <v>48336000</v>
      </c>
      <c r="AL65" s="39"/>
      <c r="AM65" s="39"/>
      <c r="AN65" s="39"/>
      <c r="AO65" s="39"/>
      <c r="AP65" s="39"/>
      <c r="AQ65" s="39" t="s">
        <v>93</v>
      </c>
      <c r="AR65" s="39" t="s">
        <v>131</v>
      </c>
      <c r="AS65" s="39" t="s">
        <v>132</v>
      </c>
      <c r="AT65" s="39" t="s">
        <v>96</v>
      </c>
    </row>
    <row r="66" spans="1:46" hidden="1" x14ac:dyDescent="0.25">
      <c r="A66" s="38">
        <v>65</v>
      </c>
      <c r="B66" s="39" t="s">
        <v>9</v>
      </c>
      <c r="C66" s="39" t="s">
        <v>133</v>
      </c>
      <c r="D66" s="39" t="s">
        <v>134</v>
      </c>
      <c r="E66" s="40">
        <v>1233497316</v>
      </c>
      <c r="F66" s="41">
        <v>46043</v>
      </c>
      <c r="G66" s="41"/>
      <c r="H66" s="41">
        <v>46285</v>
      </c>
      <c r="I66" s="42">
        <v>48336000</v>
      </c>
      <c r="J66" s="43"/>
      <c r="K66" s="40">
        <v>0</v>
      </c>
      <c r="L66" s="39" t="s">
        <v>60</v>
      </c>
      <c r="M66" s="42">
        <v>0</v>
      </c>
      <c r="N66" s="40">
        <v>6042000</v>
      </c>
      <c r="O66" s="42">
        <v>201400</v>
      </c>
      <c r="P66" s="38">
        <v>827</v>
      </c>
      <c r="Q66" s="41">
        <v>46033</v>
      </c>
      <c r="R66" s="42">
        <v>48350608</v>
      </c>
      <c r="S66" s="38">
        <v>463</v>
      </c>
      <c r="T66" s="41">
        <v>46043</v>
      </c>
      <c r="U66" s="42">
        <v>48336000</v>
      </c>
      <c r="V66" s="42">
        <v>2014000</v>
      </c>
      <c r="W66" s="42">
        <v>6042000</v>
      </c>
      <c r="X66" s="42">
        <v>6042000</v>
      </c>
      <c r="Y66" s="42">
        <v>6042000</v>
      </c>
      <c r="Z66" s="42">
        <v>6042000</v>
      </c>
      <c r="AA66" s="42">
        <v>6042000</v>
      </c>
      <c r="AB66" s="42">
        <v>6042000</v>
      </c>
      <c r="AC66" s="42">
        <f t="shared" si="0"/>
        <v>38266000</v>
      </c>
      <c r="AD66" s="42"/>
      <c r="AE66" s="42">
        <f t="shared" si="1"/>
        <v>6042000</v>
      </c>
      <c r="AF66" s="42">
        <f>--N66/30*20</f>
        <v>4028000</v>
      </c>
      <c r="AG66" s="42">
        <v>0</v>
      </c>
      <c r="AH66" s="42"/>
      <c r="AI66" s="42"/>
      <c r="AJ66" s="42">
        <f t="shared" si="3"/>
        <v>10070000</v>
      </c>
      <c r="AK66" s="42">
        <f t="shared" si="4"/>
        <v>48336000</v>
      </c>
      <c r="AL66" s="39"/>
      <c r="AM66" s="39"/>
      <c r="AN66" s="39"/>
      <c r="AO66" s="39"/>
      <c r="AP66" s="39"/>
      <c r="AQ66" s="39" t="s">
        <v>93</v>
      </c>
      <c r="AR66" s="39" t="s">
        <v>135</v>
      </c>
      <c r="AS66" s="39" t="s">
        <v>136</v>
      </c>
      <c r="AT66" s="39" t="s">
        <v>96</v>
      </c>
    </row>
    <row r="67" spans="1:46" hidden="1" x14ac:dyDescent="0.25">
      <c r="A67" s="38">
        <v>66</v>
      </c>
      <c r="B67" s="39" t="s">
        <v>9</v>
      </c>
      <c r="C67" s="39" t="s">
        <v>137</v>
      </c>
      <c r="D67" s="39" t="s">
        <v>138</v>
      </c>
      <c r="E67" s="40">
        <v>1030683900</v>
      </c>
      <c r="F67" s="41">
        <v>46045</v>
      </c>
      <c r="G67" s="41"/>
      <c r="H67" s="41">
        <v>46287</v>
      </c>
      <c r="I67" s="42">
        <v>48336000</v>
      </c>
      <c r="J67" s="43"/>
      <c r="K67" s="40">
        <v>0</v>
      </c>
      <c r="L67" s="39" t="s">
        <v>60</v>
      </c>
      <c r="M67" s="42">
        <v>0</v>
      </c>
      <c r="N67" s="40">
        <v>6042000</v>
      </c>
      <c r="O67" s="42">
        <v>201400</v>
      </c>
      <c r="P67" s="38">
        <v>783</v>
      </c>
      <c r="Q67" s="41">
        <v>46033</v>
      </c>
      <c r="R67" s="42">
        <v>48350608</v>
      </c>
      <c r="S67" s="38">
        <v>543</v>
      </c>
      <c r="T67" s="41">
        <v>46045</v>
      </c>
      <c r="U67" s="42">
        <v>48336000</v>
      </c>
      <c r="V67" s="42">
        <v>1611200</v>
      </c>
      <c r="W67" s="42">
        <v>6042000</v>
      </c>
      <c r="X67" s="42">
        <v>6042000</v>
      </c>
      <c r="Y67" s="42">
        <v>6042000</v>
      </c>
      <c r="Z67" s="42">
        <v>6042000</v>
      </c>
      <c r="AA67" s="42">
        <v>6042000</v>
      </c>
      <c r="AB67" s="42">
        <v>6042000</v>
      </c>
      <c r="AC67" s="42">
        <f t="shared" ref="AC67:AC130" si="14">SUM(V67:AB67)</f>
        <v>37863200</v>
      </c>
      <c r="AD67" s="42"/>
      <c r="AE67" s="42">
        <f t="shared" ref="AE67:AE130" si="15">--N67</f>
        <v>6042000</v>
      </c>
      <c r="AF67" s="42">
        <f>--N67/30*22</f>
        <v>4430800</v>
      </c>
      <c r="AG67" s="42">
        <v>0</v>
      </c>
      <c r="AH67" s="42"/>
      <c r="AI67" s="42"/>
      <c r="AJ67" s="42">
        <f t="shared" ref="AJ67:AJ130" si="16">SUM(AD67:AI67)</f>
        <v>10472800</v>
      </c>
      <c r="AK67" s="42">
        <f t="shared" ref="AK67:AK130" si="17">--AJ67--AC67</f>
        <v>48336000</v>
      </c>
      <c r="AL67" s="39"/>
      <c r="AM67" s="39"/>
      <c r="AN67" s="39"/>
      <c r="AO67" s="39"/>
      <c r="AP67" s="39"/>
      <c r="AQ67" s="39" t="s">
        <v>93</v>
      </c>
      <c r="AR67" s="39" t="s">
        <v>139</v>
      </c>
      <c r="AS67" s="39" t="s">
        <v>140</v>
      </c>
      <c r="AT67" s="39" t="s">
        <v>96</v>
      </c>
    </row>
    <row r="68" spans="1:46" hidden="1" x14ac:dyDescent="0.25">
      <c r="A68" s="38">
        <v>67</v>
      </c>
      <c r="B68" s="39" t="s">
        <v>9</v>
      </c>
      <c r="C68" s="39" t="s">
        <v>141</v>
      </c>
      <c r="D68" s="39" t="s">
        <v>142</v>
      </c>
      <c r="E68" s="40">
        <v>80932794</v>
      </c>
      <c r="F68" s="41">
        <v>46043</v>
      </c>
      <c r="G68" s="41"/>
      <c r="H68" s="41">
        <v>46285</v>
      </c>
      <c r="I68" s="42">
        <v>48336000</v>
      </c>
      <c r="J68" s="43"/>
      <c r="K68" s="40">
        <v>0</v>
      </c>
      <c r="L68" s="39" t="s">
        <v>60</v>
      </c>
      <c r="M68" s="42">
        <v>0</v>
      </c>
      <c r="N68" s="40">
        <v>6042000</v>
      </c>
      <c r="O68" s="42">
        <v>201400</v>
      </c>
      <c r="P68" s="38">
        <v>750</v>
      </c>
      <c r="Q68" s="41">
        <v>46033</v>
      </c>
      <c r="R68" s="42">
        <v>72525912</v>
      </c>
      <c r="S68" s="38">
        <v>451</v>
      </c>
      <c r="T68" s="41">
        <v>46043</v>
      </c>
      <c r="U68" s="42">
        <v>48336000</v>
      </c>
      <c r="V68" s="42">
        <v>2014000</v>
      </c>
      <c r="W68" s="42">
        <v>6042000</v>
      </c>
      <c r="X68" s="42">
        <v>6042000</v>
      </c>
      <c r="Y68" s="42">
        <v>6042000</v>
      </c>
      <c r="Z68" s="42">
        <v>6042000</v>
      </c>
      <c r="AA68" s="42">
        <v>6042000</v>
      </c>
      <c r="AB68" s="42">
        <v>6042000</v>
      </c>
      <c r="AC68" s="42">
        <f t="shared" si="14"/>
        <v>38266000</v>
      </c>
      <c r="AD68" s="42"/>
      <c r="AE68" s="42">
        <f t="shared" si="15"/>
        <v>6042000</v>
      </c>
      <c r="AF68" s="42">
        <f>--N68/30*20</f>
        <v>4028000</v>
      </c>
      <c r="AG68" s="42">
        <v>0</v>
      </c>
      <c r="AH68" s="42"/>
      <c r="AI68" s="42"/>
      <c r="AJ68" s="42">
        <f t="shared" si="16"/>
        <v>10070000</v>
      </c>
      <c r="AK68" s="42">
        <f t="shared" si="17"/>
        <v>48336000</v>
      </c>
      <c r="AL68" s="39"/>
      <c r="AM68" s="39"/>
      <c r="AN68" s="39"/>
      <c r="AO68" s="39"/>
      <c r="AP68" s="39"/>
      <c r="AQ68" s="39" t="s">
        <v>93</v>
      </c>
      <c r="AR68" s="39" t="s">
        <v>143</v>
      </c>
      <c r="AS68" s="39" t="s">
        <v>144</v>
      </c>
      <c r="AT68" s="39" t="s">
        <v>96</v>
      </c>
    </row>
    <row r="69" spans="1:46" hidden="1" x14ac:dyDescent="0.25">
      <c r="A69" s="38">
        <v>68</v>
      </c>
      <c r="B69" s="39" t="s">
        <v>9</v>
      </c>
      <c r="C69" s="39" t="s">
        <v>145</v>
      </c>
      <c r="D69" s="39" t="s">
        <v>146</v>
      </c>
      <c r="E69" s="40">
        <v>1013661404</v>
      </c>
      <c r="F69" s="41">
        <v>46042</v>
      </c>
      <c r="G69" s="41"/>
      <c r="H69" s="41">
        <v>46284</v>
      </c>
      <c r="I69" s="42">
        <v>48336000</v>
      </c>
      <c r="J69" s="43"/>
      <c r="K69" s="40">
        <v>0</v>
      </c>
      <c r="L69" s="39" t="s">
        <v>60</v>
      </c>
      <c r="M69" s="42">
        <v>0</v>
      </c>
      <c r="N69" s="40">
        <v>6042000</v>
      </c>
      <c r="O69" s="42">
        <v>201400</v>
      </c>
      <c r="P69" s="38">
        <v>751</v>
      </c>
      <c r="Q69" s="41">
        <v>46033</v>
      </c>
      <c r="R69" s="42">
        <v>48350608</v>
      </c>
      <c r="S69" s="38">
        <v>387</v>
      </c>
      <c r="T69" s="41">
        <v>46042</v>
      </c>
      <c r="U69" s="42">
        <v>48336000</v>
      </c>
      <c r="V69" s="42">
        <v>2215400</v>
      </c>
      <c r="W69" s="42">
        <v>6042000</v>
      </c>
      <c r="X69" s="42">
        <v>6042000</v>
      </c>
      <c r="Y69" s="42">
        <v>6042000</v>
      </c>
      <c r="Z69" s="42">
        <v>6042000</v>
      </c>
      <c r="AA69" s="42">
        <v>5236400</v>
      </c>
      <c r="AB69" s="42">
        <v>6042000</v>
      </c>
      <c r="AC69" s="42">
        <f t="shared" si="14"/>
        <v>37661800</v>
      </c>
      <c r="AD69" s="42"/>
      <c r="AE69" s="42">
        <f t="shared" si="15"/>
        <v>6042000</v>
      </c>
      <c r="AF69" s="42">
        <f>--N69/30*19</f>
        <v>3826600</v>
      </c>
      <c r="AG69" s="42">
        <v>0</v>
      </c>
      <c r="AH69" s="42"/>
      <c r="AI69" s="42"/>
      <c r="AJ69" s="42">
        <f t="shared" si="16"/>
        <v>9868600</v>
      </c>
      <c r="AK69" s="42">
        <f t="shared" si="17"/>
        <v>47530400</v>
      </c>
      <c r="AL69" s="38" t="s">
        <v>92</v>
      </c>
      <c r="AM69" s="41">
        <v>45813</v>
      </c>
      <c r="AN69" s="41">
        <v>46184</v>
      </c>
      <c r="AO69" s="38">
        <v>7</v>
      </c>
      <c r="AP69" s="52"/>
      <c r="AQ69" s="39" t="s">
        <v>93</v>
      </c>
      <c r="AR69" s="39" t="s">
        <v>147</v>
      </c>
      <c r="AS69" s="39" t="s">
        <v>148</v>
      </c>
      <c r="AT69" s="39" t="s">
        <v>96</v>
      </c>
    </row>
    <row r="70" spans="1:46" hidden="1" x14ac:dyDescent="0.25">
      <c r="A70" s="38">
        <v>69</v>
      </c>
      <c r="B70" s="39" t="s">
        <v>9</v>
      </c>
      <c r="C70" s="39" t="s">
        <v>149</v>
      </c>
      <c r="D70" s="39" t="s">
        <v>150</v>
      </c>
      <c r="E70" s="40">
        <v>1065660259</v>
      </c>
      <c r="F70" s="41">
        <v>46041</v>
      </c>
      <c r="G70" s="41"/>
      <c r="H70" s="41">
        <v>46283</v>
      </c>
      <c r="I70" s="42">
        <v>48336000</v>
      </c>
      <c r="J70" s="43"/>
      <c r="K70" s="40">
        <v>0</v>
      </c>
      <c r="L70" s="39" t="s">
        <v>60</v>
      </c>
      <c r="M70" s="42">
        <v>0</v>
      </c>
      <c r="N70" s="40">
        <v>6042000</v>
      </c>
      <c r="O70" s="42">
        <v>201400</v>
      </c>
      <c r="P70" s="38">
        <v>801</v>
      </c>
      <c r="Q70" s="41">
        <v>46033</v>
      </c>
      <c r="R70" s="42">
        <v>48350608</v>
      </c>
      <c r="S70" s="38">
        <v>303</v>
      </c>
      <c r="T70" s="41">
        <v>46041</v>
      </c>
      <c r="U70" s="42">
        <v>48336000</v>
      </c>
      <c r="V70" s="42">
        <v>2416800</v>
      </c>
      <c r="W70" s="42">
        <v>6042000</v>
      </c>
      <c r="X70" s="42">
        <v>6042000</v>
      </c>
      <c r="Y70" s="42">
        <v>6042000</v>
      </c>
      <c r="Z70" s="42">
        <v>6042000</v>
      </c>
      <c r="AA70" s="42">
        <v>6042000</v>
      </c>
      <c r="AB70" s="42">
        <v>6042000</v>
      </c>
      <c r="AC70" s="42">
        <f t="shared" si="14"/>
        <v>38668800</v>
      </c>
      <c r="AD70" s="42"/>
      <c r="AE70" s="42">
        <f t="shared" si="15"/>
        <v>6042000</v>
      </c>
      <c r="AF70" s="42">
        <f>--N70/30*18</f>
        <v>3625200</v>
      </c>
      <c r="AG70" s="42">
        <v>0</v>
      </c>
      <c r="AH70" s="42"/>
      <c r="AI70" s="42"/>
      <c r="AJ70" s="42">
        <f t="shared" si="16"/>
        <v>9667200</v>
      </c>
      <c r="AK70" s="42">
        <f t="shared" si="17"/>
        <v>48336000</v>
      </c>
      <c r="AL70" s="39"/>
      <c r="AM70" s="39"/>
      <c r="AN70" s="39"/>
      <c r="AO70" s="39"/>
      <c r="AP70" s="39"/>
      <c r="AQ70" s="39" t="s">
        <v>93</v>
      </c>
      <c r="AR70" s="39" t="s">
        <v>151</v>
      </c>
      <c r="AS70" s="39" t="s">
        <v>152</v>
      </c>
      <c r="AT70" s="39" t="s">
        <v>96</v>
      </c>
    </row>
    <row r="71" spans="1:46" hidden="1" x14ac:dyDescent="0.25">
      <c r="A71" s="38">
        <v>70</v>
      </c>
      <c r="B71" s="39" t="s">
        <v>9</v>
      </c>
      <c r="C71" s="39" t="s">
        <v>153</v>
      </c>
      <c r="D71" s="39" t="s">
        <v>154</v>
      </c>
      <c r="E71" s="40">
        <v>1072670678</v>
      </c>
      <c r="F71" s="41">
        <v>46042</v>
      </c>
      <c r="G71" s="41"/>
      <c r="H71" s="41">
        <v>46284</v>
      </c>
      <c r="I71" s="42">
        <v>48336000</v>
      </c>
      <c r="J71" s="43"/>
      <c r="K71" s="40">
        <v>0</v>
      </c>
      <c r="L71" s="39" t="s">
        <v>60</v>
      </c>
      <c r="M71" s="42">
        <v>0</v>
      </c>
      <c r="N71" s="40">
        <v>6042000</v>
      </c>
      <c r="O71" s="42">
        <v>201400</v>
      </c>
      <c r="P71" s="38">
        <v>829</v>
      </c>
      <c r="Q71" s="41">
        <v>46033</v>
      </c>
      <c r="R71" s="42">
        <v>48350608</v>
      </c>
      <c r="S71" s="38">
        <v>356</v>
      </c>
      <c r="T71" s="41">
        <v>46042</v>
      </c>
      <c r="U71" s="42">
        <v>48336000</v>
      </c>
      <c r="V71" s="42">
        <v>2215400</v>
      </c>
      <c r="W71" s="42">
        <v>6042000</v>
      </c>
      <c r="X71" s="42">
        <v>6042000</v>
      </c>
      <c r="Y71" s="42">
        <v>6042000</v>
      </c>
      <c r="Z71" s="42">
        <v>6042000</v>
      </c>
      <c r="AA71" s="42">
        <v>6042000</v>
      </c>
      <c r="AB71" s="42">
        <v>6042000</v>
      </c>
      <c r="AC71" s="42">
        <f t="shared" si="14"/>
        <v>38467400</v>
      </c>
      <c r="AD71" s="42"/>
      <c r="AE71" s="42">
        <f t="shared" si="15"/>
        <v>6042000</v>
      </c>
      <c r="AF71" s="42">
        <f>--N71/30*19</f>
        <v>3826600</v>
      </c>
      <c r="AG71" s="42">
        <v>0</v>
      </c>
      <c r="AH71" s="42"/>
      <c r="AI71" s="42"/>
      <c r="AJ71" s="42">
        <f t="shared" si="16"/>
        <v>9868600</v>
      </c>
      <c r="AK71" s="42">
        <f t="shared" si="17"/>
        <v>48336000</v>
      </c>
      <c r="AL71" s="39"/>
      <c r="AM71" s="39"/>
      <c r="AN71" s="39"/>
      <c r="AO71" s="39"/>
      <c r="AP71" s="39"/>
      <c r="AQ71" s="39" t="s">
        <v>93</v>
      </c>
      <c r="AR71" s="39" t="s">
        <v>155</v>
      </c>
      <c r="AS71" s="39" t="s">
        <v>156</v>
      </c>
      <c r="AT71" s="39" t="s">
        <v>96</v>
      </c>
    </row>
    <row r="72" spans="1:46" hidden="1" x14ac:dyDescent="0.25">
      <c r="A72" s="38">
        <v>71</v>
      </c>
      <c r="B72" s="39" t="s">
        <v>9</v>
      </c>
      <c r="C72" s="39" t="s">
        <v>157</v>
      </c>
      <c r="D72" s="39" t="s">
        <v>158</v>
      </c>
      <c r="E72" s="40">
        <v>1065826014</v>
      </c>
      <c r="F72" s="41">
        <v>46048</v>
      </c>
      <c r="G72" s="41">
        <v>46091</v>
      </c>
      <c r="H72" s="41">
        <v>46290</v>
      </c>
      <c r="I72" s="42">
        <v>48336000</v>
      </c>
      <c r="J72" s="43">
        <v>39474400</v>
      </c>
      <c r="K72" s="40">
        <v>0</v>
      </c>
      <c r="L72" s="39" t="s">
        <v>60</v>
      </c>
      <c r="M72" s="42">
        <v>0</v>
      </c>
      <c r="N72" s="40">
        <v>6042000</v>
      </c>
      <c r="O72" s="42">
        <v>201400</v>
      </c>
      <c r="P72" s="38">
        <v>768</v>
      </c>
      <c r="Q72" s="41">
        <v>46033</v>
      </c>
      <c r="R72" s="42">
        <v>48350608</v>
      </c>
      <c r="S72" s="38">
        <v>4565</v>
      </c>
      <c r="T72" s="41">
        <v>46091</v>
      </c>
      <c r="U72" s="42">
        <v>39474400</v>
      </c>
      <c r="V72" s="42">
        <v>0</v>
      </c>
      <c r="W72" s="42">
        <v>0</v>
      </c>
      <c r="X72" s="42">
        <v>4229400</v>
      </c>
      <c r="Y72" s="42">
        <v>6042000</v>
      </c>
      <c r="Z72" s="42">
        <v>6042000</v>
      </c>
      <c r="AA72" s="42">
        <v>6042000</v>
      </c>
      <c r="AB72" s="42">
        <v>6042000</v>
      </c>
      <c r="AC72" s="42">
        <f t="shared" si="14"/>
        <v>28397400</v>
      </c>
      <c r="AD72" s="42"/>
      <c r="AE72" s="42">
        <f t="shared" si="15"/>
        <v>6042000</v>
      </c>
      <c r="AF72" s="42">
        <f>--N72/30*25</f>
        <v>5035000</v>
      </c>
      <c r="AG72" s="42">
        <v>0</v>
      </c>
      <c r="AH72" s="42"/>
      <c r="AI72" s="42"/>
      <c r="AJ72" s="42">
        <f t="shared" si="16"/>
        <v>11077000</v>
      </c>
      <c r="AK72" s="42">
        <f t="shared" si="17"/>
        <v>39474400</v>
      </c>
      <c r="AL72" s="39"/>
      <c r="AM72" s="39"/>
      <c r="AN72" s="39"/>
      <c r="AO72" s="39"/>
      <c r="AP72" s="39" t="s">
        <v>92</v>
      </c>
      <c r="AQ72" s="39" t="s">
        <v>93</v>
      </c>
      <c r="AR72" s="39" t="s">
        <v>159</v>
      </c>
      <c r="AS72" s="39" t="s">
        <v>160</v>
      </c>
      <c r="AT72" s="39" t="s">
        <v>96</v>
      </c>
    </row>
    <row r="73" spans="1:46" hidden="1" x14ac:dyDescent="0.25">
      <c r="A73" s="38">
        <v>72</v>
      </c>
      <c r="B73" s="39" t="s">
        <v>9</v>
      </c>
      <c r="C73" s="39" t="s">
        <v>161</v>
      </c>
      <c r="D73" s="39" t="s">
        <v>162</v>
      </c>
      <c r="E73" s="40">
        <v>1024467091</v>
      </c>
      <c r="F73" s="41">
        <v>46041</v>
      </c>
      <c r="G73" s="41"/>
      <c r="H73" s="41">
        <v>46283</v>
      </c>
      <c r="I73" s="42">
        <v>25848000</v>
      </c>
      <c r="J73" s="43"/>
      <c r="K73" s="40">
        <v>0</v>
      </c>
      <c r="L73" s="39" t="s">
        <v>60</v>
      </c>
      <c r="M73" s="42">
        <v>0</v>
      </c>
      <c r="N73" s="40">
        <v>3231000</v>
      </c>
      <c r="O73" s="42">
        <v>107700</v>
      </c>
      <c r="P73" s="38">
        <v>784</v>
      </c>
      <c r="Q73" s="41">
        <v>46033</v>
      </c>
      <c r="R73" s="42">
        <v>38804124</v>
      </c>
      <c r="S73" s="38">
        <v>289</v>
      </c>
      <c r="T73" s="41">
        <v>46041</v>
      </c>
      <c r="U73" s="42">
        <v>25848000</v>
      </c>
      <c r="V73" s="42">
        <v>1292400</v>
      </c>
      <c r="W73" s="42">
        <v>3231000</v>
      </c>
      <c r="X73" s="42">
        <v>3231000</v>
      </c>
      <c r="Y73" s="42">
        <v>3231000</v>
      </c>
      <c r="Z73" s="42">
        <v>3231000</v>
      </c>
      <c r="AA73" s="42">
        <v>3231000</v>
      </c>
      <c r="AB73" s="42">
        <v>3231000</v>
      </c>
      <c r="AC73" s="42">
        <f t="shared" si="14"/>
        <v>20678400</v>
      </c>
      <c r="AD73" s="42"/>
      <c r="AE73" s="42">
        <f t="shared" si="15"/>
        <v>3231000</v>
      </c>
      <c r="AF73" s="42">
        <f>--N73/30*18</f>
        <v>1938600</v>
      </c>
      <c r="AG73" s="42">
        <v>0</v>
      </c>
      <c r="AH73" s="42"/>
      <c r="AI73" s="42"/>
      <c r="AJ73" s="42">
        <f t="shared" si="16"/>
        <v>5169600</v>
      </c>
      <c r="AK73" s="42">
        <f t="shared" si="17"/>
        <v>25848000</v>
      </c>
      <c r="AL73" s="39"/>
      <c r="AM73" s="39"/>
      <c r="AN73" s="39"/>
      <c r="AO73" s="39"/>
      <c r="AP73" s="39"/>
      <c r="AQ73" s="39" t="s">
        <v>163</v>
      </c>
      <c r="AR73" s="39" t="s">
        <v>164</v>
      </c>
      <c r="AS73" s="39" t="s">
        <v>165</v>
      </c>
      <c r="AT73" s="39" t="s">
        <v>96</v>
      </c>
    </row>
    <row r="74" spans="1:46" hidden="1" x14ac:dyDescent="0.25">
      <c r="A74" s="38">
        <v>73</v>
      </c>
      <c r="B74" s="39" t="s">
        <v>9</v>
      </c>
      <c r="C74" s="39" t="s">
        <v>166</v>
      </c>
      <c r="D74" s="39" t="s">
        <v>167</v>
      </c>
      <c r="E74" s="40">
        <v>39695180</v>
      </c>
      <c r="F74" s="41">
        <v>46042</v>
      </c>
      <c r="G74" s="41"/>
      <c r="H74" s="41">
        <v>46284</v>
      </c>
      <c r="I74" s="42">
        <v>48336000</v>
      </c>
      <c r="J74" s="43"/>
      <c r="K74" s="40">
        <v>0</v>
      </c>
      <c r="L74" s="39" t="s">
        <v>60</v>
      </c>
      <c r="M74" s="42">
        <v>0</v>
      </c>
      <c r="N74" s="40">
        <v>6042000</v>
      </c>
      <c r="O74" s="42">
        <v>201400</v>
      </c>
      <c r="P74" s="38">
        <v>785</v>
      </c>
      <c r="Q74" s="41">
        <v>46033</v>
      </c>
      <c r="R74" s="42">
        <v>48350608</v>
      </c>
      <c r="S74" s="38">
        <v>379</v>
      </c>
      <c r="T74" s="41">
        <v>46042</v>
      </c>
      <c r="U74" s="42">
        <v>48336000</v>
      </c>
      <c r="V74" s="42">
        <v>2215400</v>
      </c>
      <c r="W74" s="42">
        <v>6042000</v>
      </c>
      <c r="X74" s="42">
        <v>6042000</v>
      </c>
      <c r="Y74" s="42">
        <v>6042000</v>
      </c>
      <c r="Z74" s="42">
        <v>6042000</v>
      </c>
      <c r="AA74" s="42">
        <v>6042000</v>
      </c>
      <c r="AB74" s="42">
        <v>6042000</v>
      </c>
      <c r="AC74" s="42">
        <f t="shared" si="14"/>
        <v>38467400</v>
      </c>
      <c r="AD74" s="42"/>
      <c r="AE74" s="42">
        <f t="shared" si="15"/>
        <v>6042000</v>
      </c>
      <c r="AF74" s="42">
        <f>--N74/30*19</f>
        <v>3826600</v>
      </c>
      <c r="AG74" s="42">
        <v>0</v>
      </c>
      <c r="AH74" s="42"/>
      <c r="AI74" s="42"/>
      <c r="AJ74" s="42">
        <f t="shared" si="16"/>
        <v>9868600</v>
      </c>
      <c r="AK74" s="42">
        <f t="shared" si="17"/>
        <v>48336000</v>
      </c>
      <c r="AL74" s="39"/>
      <c r="AM74" s="39"/>
      <c r="AN74" s="39"/>
      <c r="AO74" s="39"/>
      <c r="AP74" s="39"/>
      <c r="AQ74" s="39" t="s">
        <v>163</v>
      </c>
      <c r="AR74" s="39" t="s">
        <v>168</v>
      </c>
      <c r="AS74" s="39" t="s">
        <v>169</v>
      </c>
      <c r="AT74" s="39" t="s">
        <v>96</v>
      </c>
    </row>
    <row r="75" spans="1:46" hidden="1" x14ac:dyDescent="0.25">
      <c r="A75" s="38">
        <v>74</v>
      </c>
      <c r="B75" s="39" t="s">
        <v>9</v>
      </c>
      <c r="C75" s="39" t="s">
        <v>170</v>
      </c>
      <c r="D75" s="39" t="s">
        <v>171</v>
      </c>
      <c r="E75" s="40">
        <v>1010215412</v>
      </c>
      <c r="F75" s="41">
        <v>46045</v>
      </c>
      <c r="G75" s="41"/>
      <c r="H75" s="41">
        <v>46287</v>
      </c>
      <c r="I75" s="42">
        <v>48336000</v>
      </c>
      <c r="J75" s="43"/>
      <c r="K75" s="40">
        <v>0</v>
      </c>
      <c r="L75" s="39" t="s">
        <v>60</v>
      </c>
      <c r="M75" s="42">
        <v>0</v>
      </c>
      <c r="N75" s="40">
        <v>6042000</v>
      </c>
      <c r="O75" s="42">
        <v>201400</v>
      </c>
      <c r="P75" s="38">
        <v>752</v>
      </c>
      <c r="Q75" s="41">
        <v>46033</v>
      </c>
      <c r="R75" s="42">
        <v>48350608</v>
      </c>
      <c r="S75" s="38">
        <v>526</v>
      </c>
      <c r="T75" s="41">
        <v>46045</v>
      </c>
      <c r="U75" s="42">
        <v>48336000</v>
      </c>
      <c r="V75" s="42">
        <v>1611200</v>
      </c>
      <c r="W75" s="42">
        <v>6042000</v>
      </c>
      <c r="X75" s="42">
        <v>6042000</v>
      </c>
      <c r="Y75" s="42">
        <v>6042000</v>
      </c>
      <c r="Z75" s="42">
        <v>6042000</v>
      </c>
      <c r="AA75" s="42">
        <v>6042000</v>
      </c>
      <c r="AB75" s="42">
        <v>6042000</v>
      </c>
      <c r="AC75" s="42">
        <f t="shared" si="14"/>
        <v>37863200</v>
      </c>
      <c r="AD75" s="42"/>
      <c r="AE75" s="42">
        <f t="shared" si="15"/>
        <v>6042000</v>
      </c>
      <c r="AF75" s="42">
        <f>--N75/30*22</f>
        <v>4430800</v>
      </c>
      <c r="AG75" s="42">
        <v>0</v>
      </c>
      <c r="AH75" s="42"/>
      <c r="AI75" s="42"/>
      <c r="AJ75" s="42">
        <f t="shared" si="16"/>
        <v>10472800</v>
      </c>
      <c r="AK75" s="42">
        <f t="shared" si="17"/>
        <v>48336000</v>
      </c>
      <c r="AL75" s="39"/>
      <c r="AM75" s="39"/>
      <c r="AN75" s="39"/>
      <c r="AO75" s="39"/>
      <c r="AP75" s="39"/>
      <c r="AQ75" s="39" t="s">
        <v>163</v>
      </c>
      <c r="AR75" s="39" t="s">
        <v>172</v>
      </c>
      <c r="AS75" s="39" t="s">
        <v>173</v>
      </c>
      <c r="AT75" s="39" t="s">
        <v>96</v>
      </c>
    </row>
    <row r="76" spans="1:46" hidden="1" x14ac:dyDescent="0.25">
      <c r="A76" s="38">
        <v>75</v>
      </c>
      <c r="B76" s="39" t="s">
        <v>9</v>
      </c>
      <c r="C76" s="39" t="s">
        <v>174</v>
      </c>
      <c r="D76" s="39" t="s">
        <v>175</v>
      </c>
      <c r="E76" s="40">
        <v>1018494164</v>
      </c>
      <c r="F76" s="41">
        <v>46036</v>
      </c>
      <c r="G76" s="41"/>
      <c r="H76" s="41">
        <v>46278</v>
      </c>
      <c r="I76" s="42">
        <v>77688000</v>
      </c>
      <c r="J76" s="43"/>
      <c r="K76" s="40">
        <v>0</v>
      </c>
      <c r="L76" s="39" t="s">
        <v>60</v>
      </c>
      <c r="M76" s="42">
        <v>0</v>
      </c>
      <c r="N76" s="40">
        <v>9711000</v>
      </c>
      <c r="O76" s="42">
        <v>323700</v>
      </c>
      <c r="P76" s="38">
        <v>753</v>
      </c>
      <c r="Q76" s="41">
        <v>46033</v>
      </c>
      <c r="R76" s="42">
        <v>77711728</v>
      </c>
      <c r="S76" s="38">
        <v>157</v>
      </c>
      <c r="T76" s="41">
        <v>46035</v>
      </c>
      <c r="U76" s="42">
        <v>77688000</v>
      </c>
      <c r="V76" s="42">
        <v>5502900</v>
      </c>
      <c r="W76" s="42">
        <v>9711000</v>
      </c>
      <c r="X76" s="42">
        <v>9711000</v>
      </c>
      <c r="Y76" s="42">
        <v>9711000</v>
      </c>
      <c r="Z76" s="42">
        <v>9711000</v>
      </c>
      <c r="AA76" s="42">
        <v>9711000</v>
      </c>
      <c r="AB76" s="42">
        <v>9711000</v>
      </c>
      <c r="AC76" s="42">
        <f t="shared" si="14"/>
        <v>63768900</v>
      </c>
      <c r="AD76" s="42"/>
      <c r="AE76" s="42">
        <f t="shared" si="15"/>
        <v>9711000</v>
      </c>
      <c r="AF76" s="42">
        <f>--N76/30*13</f>
        <v>4208100</v>
      </c>
      <c r="AG76" s="42">
        <v>0</v>
      </c>
      <c r="AH76" s="42"/>
      <c r="AI76" s="42"/>
      <c r="AJ76" s="42">
        <f t="shared" si="16"/>
        <v>13919100</v>
      </c>
      <c r="AK76" s="42">
        <f t="shared" si="17"/>
        <v>77688000</v>
      </c>
      <c r="AL76" s="39"/>
      <c r="AM76" s="39"/>
      <c r="AN76" s="39"/>
      <c r="AO76" s="39"/>
      <c r="AP76" s="39"/>
      <c r="AQ76" s="39" t="s">
        <v>163</v>
      </c>
      <c r="AR76" s="39" t="s">
        <v>176</v>
      </c>
      <c r="AS76" s="39" t="s">
        <v>177</v>
      </c>
      <c r="AT76" s="39" t="s">
        <v>96</v>
      </c>
    </row>
    <row r="77" spans="1:46" hidden="1" x14ac:dyDescent="0.25">
      <c r="A77" s="38">
        <v>76</v>
      </c>
      <c r="B77" s="39" t="s">
        <v>9</v>
      </c>
      <c r="C77" s="39" t="s">
        <v>178</v>
      </c>
      <c r="D77" s="39" t="s">
        <v>179</v>
      </c>
      <c r="E77" s="40">
        <v>1018445640</v>
      </c>
      <c r="F77" s="41">
        <v>46041</v>
      </c>
      <c r="G77" s="41"/>
      <c r="H77" s="41">
        <v>46283</v>
      </c>
      <c r="I77" s="42">
        <v>73776000</v>
      </c>
      <c r="J77" s="43"/>
      <c r="K77" s="40">
        <v>0</v>
      </c>
      <c r="L77" s="39" t="s">
        <v>60</v>
      </c>
      <c r="M77" s="42">
        <v>0</v>
      </c>
      <c r="N77" s="40">
        <v>9222000</v>
      </c>
      <c r="O77" s="42">
        <v>307400</v>
      </c>
      <c r="P77" s="38">
        <v>786</v>
      </c>
      <c r="Q77" s="41">
        <v>46033</v>
      </c>
      <c r="R77" s="42">
        <v>73792312</v>
      </c>
      <c r="S77" s="38">
        <v>255</v>
      </c>
      <c r="T77" s="41">
        <v>46039</v>
      </c>
      <c r="U77" s="42">
        <v>73776000</v>
      </c>
      <c r="V77" s="42">
        <v>3688800</v>
      </c>
      <c r="W77" s="42">
        <v>9222000</v>
      </c>
      <c r="X77" s="42">
        <v>9222000</v>
      </c>
      <c r="Y77" s="42">
        <v>9222000</v>
      </c>
      <c r="Z77" s="42">
        <v>9222000</v>
      </c>
      <c r="AA77" s="42">
        <v>9222000</v>
      </c>
      <c r="AB77" s="42">
        <v>9222000</v>
      </c>
      <c r="AC77" s="42">
        <f t="shared" si="14"/>
        <v>59020800</v>
      </c>
      <c r="AD77" s="42"/>
      <c r="AE77" s="42">
        <f t="shared" si="15"/>
        <v>9222000</v>
      </c>
      <c r="AF77" s="42">
        <f>--N77/30*18</f>
        <v>5533200</v>
      </c>
      <c r="AG77" s="42">
        <v>0</v>
      </c>
      <c r="AH77" s="42"/>
      <c r="AI77" s="42"/>
      <c r="AJ77" s="42">
        <f t="shared" si="16"/>
        <v>14755200</v>
      </c>
      <c r="AK77" s="42">
        <f t="shared" si="17"/>
        <v>73776000</v>
      </c>
      <c r="AL77" s="39"/>
      <c r="AM77" s="39"/>
      <c r="AN77" s="39"/>
      <c r="AO77" s="39"/>
      <c r="AP77" s="39"/>
      <c r="AQ77" s="39" t="s">
        <v>93</v>
      </c>
      <c r="AR77" s="39" t="s">
        <v>180</v>
      </c>
      <c r="AS77" s="39" t="s">
        <v>181</v>
      </c>
      <c r="AT77" s="39" t="s">
        <v>96</v>
      </c>
    </row>
    <row r="78" spans="1:46" hidden="1" x14ac:dyDescent="0.25">
      <c r="A78" s="38">
        <v>77</v>
      </c>
      <c r="B78" s="39" t="s">
        <v>9</v>
      </c>
      <c r="C78" s="39" t="s">
        <v>182</v>
      </c>
      <c r="D78" s="39" t="s">
        <v>183</v>
      </c>
      <c r="E78" s="40">
        <v>40612922</v>
      </c>
      <c r="F78" s="41">
        <v>46042</v>
      </c>
      <c r="G78" s="41"/>
      <c r="H78" s="41">
        <v>46284</v>
      </c>
      <c r="I78" s="42">
        <v>73776000</v>
      </c>
      <c r="J78" s="43"/>
      <c r="K78" s="40">
        <v>0</v>
      </c>
      <c r="L78" s="39" t="s">
        <v>60</v>
      </c>
      <c r="M78" s="42">
        <v>0</v>
      </c>
      <c r="N78" s="40">
        <v>9222000</v>
      </c>
      <c r="O78" s="42">
        <v>307400</v>
      </c>
      <c r="P78" s="38">
        <v>858</v>
      </c>
      <c r="Q78" s="41">
        <v>46033</v>
      </c>
      <c r="R78" s="42">
        <v>73792312</v>
      </c>
      <c r="S78" s="38">
        <v>399</v>
      </c>
      <c r="T78" s="41">
        <v>46042</v>
      </c>
      <c r="U78" s="42">
        <v>73776000</v>
      </c>
      <c r="V78" s="42">
        <v>3381400</v>
      </c>
      <c r="W78" s="42">
        <v>9222000</v>
      </c>
      <c r="X78" s="42">
        <v>9222000</v>
      </c>
      <c r="Y78" s="42">
        <v>9222000</v>
      </c>
      <c r="Z78" s="42">
        <v>9222000</v>
      </c>
      <c r="AA78" s="42">
        <v>9222000</v>
      </c>
      <c r="AB78" s="42">
        <v>9222000</v>
      </c>
      <c r="AC78" s="42">
        <f t="shared" si="14"/>
        <v>58713400</v>
      </c>
      <c r="AD78" s="42"/>
      <c r="AE78" s="42">
        <f t="shared" si="15"/>
        <v>9222000</v>
      </c>
      <c r="AF78" s="42">
        <f t="shared" ref="AF78:AF79" si="18">--N78/30*19</f>
        <v>5840600</v>
      </c>
      <c r="AG78" s="42">
        <v>0</v>
      </c>
      <c r="AH78" s="42"/>
      <c r="AI78" s="42"/>
      <c r="AJ78" s="42">
        <f t="shared" si="16"/>
        <v>15062600</v>
      </c>
      <c r="AK78" s="42">
        <f t="shared" si="17"/>
        <v>73776000</v>
      </c>
      <c r="AL78" s="39"/>
      <c r="AM78" s="39"/>
      <c r="AN78" s="39"/>
      <c r="AO78" s="39"/>
      <c r="AP78" s="39"/>
      <c r="AQ78" s="39" t="s">
        <v>93</v>
      </c>
      <c r="AR78" s="39" t="s">
        <v>184</v>
      </c>
      <c r="AS78" s="39" t="s">
        <v>185</v>
      </c>
      <c r="AT78" s="39" t="s">
        <v>96</v>
      </c>
    </row>
    <row r="79" spans="1:46" hidden="1" x14ac:dyDescent="0.25">
      <c r="A79" s="38">
        <v>78</v>
      </c>
      <c r="B79" s="39" t="s">
        <v>9</v>
      </c>
      <c r="C79" s="39" t="s">
        <v>186</v>
      </c>
      <c r="D79" s="39" t="s">
        <v>187</v>
      </c>
      <c r="E79" s="40">
        <v>1010183681</v>
      </c>
      <c r="F79" s="41">
        <v>46042</v>
      </c>
      <c r="G79" s="41"/>
      <c r="H79" s="41">
        <v>46284</v>
      </c>
      <c r="I79" s="42">
        <v>73776000</v>
      </c>
      <c r="J79" s="43"/>
      <c r="K79" s="40">
        <v>0</v>
      </c>
      <c r="L79" s="39" t="s">
        <v>60</v>
      </c>
      <c r="M79" s="42">
        <v>0</v>
      </c>
      <c r="N79" s="40">
        <v>9222000</v>
      </c>
      <c r="O79" s="42">
        <v>307400</v>
      </c>
      <c r="P79" s="38">
        <v>859</v>
      </c>
      <c r="Q79" s="41">
        <v>46033</v>
      </c>
      <c r="R79" s="42">
        <v>73792312</v>
      </c>
      <c r="S79" s="38">
        <v>322</v>
      </c>
      <c r="T79" s="41">
        <v>46041</v>
      </c>
      <c r="U79" s="42">
        <v>73776000</v>
      </c>
      <c r="V79" s="42">
        <v>3381400</v>
      </c>
      <c r="W79" s="42">
        <v>9222000</v>
      </c>
      <c r="X79" s="42">
        <v>9222000</v>
      </c>
      <c r="Y79" s="42">
        <v>9222000</v>
      </c>
      <c r="Z79" s="42">
        <v>9222000</v>
      </c>
      <c r="AA79" s="42">
        <v>9222000</v>
      </c>
      <c r="AB79" s="42">
        <v>9222000</v>
      </c>
      <c r="AC79" s="42">
        <f t="shared" si="14"/>
        <v>58713400</v>
      </c>
      <c r="AD79" s="42"/>
      <c r="AE79" s="42">
        <f t="shared" si="15"/>
        <v>9222000</v>
      </c>
      <c r="AF79" s="42">
        <f t="shared" si="18"/>
        <v>5840600</v>
      </c>
      <c r="AG79" s="42">
        <v>0</v>
      </c>
      <c r="AH79" s="42"/>
      <c r="AI79" s="42"/>
      <c r="AJ79" s="42">
        <f t="shared" si="16"/>
        <v>15062600</v>
      </c>
      <c r="AK79" s="42">
        <f t="shared" si="17"/>
        <v>73776000</v>
      </c>
      <c r="AL79" s="39"/>
      <c r="AM79" s="39"/>
      <c r="AN79" s="39"/>
      <c r="AO79" s="39"/>
      <c r="AP79" s="39"/>
      <c r="AQ79" s="39" t="s">
        <v>93</v>
      </c>
      <c r="AR79" s="39" t="s">
        <v>188</v>
      </c>
      <c r="AS79" s="39" t="s">
        <v>189</v>
      </c>
      <c r="AT79" s="39" t="s">
        <v>96</v>
      </c>
    </row>
    <row r="80" spans="1:46" hidden="1" x14ac:dyDescent="0.25">
      <c r="A80" s="38">
        <v>79</v>
      </c>
      <c r="B80" s="39" t="s">
        <v>9</v>
      </c>
      <c r="C80" s="39" t="s">
        <v>190</v>
      </c>
      <c r="D80" s="39" t="s">
        <v>191</v>
      </c>
      <c r="E80" s="40">
        <v>1068928056</v>
      </c>
      <c r="F80" s="41">
        <v>46044</v>
      </c>
      <c r="G80" s="41"/>
      <c r="H80" s="41">
        <v>46286</v>
      </c>
      <c r="I80" s="42">
        <v>73776000</v>
      </c>
      <c r="J80" s="43"/>
      <c r="K80" s="40">
        <v>0</v>
      </c>
      <c r="L80" s="39" t="s">
        <v>60</v>
      </c>
      <c r="M80" s="42">
        <v>0</v>
      </c>
      <c r="N80" s="40">
        <v>9222000</v>
      </c>
      <c r="O80" s="42">
        <v>307400</v>
      </c>
      <c r="P80" s="38">
        <v>860</v>
      </c>
      <c r="Q80" s="41">
        <v>46033</v>
      </c>
      <c r="R80" s="42">
        <v>73792312</v>
      </c>
      <c r="S80" s="38">
        <v>489</v>
      </c>
      <c r="T80" s="41">
        <v>46044</v>
      </c>
      <c r="U80" s="42">
        <v>73776000</v>
      </c>
      <c r="V80" s="42">
        <v>2766600</v>
      </c>
      <c r="W80" s="42">
        <v>9222000</v>
      </c>
      <c r="X80" s="42">
        <v>9222000</v>
      </c>
      <c r="Y80" s="42">
        <v>9222000</v>
      </c>
      <c r="Z80" s="42">
        <v>9222000</v>
      </c>
      <c r="AA80" s="42">
        <v>9222000</v>
      </c>
      <c r="AB80" s="42">
        <v>9222000</v>
      </c>
      <c r="AC80" s="42">
        <f t="shared" si="14"/>
        <v>58098600</v>
      </c>
      <c r="AD80" s="42"/>
      <c r="AE80" s="42">
        <f t="shared" si="15"/>
        <v>9222000</v>
      </c>
      <c r="AF80" s="42">
        <f>--N80/30*21</f>
        <v>6455400</v>
      </c>
      <c r="AG80" s="42">
        <v>0</v>
      </c>
      <c r="AH80" s="42"/>
      <c r="AI80" s="42"/>
      <c r="AJ80" s="42">
        <f t="shared" si="16"/>
        <v>15677400</v>
      </c>
      <c r="AK80" s="42">
        <f t="shared" si="17"/>
        <v>73776000</v>
      </c>
      <c r="AL80" s="39"/>
      <c r="AM80" s="39"/>
      <c r="AN80" s="39"/>
      <c r="AO80" s="39"/>
      <c r="AP80" s="39"/>
      <c r="AQ80" s="39" t="s">
        <v>93</v>
      </c>
      <c r="AR80" s="39" t="s">
        <v>192</v>
      </c>
      <c r="AS80" s="39" t="s">
        <v>193</v>
      </c>
      <c r="AT80" s="39" t="s">
        <v>96</v>
      </c>
    </row>
    <row r="81" spans="1:46" hidden="1" x14ac:dyDescent="0.25">
      <c r="A81" s="38">
        <v>80</v>
      </c>
      <c r="B81" s="39" t="s">
        <v>9</v>
      </c>
      <c r="C81" s="39" t="s">
        <v>194</v>
      </c>
      <c r="D81" s="39" t="s">
        <v>195</v>
      </c>
      <c r="E81" s="40">
        <v>1024561189</v>
      </c>
      <c r="F81" s="41">
        <v>46041</v>
      </c>
      <c r="G81" s="41"/>
      <c r="H81" s="41">
        <v>46283</v>
      </c>
      <c r="I81" s="42">
        <v>73776000</v>
      </c>
      <c r="J81" s="43"/>
      <c r="K81" s="40">
        <v>0</v>
      </c>
      <c r="L81" s="39" t="s">
        <v>60</v>
      </c>
      <c r="M81" s="42">
        <v>0</v>
      </c>
      <c r="N81" s="40">
        <v>9222000</v>
      </c>
      <c r="O81" s="42">
        <v>307400</v>
      </c>
      <c r="P81" s="38">
        <v>830</v>
      </c>
      <c r="Q81" s="41">
        <v>46033</v>
      </c>
      <c r="R81" s="42">
        <v>73792312</v>
      </c>
      <c r="S81" s="38">
        <v>317</v>
      </c>
      <c r="T81" s="41">
        <v>46041</v>
      </c>
      <c r="U81" s="42">
        <v>73776000</v>
      </c>
      <c r="V81" s="42">
        <v>3688800</v>
      </c>
      <c r="W81" s="42">
        <v>9222000</v>
      </c>
      <c r="X81" s="42">
        <v>9222000</v>
      </c>
      <c r="Y81" s="42">
        <v>9222000</v>
      </c>
      <c r="Z81" s="42">
        <v>9222000</v>
      </c>
      <c r="AA81" s="42">
        <v>9222000</v>
      </c>
      <c r="AB81" s="42">
        <v>9222000</v>
      </c>
      <c r="AC81" s="42">
        <f t="shared" si="14"/>
        <v>59020800</v>
      </c>
      <c r="AD81" s="42"/>
      <c r="AE81" s="42">
        <f t="shared" si="15"/>
        <v>9222000</v>
      </c>
      <c r="AF81" s="42">
        <f>--N81/30*18</f>
        <v>5533200</v>
      </c>
      <c r="AG81" s="42">
        <v>0</v>
      </c>
      <c r="AH81" s="42"/>
      <c r="AI81" s="42"/>
      <c r="AJ81" s="42">
        <f t="shared" si="16"/>
        <v>14755200</v>
      </c>
      <c r="AK81" s="42">
        <f t="shared" si="17"/>
        <v>73776000</v>
      </c>
      <c r="AL81" s="39"/>
      <c r="AM81" s="39"/>
      <c r="AN81" s="39"/>
      <c r="AO81" s="39"/>
      <c r="AP81" s="39"/>
      <c r="AQ81" s="39" t="s">
        <v>93</v>
      </c>
      <c r="AR81" s="39" t="s">
        <v>196</v>
      </c>
      <c r="AS81" s="39" t="s">
        <v>197</v>
      </c>
      <c r="AT81" s="39" t="s">
        <v>96</v>
      </c>
    </row>
    <row r="82" spans="1:46" hidden="1" x14ac:dyDescent="0.25">
      <c r="A82" s="38">
        <v>81</v>
      </c>
      <c r="B82" s="39" t="s">
        <v>9</v>
      </c>
      <c r="C82" s="39" t="s">
        <v>198</v>
      </c>
      <c r="D82" s="39" t="s">
        <v>199</v>
      </c>
      <c r="E82" s="40">
        <v>38071049</v>
      </c>
      <c r="F82" s="41">
        <v>46042</v>
      </c>
      <c r="G82" s="41"/>
      <c r="H82" s="41">
        <v>46284</v>
      </c>
      <c r="I82" s="42">
        <v>73776000</v>
      </c>
      <c r="J82" s="43"/>
      <c r="K82" s="40">
        <v>0</v>
      </c>
      <c r="L82" s="39" t="s">
        <v>60</v>
      </c>
      <c r="M82" s="42">
        <v>0</v>
      </c>
      <c r="N82" s="40">
        <v>9222000</v>
      </c>
      <c r="O82" s="42">
        <v>307400</v>
      </c>
      <c r="P82" s="38">
        <v>842</v>
      </c>
      <c r="Q82" s="41">
        <v>46033</v>
      </c>
      <c r="R82" s="42">
        <v>73792312</v>
      </c>
      <c r="S82" s="38">
        <v>357</v>
      </c>
      <c r="T82" s="41">
        <v>46042</v>
      </c>
      <c r="U82" s="42">
        <v>73776000</v>
      </c>
      <c r="V82" s="42">
        <v>3381400</v>
      </c>
      <c r="W82" s="42">
        <v>9222000</v>
      </c>
      <c r="X82" s="42">
        <v>9222000</v>
      </c>
      <c r="Y82" s="42">
        <v>9222000</v>
      </c>
      <c r="Z82" s="42">
        <v>9222000</v>
      </c>
      <c r="AA82" s="42">
        <v>9222000</v>
      </c>
      <c r="AB82" s="42">
        <v>9222000</v>
      </c>
      <c r="AC82" s="42">
        <f t="shared" si="14"/>
        <v>58713400</v>
      </c>
      <c r="AD82" s="42"/>
      <c r="AE82" s="42">
        <f t="shared" si="15"/>
        <v>9222000</v>
      </c>
      <c r="AF82" s="42">
        <f t="shared" ref="AF82:AF84" si="19">--N82/30*19</f>
        <v>5840600</v>
      </c>
      <c r="AG82" s="42">
        <v>0</v>
      </c>
      <c r="AH82" s="42"/>
      <c r="AI82" s="42"/>
      <c r="AJ82" s="42">
        <f t="shared" si="16"/>
        <v>15062600</v>
      </c>
      <c r="AK82" s="42">
        <f t="shared" si="17"/>
        <v>73776000</v>
      </c>
      <c r="AL82" s="39"/>
      <c r="AM82" s="39"/>
      <c r="AN82" s="39"/>
      <c r="AO82" s="39"/>
      <c r="AP82" s="39"/>
      <c r="AQ82" s="39" t="s">
        <v>93</v>
      </c>
      <c r="AR82" s="39" t="s">
        <v>200</v>
      </c>
      <c r="AS82" s="39" t="s">
        <v>201</v>
      </c>
      <c r="AT82" s="39" t="s">
        <v>96</v>
      </c>
    </row>
    <row r="83" spans="1:46" hidden="1" x14ac:dyDescent="0.25">
      <c r="A83" s="38">
        <v>82</v>
      </c>
      <c r="B83" s="39" t="s">
        <v>9</v>
      </c>
      <c r="C83" s="39" t="s">
        <v>202</v>
      </c>
      <c r="D83" s="39" t="s">
        <v>203</v>
      </c>
      <c r="E83" s="40">
        <v>52964033</v>
      </c>
      <c r="F83" s="41">
        <v>46042</v>
      </c>
      <c r="G83" s="41"/>
      <c r="H83" s="41">
        <v>46284</v>
      </c>
      <c r="I83" s="42">
        <v>73776000</v>
      </c>
      <c r="J83" s="43"/>
      <c r="K83" s="40">
        <v>0</v>
      </c>
      <c r="L83" s="39" t="s">
        <v>60</v>
      </c>
      <c r="M83" s="42">
        <v>0</v>
      </c>
      <c r="N83" s="40">
        <v>9222000</v>
      </c>
      <c r="O83" s="42">
        <v>307400</v>
      </c>
      <c r="P83" s="38">
        <v>843</v>
      </c>
      <c r="Q83" s="41">
        <v>46033</v>
      </c>
      <c r="R83" s="42">
        <v>73792312</v>
      </c>
      <c r="S83" s="38">
        <v>406</v>
      </c>
      <c r="T83" s="41">
        <v>46042</v>
      </c>
      <c r="U83" s="42">
        <v>73776000</v>
      </c>
      <c r="V83" s="42">
        <v>3381400</v>
      </c>
      <c r="W83" s="42">
        <v>9222000</v>
      </c>
      <c r="X83" s="42">
        <v>9222000</v>
      </c>
      <c r="Y83" s="42">
        <v>9222000</v>
      </c>
      <c r="Z83" s="42">
        <v>9222000</v>
      </c>
      <c r="AA83" s="42">
        <v>9222000</v>
      </c>
      <c r="AB83" s="42">
        <v>9222000</v>
      </c>
      <c r="AC83" s="42">
        <f t="shared" si="14"/>
        <v>58713400</v>
      </c>
      <c r="AD83" s="42"/>
      <c r="AE83" s="42">
        <f t="shared" si="15"/>
        <v>9222000</v>
      </c>
      <c r="AF83" s="42">
        <f t="shared" si="19"/>
        <v>5840600</v>
      </c>
      <c r="AG83" s="42">
        <v>0</v>
      </c>
      <c r="AH83" s="42"/>
      <c r="AI83" s="42"/>
      <c r="AJ83" s="42">
        <f t="shared" si="16"/>
        <v>15062600</v>
      </c>
      <c r="AK83" s="42">
        <f t="shared" si="17"/>
        <v>73776000</v>
      </c>
      <c r="AL83" s="39"/>
      <c r="AM83" s="39"/>
      <c r="AN83" s="39"/>
      <c r="AO83" s="39"/>
      <c r="AP83" s="39"/>
      <c r="AQ83" s="39" t="s">
        <v>93</v>
      </c>
      <c r="AR83" s="39" t="s">
        <v>204</v>
      </c>
      <c r="AS83" s="39" t="s">
        <v>205</v>
      </c>
      <c r="AT83" s="39" t="s">
        <v>96</v>
      </c>
    </row>
    <row r="84" spans="1:46" hidden="1" x14ac:dyDescent="0.25">
      <c r="A84" s="38">
        <v>83</v>
      </c>
      <c r="B84" s="39" t="s">
        <v>9</v>
      </c>
      <c r="C84" s="39" t="s">
        <v>206</v>
      </c>
      <c r="D84" s="39" t="s">
        <v>207</v>
      </c>
      <c r="E84" s="40">
        <v>1052400417</v>
      </c>
      <c r="F84" s="41">
        <v>46042</v>
      </c>
      <c r="G84" s="41"/>
      <c r="H84" s="41">
        <v>46284</v>
      </c>
      <c r="I84" s="42">
        <v>73776000</v>
      </c>
      <c r="J84" s="43"/>
      <c r="K84" s="40">
        <v>0</v>
      </c>
      <c r="L84" s="39" t="s">
        <v>60</v>
      </c>
      <c r="M84" s="42">
        <v>0</v>
      </c>
      <c r="N84" s="40">
        <v>9222000</v>
      </c>
      <c r="O84" s="42">
        <v>307400</v>
      </c>
      <c r="P84" s="38">
        <v>787</v>
      </c>
      <c r="Q84" s="41">
        <v>46033</v>
      </c>
      <c r="R84" s="42">
        <v>73792312</v>
      </c>
      <c r="S84" s="38">
        <v>407</v>
      </c>
      <c r="T84" s="41">
        <v>46042</v>
      </c>
      <c r="U84" s="42">
        <v>73776000</v>
      </c>
      <c r="V84" s="42">
        <v>3381400</v>
      </c>
      <c r="W84" s="42">
        <v>9222000</v>
      </c>
      <c r="X84" s="42">
        <v>9222000</v>
      </c>
      <c r="Y84" s="42">
        <v>9222000</v>
      </c>
      <c r="Z84" s="42">
        <v>9222000</v>
      </c>
      <c r="AA84" s="42">
        <v>9222000</v>
      </c>
      <c r="AB84" s="42">
        <v>9222000</v>
      </c>
      <c r="AC84" s="42">
        <f t="shared" si="14"/>
        <v>58713400</v>
      </c>
      <c r="AD84" s="42"/>
      <c r="AE84" s="42">
        <f t="shared" si="15"/>
        <v>9222000</v>
      </c>
      <c r="AF84" s="42">
        <f t="shared" si="19"/>
        <v>5840600</v>
      </c>
      <c r="AG84" s="42">
        <v>0</v>
      </c>
      <c r="AH84" s="42"/>
      <c r="AI84" s="42"/>
      <c r="AJ84" s="42">
        <f t="shared" si="16"/>
        <v>15062600</v>
      </c>
      <c r="AK84" s="42">
        <f t="shared" si="17"/>
        <v>73776000</v>
      </c>
      <c r="AL84" s="39"/>
      <c r="AM84" s="39"/>
      <c r="AN84" s="39"/>
      <c r="AO84" s="39"/>
      <c r="AP84" s="39"/>
      <c r="AQ84" s="39" t="s">
        <v>93</v>
      </c>
      <c r="AR84" s="39" t="s">
        <v>208</v>
      </c>
      <c r="AS84" s="39" t="s">
        <v>209</v>
      </c>
      <c r="AT84" s="39" t="s">
        <v>96</v>
      </c>
    </row>
    <row r="85" spans="1:46" hidden="1" x14ac:dyDescent="0.25">
      <c r="A85" s="38">
        <v>84</v>
      </c>
      <c r="B85" s="39" t="s">
        <v>9</v>
      </c>
      <c r="C85" s="39" t="s">
        <v>210</v>
      </c>
      <c r="D85" s="39" t="s">
        <v>211</v>
      </c>
      <c r="E85" s="40">
        <v>52093234</v>
      </c>
      <c r="F85" s="41">
        <v>46044</v>
      </c>
      <c r="G85" s="41"/>
      <c r="H85" s="41">
        <v>46286</v>
      </c>
      <c r="I85" s="42">
        <v>73776000</v>
      </c>
      <c r="J85" s="43"/>
      <c r="K85" s="40">
        <v>0</v>
      </c>
      <c r="L85" s="39" t="s">
        <v>60</v>
      </c>
      <c r="M85" s="42">
        <v>0</v>
      </c>
      <c r="N85" s="40">
        <v>9222000</v>
      </c>
      <c r="O85" s="42">
        <v>307400</v>
      </c>
      <c r="P85" s="38">
        <v>831</v>
      </c>
      <c r="Q85" s="41">
        <v>46033</v>
      </c>
      <c r="R85" s="42">
        <v>73792312</v>
      </c>
      <c r="S85" s="38">
        <v>517</v>
      </c>
      <c r="T85" s="41">
        <v>46044</v>
      </c>
      <c r="U85" s="42">
        <v>73776000</v>
      </c>
      <c r="V85" s="42">
        <v>2766600</v>
      </c>
      <c r="W85" s="42">
        <v>9222000</v>
      </c>
      <c r="X85" s="42">
        <v>9222000</v>
      </c>
      <c r="Y85" s="42">
        <v>9222000</v>
      </c>
      <c r="Z85" s="42">
        <v>9222000</v>
      </c>
      <c r="AA85" s="42">
        <v>9222000</v>
      </c>
      <c r="AB85" s="42">
        <v>9222000</v>
      </c>
      <c r="AC85" s="42">
        <f t="shared" si="14"/>
        <v>58098600</v>
      </c>
      <c r="AD85" s="42"/>
      <c r="AE85" s="42">
        <f t="shared" si="15"/>
        <v>9222000</v>
      </c>
      <c r="AF85" s="42">
        <f>--N85/30*21</f>
        <v>6455400</v>
      </c>
      <c r="AG85" s="42">
        <v>0</v>
      </c>
      <c r="AH85" s="42"/>
      <c r="AI85" s="42"/>
      <c r="AJ85" s="42">
        <f t="shared" si="16"/>
        <v>15677400</v>
      </c>
      <c r="AK85" s="42">
        <f t="shared" si="17"/>
        <v>73776000</v>
      </c>
      <c r="AL85" s="39"/>
      <c r="AM85" s="39"/>
      <c r="AN85" s="39"/>
      <c r="AO85" s="39"/>
      <c r="AP85" s="39"/>
      <c r="AQ85" s="39" t="s">
        <v>93</v>
      </c>
      <c r="AR85" s="39" t="s">
        <v>212</v>
      </c>
      <c r="AS85" s="39" t="s">
        <v>213</v>
      </c>
      <c r="AT85" s="39" t="s">
        <v>96</v>
      </c>
    </row>
    <row r="86" spans="1:46" hidden="1" x14ac:dyDescent="0.25">
      <c r="A86" s="38">
        <v>85</v>
      </c>
      <c r="B86" s="39" t="s">
        <v>9</v>
      </c>
      <c r="C86" s="39" t="s">
        <v>214</v>
      </c>
      <c r="D86" s="39" t="s">
        <v>215</v>
      </c>
      <c r="E86" s="40">
        <v>1049628207</v>
      </c>
      <c r="F86" s="41">
        <v>46042</v>
      </c>
      <c r="G86" s="41"/>
      <c r="H86" s="41">
        <v>46284</v>
      </c>
      <c r="I86" s="42">
        <v>73776000</v>
      </c>
      <c r="J86" s="43"/>
      <c r="K86" s="40">
        <v>0</v>
      </c>
      <c r="L86" s="39" t="s">
        <v>60</v>
      </c>
      <c r="M86" s="42">
        <v>0</v>
      </c>
      <c r="N86" s="40">
        <v>9222000</v>
      </c>
      <c r="O86" s="42">
        <v>307400</v>
      </c>
      <c r="P86" s="38">
        <v>813</v>
      </c>
      <c r="Q86" s="41">
        <v>46033</v>
      </c>
      <c r="R86" s="42">
        <v>73792312</v>
      </c>
      <c r="S86" s="38">
        <v>323</v>
      </c>
      <c r="T86" s="41">
        <v>46041</v>
      </c>
      <c r="U86" s="42">
        <v>73776000</v>
      </c>
      <c r="V86" s="42">
        <v>3381400</v>
      </c>
      <c r="W86" s="42">
        <v>9222000</v>
      </c>
      <c r="X86" s="42">
        <v>9222000</v>
      </c>
      <c r="Y86" s="42">
        <v>9222000</v>
      </c>
      <c r="Z86" s="42">
        <v>9222000</v>
      </c>
      <c r="AA86" s="42">
        <v>9222000</v>
      </c>
      <c r="AB86" s="42">
        <v>9222000</v>
      </c>
      <c r="AC86" s="42">
        <f t="shared" si="14"/>
        <v>58713400</v>
      </c>
      <c r="AD86" s="42"/>
      <c r="AE86" s="42">
        <f t="shared" si="15"/>
        <v>9222000</v>
      </c>
      <c r="AF86" s="42">
        <f>--N86/30*19</f>
        <v>5840600</v>
      </c>
      <c r="AG86" s="42">
        <v>0</v>
      </c>
      <c r="AH86" s="42"/>
      <c r="AI86" s="42"/>
      <c r="AJ86" s="42">
        <f t="shared" si="16"/>
        <v>15062600</v>
      </c>
      <c r="AK86" s="42">
        <f t="shared" si="17"/>
        <v>73776000</v>
      </c>
      <c r="AL86" s="39"/>
      <c r="AM86" s="39"/>
      <c r="AN86" s="39"/>
      <c r="AO86" s="39"/>
      <c r="AP86" s="39"/>
      <c r="AQ86" s="39" t="s">
        <v>93</v>
      </c>
      <c r="AR86" s="39" t="s">
        <v>216</v>
      </c>
      <c r="AS86" s="39" t="s">
        <v>217</v>
      </c>
      <c r="AT86" s="39" t="s">
        <v>96</v>
      </c>
    </row>
    <row r="87" spans="1:46" hidden="1" x14ac:dyDescent="0.25">
      <c r="A87" s="38">
        <v>86</v>
      </c>
      <c r="B87" s="39" t="s">
        <v>9</v>
      </c>
      <c r="C87" s="39" t="s">
        <v>218</v>
      </c>
      <c r="D87" s="39" t="s">
        <v>219</v>
      </c>
      <c r="E87" s="40">
        <v>1049636515</v>
      </c>
      <c r="F87" s="41">
        <v>46041</v>
      </c>
      <c r="G87" s="41"/>
      <c r="H87" s="41">
        <v>46283</v>
      </c>
      <c r="I87" s="42">
        <v>47880000</v>
      </c>
      <c r="J87" s="43"/>
      <c r="K87" s="40">
        <v>0</v>
      </c>
      <c r="L87" s="39" t="s">
        <v>60</v>
      </c>
      <c r="M87" s="42">
        <v>0</v>
      </c>
      <c r="N87" s="40">
        <v>5985000</v>
      </c>
      <c r="O87" s="42">
        <v>199500</v>
      </c>
      <c r="P87" s="38">
        <v>845</v>
      </c>
      <c r="Q87" s="41">
        <v>46033</v>
      </c>
      <c r="R87" s="42">
        <v>47894472</v>
      </c>
      <c r="S87" s="38">
        <v>319</v>
      </c>
      <c r="T87" s="41">
        <v>46041</v>
      </c>
      <c r="U87" s="42">
        <v>47880000</v>
      </c>
      <c r="V87" s="42">
        <v>2394000</v>
      </c>
      <c r="W87" s="42">
        <v>5985000</v>
      </c>
      <c r="X87" s="42">
        <v>5985000</v>
      </c>
      <c r="Y87" s="42">
        <v>5985000</v>
      </c>
      <c r="Z87" s="42">
        <v>5985000</v>
      </c>
      <c r="AA87" s="42">
        <v>5985000</v>
      </c>
      <c r="AB87" s="42">
        <v>5985000</v>
      </c>
      <c r="AC87" s="42">
        <f t="shared" si="14"/>
        <v>38304000</v>
      </c>
      <c r="AD87" s="42"/>
      <c r="AE87" s="42">
        <f t="shared" si="15"/>
        <v>5985000</v>
      </c>
      <c r="AF87" s="42">
        <f>--N87/30*18</f>
        <v>3591000</v>
      </c>
      <c r="AG87" s="42">
        <v>0</v>
      </c>
      <c r="AH87" s="42"/>
      <c r="AI87" s="42"/>
      <c r="AJ87" s="42">
        <f t="shared" si="16"/>
        <v>9576000</v>
      </c>
      <c r="AK87" s="42">
        <f t="shared" si="17"/>
        <v>47880000</v>
      </c>
      <c r="AL87" s="39"/>
      <c r="AM87" s="39"/>
      <c r="AN87" s="39"/>
      <c r="AO87" s="39"/>
      <c r="AP87" s="39"/>
      <c r="AQ87" s="39" t="s">
        <v>93</v>
      </c>
      <c r="AR87" s="39" t="s">
        <v>220</v>
      </c>
      <c r="AS87" s="39" t="s">
        <v>221</v>
      </c>
      <c r="AT87" s="39" t="s">
        <v>96</v>
      </c>
    </row>
    <row r="88" spans="1:46" hidden="1" x14ac:dyDescent="0.25">
      <c r="A88" s="38">
        <v>87</v>
      </c>
      <c r="B88" s="39" t="s">
        <v>9</v>
      </c>
      <c r="C88" s="39" t="s">
        <v>222</v>
      </c>
      <c r="D88" s="39" t="s">
        <v>223</v>
      </c>
      <c r="E88" s="40">
        <v>1088345119</v>
      </c>
      <c r="F88" s="41">
        <v>46044</v>
      </c>
      <c r="G88" s="41"/>
      <c r="H88" s="41">
        <v>46286</v>
      </c>
      <c r="I88" s="42">
        <v>47880000</v>
      </c>
      <c r="J88" s="43"/>
      <c r="K88" s="40">
        <v>0</v>
      </c>
      <c r="L88" s="39" t="s">
        <v>60</v>
      </c>
      <c r="M88" s="42">
        <v>0</v>
      </c>
      <c r="N88" s="40">
        <v>5985000</v>
      </c>
      <c r="O88" s="42">
        <v>199500</v>
      </c>
      <c r="P88" s="38">
        <v>771</v>
      </c>
      <c r="Q88" s="41">
        <v>46033</v>
      </c>
      <c r="R88" s="42">
        <v>47894472</v>
      </c>
      <c r="S88" s="38">
        <v>470</v>
      </c>
      <c r="T88" s="41">
        <v>46043</v>
      </c>
      <c r="U88" s="42">
        <v>47880000</v>
      </c>
      <c r="V88" s="42">
        <v>1795500</v>
      </c>
      <c r="W88" s="42">
        <v>5985000</v>
      </c>
      <c r="X88" s="42">
        <v>5985000</v>
      </c>
      <c r="Y88" s="42">
        <v>5985000</v>
      </c>
      <c r="Z88" s="42">
        <v>5985000</v>
      </c>
      <c r="AA88" s="42">
        <v>5985000</v>
      </c>
      <c r="AB88" s="42">
        <v>5985000</v>
      </c>
      <c r="AC88" s="42">
        <f t="shared" si="14"/>
        <v>37705500</v>
      </c>
      <c r="AD88" s="42"/>
      <c r="AE88" s="42">
        <f t="shared" si="15"/>
        <v>5985000</v>
      </c>
      <c r="AF88" s="42">
        <f>--N88/30*21</f>
        <v>4189500</v>
      </c>
      <c r="AG88" s="42">
        <v>0</v>
      </c>
      <c r="AH88" s="42"/>
      <c r="AI88" s="42"/>
      <c r="AJ88" s="42">
        <f t="shared" si="16"/>
        <v>10174500</v>
      </c>
      <c r="AK88" s="42">
        <f t="shared" si="17"/>
        <v>47880000</v>
      </c>
      <c r="AL88" s="39"/>
      <c r="AM88" s="39"/>
      <c r="AN88" s="39"/>
      <c r="AO88" s="39"/>
      <c r="AP88" s="39"/>
      <c r="AQ88" s="39" t="s">
        <v>93</v>
      </c>
      <c r="AR88" s="39" t="s">
        <v>224</v>
      </c>
      <c r="AS88" s="39" t="s">
        <v>225</v>
      </c>
      <c r="AT88" s="39" t="s">
        <v>96</v>
      </c>
    </row>
    <row r="89" spans="1:46" hidden="1" x14ac:dyDescent="0.25">
      <c r="A89" s="38">
        <v>88</v>
      </c>
      <c r="B89" s="39" t="s">
        <v>9</v>
      </c>
      <c r="C89" s="39" t="s">
        <v>226</v>
      </c>
      <c r="D89" s="39" t="s">
        <v>227</v>
      </c>
      <c r="E89" s="40">
        <v>1014303828</v>
      </c>
      <c r="F89" s="41">
        <v>46042</v>
      </c>
      <c r="G89" s="41"/>
      <c r="H89" s="41">
        <v>46284</v>
      </c>
      <c r="I89" s="42">
        <v>47880000</v>
      </c>
      <c r="J89" s="43"/>
      <c r="K89" s="40">
        <v>0</v>
      </c>
      <c r="L89" s="39" t="s">
        <v>60</v>
      </c>
      <c r="M89" s="42">
        <v>0</v>
      </c>
      <c r="N89" s="40">
        <v>5985000</v>
      </c>
      <c r="O89" s="42">
        <v>199500</v>
      </c>
      <c r="P89" s="38">
        <v>814</v>
      </c>
      <c r="Q89" s="41">
        <v>46033</v>
      </c>
      <c r="R89" s="42">
        <v>47894472</v>
      </c>
      <c r="S89" s="38">
        <v>353</v>
      </c>
      <c r="T89" s="41">
        <v>46042</v>
      </c>
      <c r="U89" s="42">
        <v>47880000</v>
      </c>
      <c r="V89" s="42">
        <v>2194500</v>
      </c>
      <c r="W89" s="42">
        <v>5985000</v>
      </c>
      <c r="X89" s="42">
        <v>5985000</v>
      </c>
      <c r="Y89" s="42">
        <v>5985000</v>
      </c>
      <c r="Z89" s="42">
        <v>5985000</v>
      </c>
      <c r="AA89" s="42">
        <v>5985000</v>
      </c>
      <c r="AB89" s="42">
        <v>5985000</v>
      </c>
      <c r="AC89" s="42">
        <f t="shared" si="14"/>
        <v>38104500</v>
      </c>
      <c r="AD89" s="42"/>
      <c r="AE89" s="42">
        <f t="shared" si="15"/>
        <v>5985000</v>
      </c>
      <c r="AF89" s="42">
        <f>--N89/30*19</f>
        <v>3790500</v>
      </c>
      <c r="AG89" s="42">
        <v>0</v>
      </c>
      <c r="AH89" s="42"/>
      <c r="AI89" s="42"/>
      <c r="AJ89" s="42">
        <f t="shared" si="16"/>
        <v>9775500</v>
      </c>
      <c r="AK89" s="42">
        <f t="shared" si="17"/>
        <v>47880000</v>
      </c>
      <c r="AL89" s="39"/>
      <c r="AM89" s="39"/>
      <c r="AN89" s="39"/>
      <c r="AO89" s="39"/>
      <c r="AP89" s="39"/>
      <c r="AQ89" s="39" t="s">
        <v>93</v>
      </c>
      <c r="AR89" s="39" t="s">
        <v>228</v>
      </c>
      <c r="AS89" s="39" t="s">
        <v>229</v>
      </c>
      <c r="AT89" s="39" t="s">
        <v>96</v>
      </c>
    </row>
    <row r="90" spans="1:46" hidden="1" x14ac:dyDescent="0.25">
      <c r="A90" s="38">
        <v>89</v>
      </c>
      <c r="B90" s="39" t="s">
        <v>9</v>
      </c>
      <c r="C90" s="39" t="s">
        <v>230</v>
      </c>
      <c r="D90" s="39" t="s">
        <v>231</v>
      </c>
      <c r="E90" s="40">
        <v>1018471994</v>
      </c>
      <c r="F90" s="41">
        <v>46041</v>
      </c>
      <c r="G90" s="41">
        <v>46126</v>
      </c>
      <c r="H90" s="41">
        <v>46283</v>
      </c>
      <c r="I90" s="42">
        <v>47880000</v>
      </c>
      <c r="J90" s="43">
        <v>30922500</v>
      </c>
      <c r="K90" s="40">
        <v>0</v>
      </c>
      <c r="L90" s="39" t="s">
        <v>60</v>
      </c>
      <c r="M90" s="42">
        <v>0</v>
      </c>
      <c r="N90" s="40">
        <v>5985000</v>
      </c>
      <c r="O90" s="42">
        <v>199500</v>
      </c>
      <c r="P90" s="38">
        <v>772</v>
      </c>
      <c r="Q90" s="41">
        <v>46033</v>
      </c>
      <c r="R90" s="42">
        <v>47894472</v>
      </c>
      <c r="S90" s="38">
        <v>6368</v>
      </c>
      <c r="T90" s="41">
        <v>46126</v>
      </c>
      <c r="U90" s="42">
        <v>30922500</v>
      </c>
      <c r="V90" s="42">
        <v>0</v>
      </c>
      <c r="W90" s="42">
        <v>0</v>
      </c>
      <c r="X90" s="42">
        <v>0</v>
      </c>
      <c r="Y90" s="42">
        <v>3391500</v>
      </c>
      <c r="Z90" s="42">
        <v>5985000</v>
      </c>
      <c r="AA90" s="42">
        <v>5985000</v>
      </c>
      <c r="AB90" s="42">
        <v>5985000</v>
      </c>
      <c r="AC90" s="42">
        <f t="shared" si="14"/>
        <v>21346500</v>
      </c>
      <c r="AD90" s="42"/>
      <c r="AE90" s="42">
        <f t="shared" si="15"/>
        <v>5985000</v>
      </c>
      <c r="AF90" s="42">
        <f>--N90/30*18</f>
        <v>3591000</v>
      </c>
      <c r="AG90" s="42">
        <v>0</v>
      </c>
      <c r="AH90" s="42"/>
      <c r="AI90" s="42"/>
      <c r="AJ90" s="42">
        <f t="shared" si="16"/>
        <v>9576000</v>
      </c>
      <c r="AK90" s="42">
        <f t="shared" si="17"/>
        <v>30922500</v>
      </c>
      <c r="AL90" s="39"/>
      <c r="AM90" s="39"/>
      <c r="AN90" s="39"/>
      <c r="AO90" s="39"/>
      <c r="AP90" s="39" t="s">
        <v>92</v>
      </c>
      <c r="AQ90" s="39" t="s">
        <v>93</v>
      </c>
      <c r="AR90" s="39" t="s">
        <v>232</v>
      </c>
      <c r="AS90" s="39" t="s">
        <v>233</v>
      </c>
      <c r="AT90" s="39" t="s">
        <v>96</v>
      </c>
    </row>
    <row r="91" spans="1:46" hidden="1" x14ac:dyDescent="0.25">
      <c r="A91" s="38">
        <v>90</v>
      </c>
      <c r="B91" s="39" t="s">
        <v>9</v>
      </c>
      <c r="C91" s="39" t="s">
        <v>234</v>
      </c>
      <c r="D91" s="39" t="s">
        <v>235</v>
      </c>
      <c r="E91" s="40">
        <v>1030583305</v>
      </c>
      <c r="F91" s="41">
        <v>46042</v>
      </c>
      <c r="G91" s="41"/>
      <c r="H91" s="41">
        <v>46284</v>
      </c>
      <c r="I91" s="42">
        <v>47880000</v>
      </c>
      <c r="J91" s="43"/>
      <c r="K91" s="40">
        <v>0</v>
      </c>
      <c r="L91" s="39" t="s">
        <v>60</v>
      </c>
      <c r="M91" s="42">
        <v>0</v>
      </c>
      <c r="N91" s="40">
        <v>5985000</v>
      </c>
      <c r="O91" s="42">
        <v>199500</v>
      </c>
      <c r="P91" s="38">
        <v>861</v>
      </c>
      <c r="Q91" s="41">
        <v>46033</v>
      </c>
      <c r="R91" s="42">
        <v>47894472</v>
      </c>
      <c r="S91" s="38">
        <v>281</v>
      </c>
      <c r="T91" s="41">
        <v>46041</v>
      </c>
      <c r="U91" s="42">
        <v>47880000</v>
      </c>
      <c r="V91" s="42">
        <v>2194500</v>
      </c>
      <c r="W91" s="42">
        <v>5985000</v>
      </c>
      <c r="X91" s="42">
        <v>5985000</v>
      </c>
      <c r="Y91" s="42">
        <v>5985000</v>
      </c>
      <c r="Z91" s="42">
        <v>5985000</v>
      </c>
      <c r="AA91" s="42">
        <v>5985000</v>
      </c>
      <c r="AB91" s="42">
        <v>5985000</v>
      </c>
      <c r="AC91" s="42">
        <f t="shared" si="14"/>
        <v>38104500</v>
      </c>
      <c r="AD91" s="42"/>
      <c r="AE91" s="42">
        <f t="shared" si="15"/>
        <v>5985000</v>
      </c>
      <c r="AF91" s="42">
        <f>--N91/30*19</f>
        <v>3790500</v>
      </c>
      <c r="AG91" s="42">
        <v>0</v>
      </c>
      <c r="AH91" s="42"/>
      <c r="AI91" s="42"/>
      <c r="AJ91" s="42">
        <f t="shared" si="16"/>
        <v>9775500</v>
      </c>
      <c r="AK91" s="42">
        <f t="shared" si="17"/>
        <v>47880000</v>
      </c>
      <c r="AL91" s="39"/>
      <c r="AM91" s="39"/>
      <c r="AN91" s="39"/>
      <c r="AO91" s="39"/>
      <c r="AP91" s="39"/>
      <c r="AQ91" s="39" t="s">
        <v>93</v>
      </c>
      <c r="AR91" s="39" t="s">
        <v>236</v>
      </c>
      <c r="AS91" s="39" t="s">
        <v>237</v>
      </c>
      <c r="AT91" s="39" t="s">
        <v>96</v>
      </c>
    </row>
    <row r="92" spans="1:46" hidden="1" x14ac:dyDescent="0.25">
      <c r="A92" s="38">
        <v>91</v>
      </c>
      <c r="B92" s="39" t="s">
        <v>9</v>
      </c>
      <c r="C92" s="39" t="s">
        <v>238</v>
      </c>
      <c r="D92" s="39" t="s">
        <v>239</v>
      </c>
      <c r="E92" s="40">
        <v>1077463997</v>
      </c>
      <c r="F92" s="41">
        <v>46044</v>
      </c>
      <c r="G92" s="41"/>
      <c r="H92" s="41">
        <v>46286</v>
      </c>
      <c r="I92" s="42">
        <v>47880000</v>
      </c>
      <c r="J92" s="43"/>
      <c r="K92" s="40">
        <v>0</v>
      </c>
      <c r="L92" s="39" t="s">
        <v>60</v>
      </c>
      <c r="M92" s="42">
        <v>0</v>
      </c>
      <c r="N92" s="40">
        <v>5985000</v>
      </c>
      <c r="O92" s="42">
        <v>199500</v>
      </c>
      <c r="P92" s="38">
        <v>846</v>
      </c>
      <c r="Q92" s="41">
        <v>46033</v>
      </c>
      <c r="R92" s="42">
        <v>47894472</v>
      </c>
      <c r="S92" s="38">
        <v>490</v>
      </c>
      <c r="T92" s="41">
        <v>46044</v>
      </c>
      <c r="U92" s="42">
        <v>47880000</v>
      </c>
      <c r="V92" s="42">
        <v>1795500</v>
      </c>
      <c r="W92" s="42">
        <v>5985000</v>
      </c>
      <c r="X92" s="42">
        <v>5985000</v>
      </c>
      <c r="Y92" s="42">
        <v>5985000</v>
      </c>
      <c r="Z92" s="42">
        <v>5985000</v>
      </c>
      <c r="AA92" s="42">
        <v>5985000</v>
      </c>
      <c r="AB92" s="42">
        <v>5985000</v>
      </c>
      <c r="AC92" s="42">
        <f t="shared" si="14"/>
        <v>37705500</v>
      </c>
      <c r="AD92" s="42"/>
      <c r="AE92" s="42">
        <f t="shared" si="15"/>
        <v>5985000</v>
      </c>
      <c r="AF92" s="42">
        <f>--N92/30*21</f>
        <v>4189500</v>
      </c>
      <c r="AG92" s="42">
        <v>0</v>
      </c>
      <c r="AH92" s="42"/>
      <c r="AI92" s="42"/>
      <c r="AJ92" s="42">
        <f t="shared" si="16"/>
        <v>10174500</v>
      </c>
      <c r="AK92" s="42">
        <f t="shared" si="17"/>
        <v>47880000</v>
      </c>
      <c r="AL92" s="39"/>
      <c r="AM92" s="39"/>
      <c r="AN92" s="39"/>
      <c r="AO92" s="39"/>
      <c r="AP92" s="39"/>
      <c r="AQ92" s="39" t="s">
        <v>93</v>
      </c>
      <c r="AR92" s="39" t="s">
        <v>240</v>
      </c>
      <c r="AS92" s="39" t="s">
        <v>241</v>
      </c>
      <c r="AT92" s="39" t="s">
        <v>96</v>
      </c>
    </row>
    <row r="93" spans="1:46" hidden="1" x14ac:dyDescent="0.25">
      <c r="A93" s="38">
        <v>92</v>
      </c>
      <c r="B93" s="39" t="s">
        <v>9</v>
      </c>
      <c r="C93" s="39" t="s">
        <v>242</v>
      </c>
      <c r="D93" s="39" t="s">
        <v>243</v>
      </c>
      <c r="E93" s="40">
        <v>52489894</v>
      </c>
      <c r="F93" s="41">
        <v>46045</v>
      </c>
      <c r="G93" s="41"/>
      <c r="H93" s="41">
        <v>46287</v>
      </c>
      <c r="I93" s="42">
        <v>25848000</v>
      </c>
      <c r="J93" s="43"/>
      <c r="K93" s="40">
        <v>0</v>
      </c>
      <c r="L93" s="39" t="s">
        <v>60</v>
      </c>
      <c r="M93" s="42">
        <v>0</v>
      </c>
      <c r="N93" s="40">
        <v>3231000</v>
      </c>
      <c r="O93" s="42">
        <v>107700</v>
      </c>
      <c r="P93" s="38">
        <v>788</v>
      </c>
      <c r="Q93" s="41">
        <v>46033</v>
      </c>
      <c r="R93" s="42">
        <v>38804124</v>
      </c>
      <c r="S93" s="38">
        <v>542</v>
      </c>
      <c r="T93" s="41">
        <v>46045</v>
      </c>
      <c r="U93" s="42">
        <v>25848000</v>
      </c>
      <c r="V93" s="42">
        <v>861600</v>
      </c>
      <c r="W93" s="42">
        <v>3231000</v>
      </c>
      <c r="X93" s="42">
        <v>3231000</v>
      </c>
      <c r="Y93" s="42">
        <v>3231000</v>
      </c>
      <c r="Z93" s="42">
        <v>3231000</v>
      </c>
      <c r="AA93" s="42">
        <v>3231000</v>
      </c>
      <c r="AB93" s="42">
        <v>3231000</v>
      </c>
      <c r="AC93" s="42">
        <f t="shared" si="14"/>
        <v>20247600</v>
      </c>
      <c r="AD93" s="42"/>
      <c r="AE93" s="42">
        <f t="shared" si="15"/>
        <v>3231000</v>
      </c>
      <c r="AF93" s="42">
        <f>--N93/30*22</f>
        <v>2369400</v>
      </c>
      <c r="AG93" s="42">
        <v>0</v>
      </c>
      <c r="AH93" s="42"/>
      <c r="AI93" s="42"/>
      <c r="AJ93" s="42">
        <f t="shared" si="16"/>
        <v>5600400</v>
      </c>
      <c r="AK93" s="42">
        <f t="shared" si="17"/>
        <v>25848000</v>
      </c>
      <c r="AL93" s="39"/>
      <c r="AM93" s="39"/>
      <c r="AN93" s="39"/>
      <c r="AO93" s="39"/>
      <c r="AP93" s="39"/>
      <c r="AQ93" s="39" t="s">
        <v>163</v>
      </c>
      <c r="AR93" s="39" t="s">
        <v>244</v>
      </c>
      <c r="AS93" s="39" t="s">
        <v>245</v>
      </c>
      <c r="AT93" s="39" t="s">
        <v>96</v>
      </c>
    </row>
    <row r="94" spans="1:46" hidden="1" x14ac:dyDescent="0.25">
      <c r="A94" s="38">
        <v>93</v>
      </c>
      <c r="B94" s="39" t="s">
        <v>9</v>
      </c>
      <c r="C94" s="39" t="s">
        <v>246</v>
      </c>
      <c r="D94" s="39" t="s">
        <v>247</v>
      </c>
      <c r="E94" s="40">
        <v>1111122435</v>
      </c>
      <c r="F94" s="41">
        <v>46041</v>
      </c>
      <c r="G94" s="41"/>
      <c r="H94" s="41">
        <v>46283</v>
      </c>
      <c r="I94" s="42">
        <v>25848000</v>
      </c>
      <c r="J94" s="43"/>
      <c r="K94" s="40">
        <v>0</v>
      </c>
      <c r="L94" s="39" t="s">
        <v>60</v>
      </c>
      <c r="M94" s="42">
        <v>0</v>
      </c>
      <c r="N94" s="40">
        <v>3231000</v>
      </c>
      <c r="O94" s="42">
        <v>107700</v>
      </c>
      <c r="P94" s="38">
        <v>754</v>
      </c>
      <c r="Q94" s="41">
        <v>46033</v>
      </c>
      <c r="R94" s="42">
        <v>38804124</v>
      </c>
      <c r="S94" s="38">
        <v>304</v>
      </c>
      <c r="T94" s="41">
        <v>46041</v>
      </c>
      <c r="U94" s="42">
        <v>25848000</v>
      </c>
      <c r="V94" s="42">
        <v>1292400</v>
      </c>
      <c r="W94" s="42">
        <v>3231000</v>
      </c>
      <c r="X94" s="42">
        <v>3231000</v>
      </c>
      <c r="Y94" s="42">
        <v>3231000</v>
      </c>
      <c r="Z94" s="42">
        <v>3231000</v>
      </c>
      <c r="AA94" s="42">
        <v>3231000</v>
      </c>
      <c r="AB94" s="42">
        <v>3231000</v>
      </c>
      <c r="AC94" s="42">
        <f t="shared" si="14"/>
        <v>20678400</v>
      </c>
      <c r="AD94" s="42"/>
      <c r="AE94" s="42">
        <f t="shared" si="15"/>
        <v>3231000</v>
      </c>
      <c r="AF94" s="42">
        <f t="shared" ref="AF94:AF96" si="20">--N94/30*18</f>
        <v>1938600</v>
      </c>
      <c r="AG94" s="42">
        <v>0</v>
      </c>
      <c r="AH94" s="42"/>
      <c r="AI94" s="42"/>
      <c r="AJ94" s="42">
        <f t="shared" si="16"/>
        <v>5169600</v>
      </c>
      <c r="AK94" s="42">
        <f t="shared" si="17"/>
        <v>25848000</v>
      </c>
      <c r="AL94" s="39"/>
      <c r="AM94" s="39"/>
      <c r="AN94" s="39"/>
      <c r="AO94" s="39"/>
      <c r="AP94" s="39"/>
      <c r="AQ94" s="39" t="s">
        <v>163</v>
      </c>
      <c r="AR94" s="39" t="s">
        <v>248</v>
      </c>
      <c r="AS94" s="39" t="s">
        <v>249</v>
      </c>
      <c r="AT94" s="39" t="s">
        <v>96</v>
      </c>
    </row>
    <row r="95" spans="1:46" hidden="1" x14ac:dyDescent="0.25">
      <c r="A95" s="38">
        <v>94</v>
      </c>
      <c r="B95" s="39" t="s">
        <v>9</v>
      </c>
      <c r="C95" s="39" t="s">
        <v>250</v>
      </c>
      <c r="D95" s="39" t="s">
        <v>251</v>
      </c>
      <c r="E95" s="40">
        <v>52458024</v>
      </c>
      <c r="F95" s="41">
        <v>46041</v>
      </c>
      <c r="G95" s="41"/>
      <c r="H95" s="41">
        <v>46283</v>
      </c>
      <c r="I95" s="42">
        <v>52533600</v>
      </c>
      <c r="J95" s="43"/>
      <c r="K95" s="40">
        <v>0</v>
      </c>
      <c r="L95" s="39" t="s">
        <v>60</v>
      </c>
      <c r="M95" s="42">
        <v>0</v>
      </c>
      <c r="N95" s="40">
        <v>6566700</v>
      </c>
      <c r="O95" s="42">
        <v>218890</v>
      </c>
      <c r="P95" s="38">
        <v>862</v>
      </c>
      <c r="Q95" s="41">
        <v>46033</v>
      </c>
      <c r="R95" s="42">
        <v>52533600</v>
      </c>
      <c r="S95" s="38">
        <v>282</v>
      </c>
      <c r="T95" s="41">
        <v>46041</v>
      </c>
      <c r="U95" s="42">
        <v>52533600</v>
      </c>
      <c r="V95" s="42">
        <v>2626680</v>
      </c>
      <c r="W95" s="42">
        <v>6566700</v>
      </c>
      <c r="X95" s="42">
        <v>6566700</v>
      </c>
      <c r="Y95" s="42">
        <v>6566700</v>
      </c>
      <c r="Z95" s="42">
        <v>6566700</v>
      </c>
      <c r="AA95" s="42">
        <v>6566700</v>
      </c>
      <c r="AB95" s="42">
        <v>6566700</v>
      </c>
      <c r="AC95" s="42">
        <f t="shared" si="14"/>
        <v>42026880</v>
      </c>
      <c r="AD95" s="42"/>
      <c r="AE95" s="42">
        <f t="shared" si="15"/>
        <v>6566700</v>
      </c>
      <c r="AF95" s="42">
        <f t="shared" si="20"/>
        <v>3940020</v>
      </c>
      <c r="AG95" s="42">
        <v>0</v>
      </c>
      <c r="AH95" s="42"/>
      <c r="AI95" s="42"/>
      <c r="AJ95" s="42">
        <f t="shared" si="16"/>
        <v>10506720</v>
      </c>
      <c r="AK95" s="42">
        <f t="shared" si="17"/>
        <v>52533600</v>
      </c>
      <c r="AL95" s="39"/>
      <c r="AM95" s="39"/>
      <c r="AN95" s="39"/>
      <c r="AO95" s="39"/>
      <c r="AP95" s="39"/>
      <c r="AQ95" s="39" t="s">
        <v>163</v>
      </c>
      <c r="AR95" s="39" t="s">
        <v>252</v>
      </c>
      <c r="AS95" s="39" t="s">
        <v>253</v>
      </c>
      <c r="AT95" s="39" t="s">
        <v>96</v>
      </c>
    </row>
    <row r="96" spans="1:46" hidden="1" x14ac:dyDescent="0.25">
      <c r="A96" s="38">
        <v>95</v>
      </c>
      <c r="B96" s="39" t="s">
        <v>9</v>
      </c>
      <c r="C96" s="39" t="s">
        <v>254</v>
      </c>
      <c r="D96" s="39" t="s">
        <v>255</v>
      </c>
      <c r="E96" s="40">
        <v>1012408419</v>
      </c>
      <c r="F96" s="41">
        <v>46041</v>
      </c>
      <c r="G96" s="41"/>
      <c r="H96" s="41">
        <v>46283</v>
      </c>
      <c r="I96" s="42">
        <v>41736000</v>
      </c>
      <c r="J96" s="43"/>
      <c r="K96" s="40">
        <v>0</v>
      </c>
      <c r="L96" s="39" t="s">
        <v>60</v>
      </c>
      <c r="M96" s="42">
        <v>0</v>
      </c>
      <c r="N96" s="40">
        <v>5217000</v>
      </c>
      <c r="O96" s="42">
        <v>173900</v>
      </c>
      <c r="P96" s="38">
        <v>802</v>
      </c>
      <c r="Q96" s="41">
        <v>46033</v>
      </c>
      <c r="R96" s="42">
        <v>62608860</v>
      </c>
      <c r="S96" s="38">
        <v>283</v>
      </c>
      <c r="T96" s="41">
        <v>46041</v>
      </c>
      <c r="U96" s="42">
        <v>41736000</v>
      </c>
      <c r="V96" s="42">
        <v>2086800</v>
      </c>
      <c r="W96" s="42">
        <v>5217000</v>
      </c>
      <c r="X96" s="42">
        <v>5217000</v>
      </c>
      <c r="Y96" s="42">
        <v>5217000</v>
      </c>
      <c r="Z96" s="42">
        <v>5217000</v>
      </c>
      <c r="AA96" s="42">
        <v>5217000</v>
      </c>
      <c r="AB96" s="42">
        <v>5217000</v>
      </c>
      <c r="AC96" s="42">
        <f t="shared" si="14"/>
        <v>33388800</v>
      </c>
      <c r="AD96" s="42"/>
      <c r="AE96" s="42">
        <f t="shared" si="15"/>
        <v>5217000</v>
      </c>
      <c r="AF96" s="42">
        <f t="shared" si="20"/>
        <v>3130200</v>
      </c>
      <c r="AG96" s="42">
        <v>0</v>
      </c>
      <c r="AH96" s="42"/>
      <c r="AI96" s="42"/>
      <c r="AJ96" s="42">
        <f t="shared" si="16"/>
        <v>8347200</v>
      </c>
      <c r="AK96" s="42">
        <f t="shared" si="17"/>
        <v>41736000</v>
      </c>
      <c r="AL96" s="39"/>
      <c r="AM96" s="39"/>
      <c r="AN96" s="39"/>
      <c r="AO96" s="39"/>
      <c r="AP96" s="39"/>
      <c r="AQ96" s="39" t="s">
        <v>163</v>
      </c>
      <c r="AR96" s="39" t="s">
        <v>256</v>
      </c>
      <c r="AS96" s="39" t="s">
        <v>257</v>
      </c>
      <c r="AT96" s="39" t="s">
        <v>96</v>
      </c>
    </row>
    <row r="97" spans="1:46" hidden="1" x14ac:dyDescent="0.25">
      <c r="A97" s="38">
        <v>96</v>
      </c>
      <c r="B97" s="39" t="s">
        <v>9</v>
      </c>
      <c r="C97" s="39" t="s">
        <v>258</v>
      </c>
      <c r="D97" s="39" t="s">
        <v>259</v>
      </c>
      <c r="E97" s="40">
        <v>1026564823</v>
      </c>
      <c r="F97" s="41">
        <v>46042</v>
      </c>
      <c r="G97" s="41"/>
      <c r="H97" s="41">
        <v>46284</v>
      </c>
      <c r="I97" s="42">
        <v>41736000</v>
      </c>
      <c r="J97" s="43"/>
      <c r="K97" s="40">
        <v>0</v>
      </c>
      <c r="L97" s="39" t="s">
        <v>60</v>
      </c>
      <c r="M97" s="42">
        <v>0</v>
      </c>
      <c r="N97" s="40">
        <v>5217000</v>
      </c>
      <c r="O97" s="42">
        <v>173900</v>
      </c>
      <c r="P97" s="38">
        <v>863</v>
      </c>
      <c r="Q97" s="41">
        <v>46033</v>
      </c>
      <c r="R97" s="42">
        <v>41739240</v>
      </c>
      <c r="S97" s="38">
        <v>352</v>
      </c>
      <c r="T97" s="41">
        <v>46042</v>
      </c>
      <c r="U97" s="42">
        <v>41736000</v>
      </c>
      <c r="V97" s="42">
        <v>1912900</v>
      </c>
      <c r="W97" s="42">
        <v>5217000</v>
      </c>
      <c r="X97" s="42">
        <v>5217000</v>
      </c>
      <c r="Y97" s="42">
        <v>5217000</v>
      </c>
      <c r="Z97" s="42">
        <v>5217000</v>
      </c>
      <c r="AA97" s="42">
        <v>5217000</v>
      </c>
      <c r="AB97" s="42">
        <v>5217000</v>
      </c>
      <c r="AC97" s="42">
        <f t="shared" si="14"/>
        <v>33214900</v>
      </c>
      <c r="AD97" s="42"/>
      <c r="AE97" s="42">
        <f t="shared" si="15"/>
        <v>5217000</v>
      </c>
      <c r="AF97" s="42">
        <f>--N97/30*19</f>
        <v>3304100</v>
      </c>
      <c r="AG97" s="42">
        <v>0</v>
      </c>
      <c r="AH97" s="42"/>
      <c r="AI97" s="42"/>
      <c r="AJ97" s="42">
        <f t="shared" si="16"/>
        <v>8521100</v>
      </c>
      <c r="AK97" s="42">
        <f t="shared" si="17"/>
        <v>41736000</v>
      </c>
      <c r="AL97" s="39"/>
      <c r="AM97" s="39"/>
      <c r="AN97" s="39"/>
      <c r="AO97" s="39"/>
      <c r="AP97" s="39"/>
      <c r="AQ97" s="39" t="s">
        <v>163</v>
      </c>
      <c r="AR97" s="39" t="s">
        <v>260</v>
      </c>
      <c r="AS97" s="39" t="s">
        <v>261</v>
      </c>
      <c r="AT97" s="39" t="s">
        <v>96</v>
      </c>
    </row>
    <row r="98" spans="1:46" hidden="1" x14ac:dyDescent="0.25">
      <c r="A98" s="38">
        <v>97</v>
      </c>
      <c r="B98" s="39" t="s">
        <v>9</v>
      </c>
      <c r="C98" s="39" t="s">
        <v>262</v>
      </c>
      <c r="D98" s="39" t="s">
        <v>263</v>
      </c>
      <c r="E98" s="40">
        <v>1015483947</v>
      </c>
      <c r="F98" s="41">
        <v>46045</v>
      </c>
      <c r="G98" s="41"/>
      <c r="H98" s="41">
        <v>46287</v>
      </c>
      <c r="I98" s="42">
        <v>41736000</v>
      </c>
      <c r="J98" s="43"/>
      <c r="K98" s="40">
        <v>0</v>
      </c>
      <c r="L98" s="39" t="s">
        <v>60</v>
      </c>
      <c r="M98" s="42">
        <v>0</v>
      </c>
      <c r="N98" s="40">
        <v>5217000</v>
      </c>
      <c r="O98" s="42">
        <v>173900</v>
      </c>
      <c r="P98" s="38">
        <v>789</v>
      </c>
      <c r="Q98" s="41">
        <v>46033</v>
      </c>
      <c r="R98" s="42">
        <v>41739240</v>
      </c>
      <c r="S98" s="38">
        <v>548</v>
      </c>
      <c r="T98" s="41">
        <v>46045</v>
      </c>
      <c r="U98" s="42">
        <v>41736000</v>
      </c>
      <c r="V98" s="42">
        <v>1391200</v>
      </c>
      <c r="W98" s="42">
        <v>5217000</v>
      </c>
      <c r="X98" s="42">
        <v>5217000</v>
      </c>
      <c r="Y98" s="42">
        <v>5217000</v>
      </c>
      <c r="Z98" s="42">
        <v>5217000</v>
      </c>
      <c r="AA98" s="42">
        <v>5217000</v>
      </c>
      <c r="AB98" s="42">
        <v>5217000</v>
      </c>
      <c r="AC98" s="42">
        <f t="shared" si="14"/>
        <v>32693200</v>
      </c>
      <c r="AD98" s="42"/>
      <c r="AE98" s="42">
        <f t="shared" si="15"/>
        <v>5217000</v>
      </c>
      <c r="AF98" s="42">
        <f>--N98/30*22</f>
        <v>3825800</v>
      </c>
      <c r="AG98" s="42">
        <v>0</v>
      </c>
      <c r="AH98" s="42"/>
      <c r="AI98" s="42"/>
      <c r="AJ98" s="42">
        <f t="shared" si="16"/>
        <v>9042800</v>
      </c>
      <c r="AK98" s="42">
        <f t="shared" si="17"/>
        <v>41736000</v>
      </c>
      <c r="AL98" s="39"/>
      <c r="AM98" s="39"/>
      <c r="AN98" s="39"/>
      <c r="AO98" s="39"/>
      <c r="AP98" s="39"/>
      <c r="AQ98" s="39" t="s">
        <v>163</v>
      </c>
      <c r="AR98" s="39" t="s">
        <v>264</v>
      </c>
      <c r="AS98" s="39" t="s">
        <v>265</v>
      </c>
      <c r="AT98" s="39" t="s">
        <v>96</v>
      </c>
    </row>
    <row r="99" spans="1:46" hidden="1" x14ac:dyDescent="0.25">
      <c r="A99" s="38">
        <v>98</v>
      </c>
      <c r="B99" s="39" t="s">
        <v>9</v>
      </c>
      <c r="C99" s="39" t="s">
        <v>266</v>
      </c>
      <c r="D99" s="39" t="s">
        <v>267</v>
      </c>
      <c r="E99" s="40">
        <v>1019151845</v>
      </c>
      <c r="F99" s="41">
        <v>46041</v>
      </c>
      <c r="G99" s="41"/>
      <c r="H99" s="41">
        <v>46283</v>
      </c>
      <c r="I99" s="42">
        <v>41736000</v>
      </c>
      <c r="J99" s="43"/>
      <c r="K99" s="40">
        <v>0</v>
      </c>
      <c r="L99" s="39" t="s">
        <v>60</v>
      </c>
      <c r="M99" s="42">
        <v>0</v>
      </c>
      <c r="N99" s="40">
        <v>5217000</v>
      </c>
      <c r="O99" s="42">
        <v>173900</v>
      </c>
      <c r="P99" s="38">
        <v>773</v>
      </c>
      <c r="Q99" s="41">
        <v>46033</v>
      </c>
      <c r="R99" s="42">
        <v>41739240</v>
      </c>
      <c r="S99" s="38">
        <v>334</v>
      </c>
      <c r="T99" s="41">
        <v>46041</v>
      </c>
      <c r="U99" s="42">
        <v>41736000</v>
      </c>
      <c r="V99" s="42">
        <v>2086800</v>
      </c>
      <c r="W99" s="42">
        <v>5217000</v>
      </c>
      <c r="X99" s="42">
        <v>5217000</v>
      </c>
      <c r="Y99" s="42">
        <v>5217000</v>
      </c>
      <c r="Z99" s="42">
        <v>5217000</v>
      </c>
      <c r="AA99" s="42">
        <v>5217000</v>
      </c>
      <c r="AB99" s="42">
        <v>5217000</v>
      </c>
      <c r="AC99" s="42">
        <f t="shared" si="14"/>
        <v>33388800</v>
      </c>
      <c r="AD99" s="42"/>
      <c r="AE99" s="42">
        <f t="shared" si="15"/>
        <v>5217000</v>
      </c>
      <c r="AF99" s="42">
        <f>--N99/30*18</f>
        <v>3130200</v>
      </c>
      <c r="AG99" s="42">
        <v>0</v>
      </c>
      <c r="AH99" s="42"/>
      <c r="AI99" s="42"/>
      <c r="AJ99" s="42">
        <f t="shared" si="16"/>
        <v>8347200</v>
      </c>
      <c r="AK99" s="42">
        <f t="shared" si="17"/>
        <v>41736000</v>
      </c>
      <c r="AL99" s="39"/>
      <c r="AM99" s="39"/>
      <c r="AN99" s="39"/>
      <c r="AO99" s="39"/>
      <c r="AP99" s="39"/>
      <c r="AQ99" s="39" t="s">
        <v>163</v>
      </c>
      <c r="AR99" s="39" t="s">
        <v>268</v>
      </c>
      <c r="AS99" s="39" t="s">
        <v>269</v>
      </c>
      <c r="AT99" s="39" t="s">
        <v>96</v>
      </c>
    </row>
    <row r="100" spans="1:46" hidden="1" x14ac:dyDescent="0.25">
      <c r="A100" s="38">
        <v>99</v>
      </c>
      <c r="B100" s="39" t="s">
        <v>9</v>
      </c>
      <c r="C100" s="39" t="s">
        <v>270</v>
      </c>
      <c r="D100" s="39" t="s">
        <v>271</v>
      </c>
      <c r="E100" s="40">
        <v>1014236687</v>
      </c>
      <c r="F100" s="41">
        <v>46044</v>
      </c>
      <c r="G100" s="41"/>
      <c r="H100" s="41">
        <v>46286</v>
      </c>
      <c r="I100" s="42">
        <v>41736000</v>
      </c>
      <c r="J100" s="43"/>
      <c r="K100" s="40">
        <v>0</v>
      </c>
      <c r="L100" s="39" t="s">
        <v>60</v>
      </c>
      <c r="M100" s="42">
        <v>0</v>
      </c>
      <c r="N100" s="40">
        <v>5217000</v>
      </c>
      <c r="O100" s="42">
        <v>173900</v>
      </c>
      <c r="P100" s="38">
        <v>755</v>
      </c>
      <c r="Q100" s="41">
        <v>46033</v>
      </c>
      <c r="R100" s="42">
        <v>62608860</v>
      </c>
      <c r="S100" s="38">
        <v>491</v>
      </c>
      <c r="T100" s="41">
        <v>46044</v>
      </c>
      <c r="U100" s="42">
        <v>41736000</v>
      </c>
      <c r="V100" s="42">
        <v>1565100</v>
      </c>
      <c r="W100" s="42">
        <v>5217000</v>
      </c>
      <c r="X100" s="42">
        <v>5217000</v>
      </c>
      <c r="Y100" s="42">
        <v>5217000</v>
      </c>
      <c r="Z100" s="42">
        <v>5217000</v>
      </c>
      <c r="AA100" s="42">
        <v>5217000</v>
      </c>
      <c r="AB100" s="42">
        <v>5217000</v>
      </c>
      <c r="AC100" s="42">
        <f t="shared" si="14"/>
        <v>32867100</v>
      </c>
      <c r="AD100" s="42"/>
      <c r="AE100" s="42">
        <f t="shared" si="15"/>
        <v>5217000</v>
      </c>
      <c r="AF100" s="42">
        <f t="shared" ref="AF100:AF101" si="21">--N100/30*21</f>
        <v>3651900</v>
      </c>
      <c r="AG100" s="42">
        <v>0</v>
      </c>
      <c r="AH100" s="42"/>
      <c r="AI100" s="42"/>
      <c r="AJ100" s="42">
        <f t="shared" si="16"/>
        <v>8868900</v>
      </c>
      <c r="AK100" s="42">
        <f t="shared" si="17"/>
        <v>41736000</v>
      </c>
      <c r="AL100" s="39"/>
      <c r="AM100" s="39"/>
      <c r="AN100" s="39"/>
      <c r="AO100" s="39"/>
      <c r="AP100" s="39"/>
      <c r="AQ100" s="39" t="s">
        <v>163</v>
      </c>
      <c r="AR100" s="39" t="s">
        <v>272</v>
      </c>
      <c r="AS100" s="39" t="s">
        <v>273</v>
      </c>
      <c r="AT100" s="39" t="s">
        <v>96</v>
      </c>
    </row>
    <row r="101" spans="1:46" hidden="1" x14ac:dyDescent="0.25">
      <c r="A101" s="38">
        <v>100</v>
      </c>
      <c r="B101" s="39" t="s">
        <v>9</v>
      </c>
      <c r="C101" s="39" t="s">
        <v>274</v>
      </c>
      <c r="D101" s="39" t="s">
        <v>275</v>
      </c>
      <c r="E101" s="40">
        <v>1030532212</v>
      </c>
      <c r="F101" s="41">
        <v>46044</v>
      </c>
      <c r="G101" s="41"/>
      <c r="H101" s="41">
        <v>46286</v>
      </c>
      <c r="I101" s="42">
        <v>41736000</v>
      </c>
      <c r="J101" s="43"/>
      <c r="K101" s="40">
        <v>0</v>
      </c>
      <c r="L101" s="39" t="s">
        <v>60</v>
      </c>
      <c r="M101" s="42">
        <v>0</v>
      </c>
      <c r="N101" s="40">
        <v>5217000</v>
      </c>
      <c r="O101" s="42">
        <v>173900</v>
      </c>
      <c r="P101" s="38">
        <v>774</v>
      </c>
      <c r="Q101" s="41">
        <v>46033</v>
      </c>
      <c r="R101" s="42">
        <v>62608860</v>
      </c>
      <c r="S101" s="38">
        <v>504</v>
      </c>
      <c r="T101" s="41">
        <v>46044</v>
      </c>
      <c r="U101" s="42">
        <v>41736000</v>
      </c>
      <c r="V101" s="42">
        <v>1565100</v>
      </c>
      <c r="W101" s="42">
        <v>5217000</v>
      </c>
      <c r="X101" s="42">
        <v>5217000</v>
      </c>
      <c r="Y101" s="42">
        <v>5217000</v>
      </c>
      <c r="Z101" s="42">
        <v>5217000</v>
      </c>
      <c r="AA101" s="42">
        <v>5217000</v>
      </c>
      <c r="AB101" s="42">
        <v>5217000</v>
      </c>
      <c r="AC101" s="42">
        <f t="shared" si="14"/>
        <v>32867100</v>
      </c>
      <c r="AD101" s="42"/>
      <c r="AE101" s="42">
        <f t="shared" si="15"/>
        <v>5217000</v>
      </c>
      <c r="AF101" s="42">
        <f t="shared" si="21"/>
        <v>3651900</v>
      </c>
      <c r="AG101" s="42">
        <v>0</v>
      </c>
      <c r="AH101" s="42"/>
      <c r="AI101" s="42"/>
      <c r="AJ101" s="42">
        <f t="shared" si="16"/>
        <v>8868900</v>
      </c>
      <c r="AK101" s="42">
        <f t="shared" si="17"/>
        <v>41736000</v>
      </c>
      <c r="AL101" s="39"/>
      <c r="AM101" s="39"/>
      <c r="AN101" s="39"/>
      <c r="AO101" s="39"/>
      <c r="AP101" s="39"/>
      <c r="AQ101" s="39" t="s">
        <v>163</v>
      </c>
      <c r="AR101" s="39" t="s">
        <v>276</v>
      </c>
      <c r="AS101" s="39" t="s">
        <v>277</v>
      </c>
      <c r="AT101" s="39" t="s">
        <v>96</v>
      </c>
    </row>
    <row r="102" spans="1:46" hidden="1" x14ac:dyDescent="0.25">
      <c r="A102" s="38">
        <v>101</v>
      </c>
      <c r="B102" s="39" t="s">
        <v>9</v>
      </c>
      <c r="C102" s="39" t="s">
        <v>278</v>
      </c>
      <c r="D102" s="39" t="s">
        <v>279</v>
      </c>
      <c r="E102" s="40">
        <v>12747441</v>
      </c>
      <c r="F102" s="41">
        <v>46037</v>
      </c>
      <c r="G102" s="41"/>
      <c r="H102" s="41">
        <v>46279</v>
      </c>
      <c r="I102" s="42">
        <v>50760000</v>
      </c>
      <c r="J102" s="43"/>
      <c r="K102" s="40">
        <v>0</v>
      </c>
      <c r="L102" s="39" t="s">
        <v>60</v>
      </c>
      <c r="M102" s="42">
        <v>0</v>
      </c>
      <c r="N102" s="40">
        <v>6345000</v>
      </c>
      <c r="O102" s="42">
        <v>211500</v>
      </c>
      <c r="P102" s="38">
        <v>748</v>
      </c>
      <c r="Q102" s="41">
        <v>46033</v>
      </c>
      <c r="R102" s="42">
        <v>76143444</v>
      </c>
      <c r="S102" s="38">
        <v>199</v>
      </c>
      <c r="T102" s="41">
        <v>46037</v>
      </c>
      <c r="U102" s="42">
        <v>50760000</v>
      </c>
      <c r="V102" s="42">
        <v>3384000</v>
      </c>
      <c r="W102" s="42">
        <v>6345000</v>
      </c>
      <c r="X102" s="42">
        <v>6345000</v>
      </c>
      <c r="Y102" s="42">
        <v>6345000</v>
      </c>
      <c r="Z102" s="42">
        <v>6345000</v>
      </c>
      <c r="AA102" s="42">
        <v>6345000</v>
      </c>
      <c r="AB102" s="42">
        <v>6345000</v>
      </c>
      <c r="AC102" s="42">
        <f t="shared" si="14"/>
        <v>41454000</v>
      </c>
      <c r="AD102" s="42"/>
      <c r="AE102" s="42">
        <f t="shared" si="15"/>
        <v>6345000</v>
      </c>
      <c r="AF102" s="42">
        <f t="shared" ref="AF102:AF103" si="22">--N102/30*14</f>
        <v>2961000</v>
      </c>
      <c r="AG102" s="42">
        <v>0</v>
      </c>
      <c r="AH102" s="42"/>
      <c r="AI102" s="42"/>
      <c r="AJ102" s="42">
        <f t="shared" si="16"/>
        <v>9306000</v>
      </c>
      <c r="AK102" s="42">
        <f t="shared" si="17"/>
        <v>50760000</v>
      </c>
      <c r="AL102" s="39"/>
      <c r="AM102" s="39"/>
      <c r="AN102" s="39"/>
      <c r="AO102" s="39"/>
      <c r="AP102" s="39"/>
      <c r="AQ102" s="39" t="s">
        <v>163</v>
      </c>
      <c r="AR102" s="39" t="s">
        <v>280</v>
      </c>
      <c r="AS102" s="39" t="s">
        <v>281</v>
      </c>
      <c r="AT102" s="39" t="s">
        <v>96</v>
      </c>
    </row>
    <row r="103" spans="1:46" hidden="1" x14ac:dyDescent="0.25">
      <c r="A103" s="38">
        <v>102</v>
      </c>
      <c r="B103" s="39" t="s">
        <v>9</v>
      </c>
      <c r="C103" s="39" t="s">
        <v>282</v>
      </c>
      <c r="D103" s="39" t="s">
        <v>283</v>
      </c>
      <c r="E103" s="40">
        <v>1085327915</v>
      </c>
      <c r="F103" s="41">
        <v>46037</v>
      </c>
      <c r="G103" s="41"/>
      <c r="H103" s="41">
        <v>46279</v>
      </c>
      <c r="I103" s="42">
        <v>50760000</v>
      </c>
      <c r="J103" s="43"/>
      <c r="K103" s="40">
        <v>0</v>
      </c>
      <c r="L103" s="39" t="s">
        <v>60</v>
      </c>
      <c r="M103" s="42">
        <v>0</v>
      </c>
      <c r="N103" s="40">
        <v>6345000</v>
      </c>
      <c r="O103" s="42">
        <v>211500</v>
      </c>
      <c r="P103" s="38">
        <v>856</v>
      </c>
      <c r="Q103" s="41">
        <v>46033</v>
      </c>
      <c r="R103" s="42">
        <v>76143444</v>
      </c>
      <c r="S103" s="38">
        <v>200</v>
      </c>
      <c r="T103" s="41">
        <v>46037</v>
      </c>
      <c r="U103" s="42">
        <v>50760000</v>
      </c>
      <c r="V103" s="42">
        <v>3384000</v>
      </c>
      <c r="W103" s="42">
        <v>6345000</v>
      </c>
      <c r="X103" s="42">
        <v>6345000</v>
      </c>
      <c r="Y103" s="42">
        <v>6345000</v>
      </c>
      <c r="Z103" s="42">
        <v>6345000</v>
      </c>
      <c r="AA103" s="42">
        <v>6345000</v>
      </c>
      <c r="AB103" s="42">
        <v>6345000</v>
      </c>
      <c r="AC103" s="42">
        <f t="shared" si="14"/>
        <v>41454000</v>
      </c>
      <c r="AD103" s="42"/>
      <c r="AE103" s="42">
        <f t="shared" si="15"/>
        <v>6345000</v>
      </c>
      <c r="AF103" s="42">
        <f t="shared" si="22"/>
        <v>2961000</v>
      </c>
      <c r="AG103" s="42">
        <v>0</v>
      </c>
      <c r="AH103" s="42"/>
      <c r="AI103" s="42"/>
      <c r="AJ103" s="42">
        <f t="shared" si="16"/>
        <v>9306000</v>
      </c>
      <c r="AK103" s="42">
        <f t="shared" si="17"/>
        <v>50760000</v>
      </c>
      <c r="AL103" s="39"/>
      <c r="AM103" s="39"/>
      <c r="AN103" s="39"/>
      <c r="AO103" s="39"/>
      <c r="AP103" s="39"/>
      <c r="AQ103" s="39" t="s">
        <v>163</v>
      </c>
      <c r="AR103" s="39" t="s">
        <v>284</v>
      </c>
      <c r="AS103" s="39" t="s">
        <v>285</v>
      </c>
      <c r="AT103" s="39" t="s">
        <v>96</v>
      </c>
    </row>
    <row r="104" spans="1:46" hidden="1" x14ac:dyDescent="0.25">
      <c r="A104" s="38">
        <v>103</v>
      </c>
      <c r="B104" s="39" t="s">
        <v>9</v>
      </c>
      <c r="C104" s="39" t="s">
        <v>286</v>
      </c>
      <c r="D104" s="39" t="s">
        <v>287</v>
      </c>
      <c r="E104" s="40">
        <v>1098638225</v>
      </c>
      <c r="F104" s="41">
        <v>46042</v>
      </c>
      <c r="G104" s="41"/>
      <c r="H104" s="41">
        <v>46284</v>
      </c>
      <c r="I104" s="42">
        <v>50760000</v>
      </c>
      <c r="J104" s="43"/>
      <c r="K104" s="40">
        <v>0</v>
      </c>
      <c r="L104" s="39" t="s">
        <v>60</v>
      </c>
      <c r="M104" s="42">
        <v>0</v>
      </c>
      <c r="N104" s="40">
        <v>6345000</v>
      </c>
      <c r="O104" s="42">
        <v>211500</v>
      </c>
      <c r="P104" s="38">
        <v>765</v>
      </c>
      <c r="Q104" s="41">
        <v>46033</v>
      </c>
      <c r="R104" s="42">
        <v>50762296</v>
      </c>
      <c r="S104" s="38">
        <v>336</v>
      </c>
      <c r="T104" s="41">
        <v>46041</v>
      </c>
      <c r="U104" s="42">
        <v>50760000</v>
      </c>
      <c r="V104" s="42">
        <v>2326500</v>
      </c>
      <c r="W104" s="42">
        <v>6345000</v>
      </c>
      <c r="X104" s="42">
        <v>6345000</v>
      </c>
      <c r="Y104" s="42">
        <v>6345000</v>
      </c>
      <c r="Z104" s="42">
        <v>6345000</v>
      </c>
      <c r="AA104" s="42">
        <v>6345000</v>
      </c>
      <c r="AB104" s="42">
        <v>6345000</v>
      </c>
      <c r="AC104" s="42">
        <f t="shared" si="14"/>
        <v>40396500</v>
      </c>
      <c r="AD104" s="42"/>
      <c r="AE104" s="42">
        <f t="shared" si="15"/>
        <v>6345000</v>
      </c>
      <c r="AF104" s="42">
        <f>--N104/30*19</f>
        <v>4018500</v>
      </c>
      <c r="AG104" s="42">
        <v>0</v>
      </c>
      <c r="AH104" s="42"/>
      <c r="AI104" s="42"/>
      <c r="AJ104" s="42">
        <f t="shared" si="16"/>
        <v>10363500</v>
      </c>
      <c r="AK104" s="42">
        <f t="shared" si="17"/>
        <v>50760000</v>
      </c>
      <c r="AL104" s="39"/>
      <c r="AM104" s="39"/>
      <c r="AN104" s="39"/>
      <c r="AO104" s="39"/>
      <c r="AP104" s="39"/>
      <c r="AQ104" s="39" t="s">
        <v>163</v>
      </c>
      <c r="AR104" s="39" t="s">
        <v>288</v>
      </c>
      <c r="AS104" s="39" t="s">
        <v>289</v>
      </c>
      <c r="AT104" s="39" t="s">
        <v>96</v>
      </c>
    </row>
    <row r="105" spans="1:46" hidden="1" x14ac:dyDescent="0.25">
      <c r="A105" s="38">
        <v>104</v>
      </c>
      <c r="B105" s="39" t="s">
        <v>9</v>
      </c>
      <c r="C105" s="39" t="s">
        <v>290</v>
      </c>
      <c r="D105" s="39" t="s">
        <v>291</v>
      </c>
      <c r="E105" s="40">
        <v>1019029949</v>
      </c>
      <c r="F105" s="41">
        <v>46038</v>
      </c>
      <c r="G105" s="41"/>
      <c r="H105" s="41">
        <v>46280</v>
      </c>
      <c r="I105" s="42">
        <v>50760000</v>
      </c>
      <c r="J105" s="43"/>
      <c r="K105" s="40">
        <v>0</v>
      </c>
      <c r="L105" s="39" t="s">
        <v>60</v>
      </c>
      <c r="M105" s="42">
        <v>0</v>
      </c>
      <c r="N105" s="40">
        <v>6345000</v>
      </c>
      <c r="O105" s="42">
        <v>211500</v>
      </c>
      <c r="P105" s="38">
        <v>839</v>
      </c>
      <c r="Q105" s="41">
        <v>46033</v>
      </c>
      <c r="R105" s="42">
        <v>50762296</v>
      </c>
      <c r="S105" s="38">
        <v>216</v>
      </c>
      <c r="T105" s="41">
        <v>46038</v>
      </c>
      <c r="U105" s="42">
        <v>50760000</v>
      </c>
      <c r="V105" s="42">
        <v>3172500</v>
      </c>
      <c r="W105" s="42">
        <v>6345000</v>
      </c>
      <c r="X105" s="42">
        <v>6345000</v>
      </c>
      <c r="Y105" s="42">
        <v>6345000</v>
      </c>
      <c r="Z105" s="42">
        <v>6345000</v>
      </c>
      <c r="AA105" s="42">
        <v>6345000</v>
      </c>
      <c r="AB105" s="42">
        <v>6345000</v>
      </c>
      <c r="AC105" s="42">
        <f t="shared" si="14"/>
        <v>41242500</v>
      </c>
      <c r="AD105" s="42"/>
      <c r="AE105" s="42">
        <f t="shared" si="15"/>
        <v>6345000</v>
      </c>
      <c r="AF105" s="42">
        <f>--N105/30*15</f>
        <v>3172500</v>
      </c>
      <c r="AG105" s="42">
        <v>0</v>
      </c>
      <c r="AH105" s="42"/>
      <c r="AI105" s="42"/>
      <c r="AJ105" s="42">
        <f t="shared" si="16"/>
        <v>9517500</v>
      </c>
      <c r="AK105" s="42">
        <f t="shared" si="17"/>
        <v>50760000</v>
      </c>
      <c r="AL105" s="39"/>
      <c r="AM105" s="39"/>
      <c r="AN105" s="39"/>
      <c r="AO105" s="39"/>
      <c r="AP105" s="39"/>
      <c r="AQ105" s="39" t="s">
        <v>163</v>
      </c>
      <c r="AR105" s="39" t="s">
        <v>292</v>
      </c>
      <c r="AS105" s="39" t="s">
        <v>293</v>
      </c>
      <c r="AT105" s="39" t="s">
        <v>96</v>
      </c>
    </row>
    <row r="106" spans="1:46" hidden="1" x14ac:dyDescent="0.25">
      <c r="A106" s="38">
        <v>105</v>
      </c>
      <c r="B106" s="39" t="s">
        <v>9</v>
      </c>
      <c r="C106" s="39" t="s">
        <v>294</v>
      </c>
      <c r="D106" s="39" t="s">
        <v>295</v>
      </c>
      <c r="E106" s="40">
        <v>79893564</v>
      </c>
      <c r="F106" s="41">
        <v>46042</v>
      </c>
      <c r="G106" s="41"/>
      <c r="H106" s="41">
        <v>46284</v>
      </c>
      <c r="I106" s="42">
        <v>50760000</v>
      </c>
      <c r="J106" s="43"/>
      <c r="K106" s="40">
        <v>0</v>
      </c>
      <c r="L106" s="39" t="s">
        <v>60</v>
      </c>
      <c r="M106" s="42">
        <v>0</v>
      </c>
      <c r="N106" s="40">
        <v>6345000</v>
      </c>
      <c r="O106" s="42">
        <v>211500</v>
      </c>
      <c r="P106" s="38">
        <v>872</v>
      </c>
      <c r="Q106" s="41">
        <v>46033</v>
      </c>
      <c r="R106" s="42">
        <v>76143444</v>
      </c>
      <c r="S106" s="38">
        <v>381</v>
      </c>
      <c r="T106" s="41">
        <v>46042</v>
      </c>
      <c r="U106" s="42">
        <v>50760000</v>
      </c>
      <c r="V106" s="42">
        <v>2326500</v>
      </c>
      <c r="W106" s="42">
        <v>6345000</v>
      </c>
      <c r="X106" s="42">
        <v>6345000</v>
      </c>
      <c r="Y106" s="42">
        <v>6345000</v>
      </c>
      <c r="Z106" s="42">
        <v>6345000</v>
      </c>
      <c r="AA106" s="42">
        <v>6345000</v>
      </c>
      <c r="AB106" s="42">
        <v>6345000</v>
      </c>
      <c r="AC106" s="42">
        <f t="shared" si="14"/>
        <v>40396500</v>
      </c>
      <c r="AD106" s="42"/>
      <c r="AE106" s="42">
        <f t="shared" si="15"/>
        <v>6345000</v>
      </c>
      <c r="AF106" s="42">
        <f t="shared" ref="AF106:AF107" si="23">--N106/30*19</f>
        <v>4018500</v>
      </c>
      <c r="AG106" s="42">
        <v>0</v>
      </c>
      <c r="AH106" s="42"/>
      <c r="AI106" s="42"/>
      <c r="AJ106" s="42">
        <f t="shared" si="16"/>
        <v>10363500</v>
      </c>
      <c r="AK106" s="42">
        <f t="shared" si="17"/>
        <v>50760000</v>
      </c>
      <c r="AL106" s="39"/>
      <c r="AM106" s="39"/>
      <c r="AN106" s="39"/>
      <c r="AO106" s="39"/>
      <c r="AP106" s="39"/>
      <c r="AQ106" s="39" t="s">
        <v>163</v>
      </c>
      <c r="AR106" s="39" t="s">
        <v>296</v>
      </c>
      <c r="AS106" s="39" t="s">
        <v>297</v>
      </c>
      <c r="AT106" s="39" t="s">
        <v>96</v>
      </c>
    </row>
    <row r="107" spans="1:46" hidden="1" x14ac:dyDescent="0.25">
      <c r="A107" s="38">
        <v>106</v>
      </c>
      <c r="B107" s="39" t="s">
        <v>9</v>
      </c>
      <c r="C107" s="39" t="s">
        <v>298</v>
      </c>
      <c r="D107" s="39" t="s">
        <v>299</v>
      </c>
      <c r="E107" s="40">
        <v>79885651</v>
      </c>
      <c r="F107" s="41">
        <v>46042</v>
      </c>
      <c r="G107" s="41"/>
      <c r="H107" s="41">
        <v>46284</v>
      </c>
      <c r="I107" s="42">
        <v>50760000</v>
      </c>
      <c r="J107" s="43"/>
      <c r="K107" s="40">
        <v>0</v>
      </c>
      <c r="L107" s="39" t="s">
        <v>60</v>
      </c>
      <c r="M107" s="42">
        <v>0</v>
      </c>
      <c r="N107" s="40">
        <v>6345000</v>
      </c>
      <c r="O107" s="42">
        <v>211500</v>
      </c>
      <c r="P107" s="38">
        <v>825</v>
      </c>
      <c r="Q107" s="41">
        <v>46033</v>
      </c>
      <c r="R107" s="42">
        <v>50762296</v>
      </c>
      <c r="S107" s="38">
        <v>382</v>
      </c>
      <c r="T107" s="41">
        <v>46042</v>
      </c>
      <c r="U107" s="42">
        <v>50760000</v>
      </c>
      <c r="V107" s="42">
        <v>2326500</v>
      </c>
      <c r="W107" s="42">
        <v>6345000</v>
      </c>
      <c r="X107" s="42">
        <v>6345000</v>
      </c>
      <c r="Y107" s="42">
        <v>6345000</v>
      </c>
      <c r="Z107" s="42">
        <v>6345000</v>
      </c>
      <c r="AA107" s="42">
        <v>6345000</v>
      </c>
      <c r="AB107" s="42">
        <v>6345000</v>
      </c>
      <c r="AC107" s="42">
        <f t="shared" si="14"/>
        <v>40396500</v>
      </c>
      <c r="AD107" s="42"/>
      <c r="AE107" s="42">
        <f t="shared" si="15"/>
        <v>6345000</v>
      </c>
      <c r="AF107" s="42">
        <f t="shared" si="23"/>
        <v>4018500</v>
      </c>
      <c r="AG107" s="42">
        <v>0</v>
      </c>
      <c r="AH107" s="42"/>
      <c r="AI107" s="42"/>
      <c r="AJ107" s="42">
        <f t="shared" si="16"/>
        <v>10363500</v>
      </c>
      <c r="AK107" s="42">
        <f t="shared" si="17"/>
        <v>50760000</v>
      </c>
      <c r="AL107" s="39"/>
      <c r="AM107" s="39"/>
      <c r="AN107" s="39"/>
      <c r="AO107" s="39"/>
      <c r="AP107" s="39"/>
      <c r="AQ107" s="39" t="s">
        <v>163</v>
      </c>
      <c r="AR107" s="39" t="s">
        <v>300</v>
      </c>
      <c r="AS107" s="39" t="s">
        <v>301</v>
      </c>
      <c r="AT107" s="39" t="s">
        <v>96</v>
      </c>
    </row>
    <row r="108" spans="1:46" hidden="1" x14ac:dyDescent="0.25">
      <c r="A108" s="38">
        <v>107</v>
      </c>
      <c r="B108" s="39" t="s">
        <v>9</v>
      </c>
      <c r="C108" s="39" t="s">
        <v>302</v>
      </c>
      <c r="D108" s="39" t="s">
        <v>303</v>
      </c>
      <c r="E108" s="40">
        <v>1087048796</v>
      </c>
      <c r="F108" s="41">
        <v>46041</v>
      </c>
      <c r="G108" s="41"/>
      <c r="H108" s="41">
        <v>46283</v>
      </c>
      <c r="I108" s="42">
        <v>50760000</v>
      </c>
      <c r="J108" s="43"/>
      <c r="K108" s="40">
        <v>0</v>
      </c>
      <c r="L108" s="39" t="s">
        <v>60</v>
      </c>
      <c r="M108" s="42">
        <v>0</v>
      </c>
      <c r="N108" s="40">
        <v>6345000</v>
      </c>
      <c r="O108" s="42">
        <v>211500</v>
      </c>
      <c r="P108" s="38">
        <v>764</v>
      </c>
      <c r="Q108" s="41">
        <v>46033</v>
      </c>
      <c r="R108" s="42">
        <v>76143444</v>
      </c>
      <c r="S108" s="38">
        <v>305</v>
      </c>
      <c r="T108" s="41">
        <v>46041</v>
      </c>
      <c r="U108" s="42">
        <v>50760000</v>
      </c>
      <c r="V108" s="42">
        <v>2538000</v>
      </c>
      <c r="W108" s="42">
        <v>6345000</v>
      </c>
      <c r="X108" s="42">
        <v>6345000</v>
      </c>
      <c r="Y108" s="42">
        <v>6345000</v>
      </c>
      <c r="Z108" s="42">
        <v>6345000</v>
      </c>
      <c r="AA108" s="42">
        <v>6345000</v>
      </c>
      <c r="AB108" s="42">
        <v>6345000</v>
      </c>
      <c r="AC108" s="42">
        <f t="shared" si="14"/>
        <v>40608000</v>
      </c>
      <c r="AD108" s="42"/>
      <c r="AE108" s="42">
        <f t="shared" si="15"/>
        <v>6345000</v>
      </c>
      <c r="AF108" s="42">
        <f>--N108/30*18</f>
        <v>3807000</v>
      </c>
      <c r="AG108" s="42">
        <v>0</v>
      </c>
      <c r="AH108" s="42"/>
      <c r="AI108" s="42"/>
      <c r="AJ108" s="42">
        <f t="shared" si="16"/>
        <v>10152000</v>
      </c>
      <c r="AK108" s="42">
        <f t="shared" si="17"/>
        <v>50760000</v>
      </c>
      <c r="AL108" s="39"/>
      <c r="AM108" s="39"/>
      <c r="AN108" s="39"/>
      <c r="AO108" s="39"/>
      <c r="AP108" s="39"/>
      <c r="AQ108" s="39" t="s">
        <v>163</v>
      </c>
      <c r="AR108" s="39" t="s">
        <v>304</v>
      </c>
      <c r="AS108" s="39" t="s">
        <v>305</v>
      </c>
      <c r="AT108" s="39" t="s">
        <v>96</v>
      </c>
    </row>
    <row r="109" spans="1:46" hidden="1" x14ac:dyDescent="0.25">
      <c r="A109" s="38">
        <v>108</v>
      </c>
      <c r="B109" s="39" t="s">
        <v>9</v>
      </c>
      <c r="C109" s="39" t="s">
        <v>306</v>
      </c>
      <c r="D109" s="39" t="s">
        <v>307</v>
      </c>
      <c r="E109" s="40">
        <v>1077445981</v>
      </c>
      <c r="F109" s="41">
        <v>46037</v>
      </c>
      <c r="G109" s="41"/>
      <c r="H109" s="41">
        <v>46279</v>
      </c>
      <c r="I109" s="42">
        <v>50760000</v>
      </c>
      <c r="J109" s="43"/>
      <c r="K109" s="40">
        <v>0</v>
      </c>
      <c r="L109" s="39" t="s">
        <v>60</v>
      </c>
      <c r="M109" s="42">
        <v>0</v>
      </c>
      <c r="N109" s="40">
        <v>6345000</v>
      </c>
      <c r="O109" s="42">
        <v>211500</v>
      </c>
      <c r="P109" s="38">
        <v>826</v>
      </c>
      <c r="Q109" s="41">
        <v>46033</v>
      </c>
      <c r="R109" s="42">
        <v>76143444</v>
      </c>
      <c r="S109" s="38">
        <v>207</v>
      </c>
      <c r="T109" s="41">
        <v>46037</v>
      </c>
      <c r="U109" s="42">
        <v>50760000</v>
      </c>
      <c r="V109" s="42">
        <v>3384000</v>
      </c>
      <c r="W109" s="42">
        <v>6345000</v>
      </c>
      <c r="X109" s="42">
        <v>6345000</v>
      </c>
      <c r="Y109" s="42">
        <v>6345000</v>
      </c>
      <c r="Z109" s="42">
        <v>6345000</v>
      </c>
      <c r="AA109" s="42">
        <v>6345000</v>
      </c>
      <c r="AB109" s="42">
        <v>6345000</v>
      </c>
      <c r="AC109" s="42">
        <f t="shared" si="14"/>
        <v>41454000</v>
      </c>
      <c r="AD109" s="42"/>
      <c r="AE109" s="42">
        <f t="shared" si="15"/>
        <v>6345000</v>
      </c>
      <c r="AF109" s="42">
        <f t="shared" ref="AF109:AF110" si="24">--N109/30*14</f>
        <v>2961000</v>
      </c>
      <c r="AG109" s="42">
        <v>0</v>
      </c>
      <c r="AH109" s="42"/>
      <c r="AI109" s="42"/>
      <c r="AJ109" s="42">
        <f t="shared" si="16"/>
        <v>9306000</v>
      </c>
      <c r="AK109" s="42">
        <f t="shared" si="17"/>
        <v>50760000</v>
      </c>
      <c r="AL109" s="39"/>
      <c r="AM109" s="39"/>
      <c r="AN109" s="39"/>
      <c r="AO109" s="39"/>
      <c r="AP109" s="39"/>
      <c r="AQ109" s="39" t="s">
        <v>163</v>
      </c>
      <c r="AR109" s="39" t="s">
        <v>308</v>
      </c>
      <c r="AS109" s="39" t="s">
        <v>309</v>
      </c>
      <c r="AT109" s="39" t="s">
        <v>96</v>
      </c>
    </row>
    <row r="110" spans="1:46" hidden="1" x14ac:dyDescent="0.25">
      <c r="A110" s="38">
        <v>109</v>
      </c>
      <c r="B110" s="39" t="s">
        <v>9</v>
      </c>
      <c r="C110" s="39" t="s">
        <v>310</v>
      </c>
      <c r="D110" s="39" t="s">
        <v>311</v>
      </c>
      <c r="E110" s="40">
        <v>79848324</v>
      </c>
      <c r="F110" s="41">
        <v>46037</v>
      </c>
      <c r="G110" s="41"/>
      <c r="H110" s="41">
        <v>46279</v>
      </c>
      <c r="I110" s="42">
        <v>50760000</v>
      </c>
      <c r="J110" s="43"/>
      <c r="K110" s="40">
        <v>0</v>
      </c>
      <c r="L110" s="39" t="s">
        <v>60</v>
      </c>
      <c r="M110" s="42">
        <v>0</v>
      </c>
      <c r="N110" s="40">
        <v>6345000</v>
      </c>
      <c r="O110" s="42">
        <v>211500</v>
      </c>
      <c r="P110" s="38">
        <v>840</v>
      </c>
      <c r="Q110" s="41">
        <v>46033</v>
      </c>
      <c r="R110" s="42">
        <v>76143444</v>
      </c>
      <c r="S110" s="38">
        <v>202</v>
      </c>
      <c r="T110" s="41">
        <v>46037</v>
      </c>
      <c r="U110" s="42">
        <v>50760000</v>
      </c>
      <c r="V110" s="42">
        <v>3384000</v>
      </c>
      <c r="W110" s="42">
        <v>6345000</v>
      </c>
      <c r="X110" s="42">
        <v>6345000</v>
      </c>
      <c r="Y110" s="42">
        <v>6345000</v>
      </c>
      <c r="Z110" s="42">
        <v>6345000</v>
      </c>
      <c r="AA110" s="42">
        <v>6345000</v>
      </c>
      <c r="AB110" s="42">
        <v>6345000</v>
      </c>
      <c r="AC110" s="42">
        <f t="shared" si="14"/>
        <v>41454000</v>
      </c>
      <c r="AD110" s="42"/>
      <c r="AE110" s="42">
        <f t="shared" si="15"/>
        <v>6345000</v>
      </c>
      <c r="AF110" s="42">
        <f t="shared" si="24"/>
        <v>2961000</v>
      </c>
      <c r="AG110" s="42">
        <v>0</v>
      </c>
      <c r="AH110" s="42"/>
      <c r="AI110" s="42"/>
      <c r="AJ110" s="42">
        <f t="shared" si="16"/>
        <v>9306000</v>
      </c>
      <c r="AK110" s="42">
        <f t="shared" si="17"/>
        <v>50760000</v>
      </c>
      <c r="AL110" s="39"/>
      <c r="AM110" s="39"/>
      <c r="AN110" s="39"/>
      <c r="AO110" s="39"/>
      <c r="AP110" s="39"/>
      <c r="AQ110" s="39" t="s">
        <v>163</v>
      </c>
      <c r="AR110" s="39" t="s">
        <v>312</v>
      </c>
      <c r="AS110" s="39" t="s">
        <v>313</v>
      </c>
      <c r="AT110" s="39" t="s">
        <v>96</v>
      </c>
    </row>
    <row r="111" spans="1:46" hidden="1" x14ac:dyDescent="0.25">
      <c r="A111" s="38">
        <v>110</v>
      </c>
      <c r="B111" s="39" t="s">
        <v>9</v>
      </c>
      <c r="C111" s="39" t="s">
        <v>314</v>
      </c>
      <c r="D111" s="39" t="s">
        <v>315</v>
      </c>
      <c r="E111" s="40">
        <v>1085321180</v>
      </c>
      <c r="F111" s="41">
        <v>46041</v>
      </c>
      <c r="G111" s="41"/>
      <c r="H111" s="41">
        <v>46283</v>
      </c>
      <c r="I111" s="42">
        <v>50760000</v>
      </c>
      <c r="J111" s="43"/>
      <c r="K111" s="40">
        <v>0</v>
      </c>
      <c r="L111" s="39" t="s">
        <v>60</v>
      </c>
      <c r="M111" s="42">
        <v>0</v>
      </c>
      <c r="N111" s="40">
        <v>6345000</v>
      </c>
      <c r="O111" s="42">
        <v>211500</v>
      </c>
      <c r="P111" s="38">
        <v>800</v>
      </c>
      <c r="Q111" s="41">
        <v>46033</v>
      </c>
      <c r="R111" s="42">
        <v>76143444</v>
      </c>
      <c r="S111" s="38">
        <v>335</v>
      </c>
      <c r="T111" s="41">
        <v>46041</v>
      </c>
      <c r="U111" s="42">
        <v>50760000</v>
      </c>
      <c r="V111" s="42">
        <v>2538000</v>
      </c>
      <c r="W111" s="42">
        <v>6345000</v>
      </c>
      <c r="X111" s="42">
        <v>6345000</v>
      </c>
      <c r="Y111" s="42">
        <v>6345000</v>
      </c>
      <c r="Z111" s="42">
        <v>6345000</v>
      </c>
      <c r="AA111" s="42">
        <v>6345000</v>
      </c>
      <c r="AB111" s="42">
        <v>6345000</v>
      </c>
      <c r="AC111" s="42">
        <f t="shared" si="14"/>
        <v>40608000</v>
      </c>
      <c r="AD111" s="42"/>
      <c r="AE111" s="42">
        <f t="shared" si="15"/>
        <v>6345000</v>
      </c>
      <c r="AF111" s="42">
        <f>--N111/30*18</f>
        <v>3807000</v>
      </c>
      <c r="AG111" s="42">
        <v>0</v>
      </c>
      <c r="AH111" s="42"/>
      <c r="AI111" s="42"/>
      <c r="AJ111" s="42">
        <f t="shared" si="16"/>
        <v>10152000</v>
      </c>
      <c r="AK111" s="42">
        <f t="shared" si="17"/>
        <v>50760000</v>
      </c>
      <c r="AL111" s="39"/>
      <c r="AM111" s="39"/>
      <c r="AN111" s="39"/>
      <c r="AO111" s="39"/>
      <c r="AP111" s="39"/>
      <c r="AQ111" s="39" t="s">
        <v>163</v>
      </c>
      <c r="AR111" s="39" t="s">
        <v>316</v>
      </c>
      <c r="AS111" s="39" t="s">
        <v>317</v>
      </c>
      <c r="AT111" s="39" t="s">
        <v>96</v>
      </c>
    </row>
    <row r="112" spans="1:46" hidden="1" x14ac:dyDescent="0.25">
      <c r="A112" s="38">
        <v>111</v>
      </c>
      <c r="B112" s="39" t="s">
        <v>9</v>
      </c>
      <c r="C112" s="39" t="s">
        <v>318</v>
      </c>
      <c r="D112" s="39" t="s">
        <v>319</v>
      </c>
      <c r="E112" s="40">
        <v>1116553695</v>
      </c>
      <c r="F112" s="41">
        <v>46045</v>
      </c>
      <c r="G112" s="41"/>
      <c r="H112" s="41">
        <v>46287</v>
      </c>
      <c r="I112" s="42">
        <v>50760000</v>
      </c>
      <c r="J112" s="43"/>
      <c r="K112" s="40">
        <v>0</v>
      </c>
      <c r="L112" s="39" t="s">
        <v>60</v>
      </c>
      <c r="M112" s="42">
        <v>0</v>
      </c>
      <c r="N112" s="40">
        <v>6345000</v>
      </c>
      <c r="O112" s="42">
        <v>211500</v>
      </c>
      <c r="P112" s="38">
        <v>857</v>
      </c>
      <c r="Q112" s="41">
        <v>46033</v>
      </c>
      <c r="R112" s="42">
        <v>50762296</v>
      </c>
      <c r="S112" s="38">
        <v>549</v>
      </c>
      <c r="T112" s="41">
        <v>46045</v>
      </c>
      <c r="U112" s="42">
        <v>50760000</v>
      </c>
      <c r="V112" s="42">
        <v>1692000</v>
      </c>
      <c r="W112" s="42">
        <v>6345000</v>
      </c>
      <c r="X112" s="42">
        <v>6345000</v>
      </c>
      <c r="Y112" s="42">
        <v>6345000</v>
      </c>
      <c r="Z112" s="42">
        <v>6345000</v>
      </c>
      <c r="AA112" s="42">
        <v>6345000</v>
      </c>
      <c r="AB112" s="42">
        <v>6345000</v>
      </c>
      <c r="AC112" s="42">
        <f t="shared" si="14"/>
        <v>39762000</v>
      </c>
      <c r="AD112" s="42"/>
      <c r="AE112" s="42">
        <f t="shared" si="15"/>
        <v>6345000</v>
      </c>
      <c r="AF112" s="42">
        <f>--N112/30*22</f>
        <v>4653000</v>
      </c>
      <c r="AG112" s="42">
        <v>0</v>
      </c>
      <c r="AH112" s="42"/>
      <c r="AI112" s="42"/>
      <c r="AJ112" s="42">
        <f t="shared" si="16"/>
        <v>10998000</v>
      </c>
      <c r="AK112" s="42">
        <f t="shared" si="17"/>
        <v>50760000</v>
      </c>
      <c r="AL112" s="39"/>
      <c r="AM112" s="39"/>
      <c r="AN112" s="39"/>
      <c r="AO112" s="39"/>
      <c r="AP112" s="39"/>
      <c r="AQ112" s="39" t="s">
        <v>163</v>
      </c>
      <c r="AR112" s="39" t="s">
        <v>320</v>
      </c>
      <c r="AS112" s="39" t="s">
        <v>321</v>
      </c>
      <c r="AT112" s="39" t="s">
        <v>96</v>
      </c>
    </row>
    <row r="113" spans="1:46" hidden="1" x14ac:dyDescent="0.25">
      <c r="A113" s="38">
        <v>112</v>
      </c>
      <c r="B113" s="39" t="s">
        <v>9</v>
      </c>
      <c r="C113" s="39" t="s">
        <v>322</v>
      </c>
      <c r="D113" s="39" t="s">
        <v>323</v>
      </c>
      <c r="E113" s="40">
        <v>1018437070</v>
      </c>
      <c r="F113" s="41">
        <v>46042</v>
      </c>
      <c r="G113" s="41"/>
      <c r="H113" s="41">
        <v>46284</v>
      </c>
      <c r="I113" s="42">
        <v>30000000</v>
      </c>
      <c r="J113" s="43"/>
      <c r="K113" s="40">
        <v>0</v>
      </c>
      <c r="L113" s="39" t="s">
        <v>60</v>
      </c>
      <c r="M113" s="42">
        <v>0</v>
      </c>
      <c r="N113" s="40">
        <v>3750000</v>
      </c>
      <c r="O113" s="42">
        <v>125000</v>
      </c>
      <c r="P113" s="38">
        <v>757</v>
      </c>
      <c r="Q113" s="41">
        <v>46033</v>
      </c>
      <c r="R113" s="42">
        <v>30002752</v>
      </c>
      <c r="S113" s="38">
        <v>396</v>
      </c>
      <c r="T113" s="41">
        <v>46042</v>
      </c>
      <c r="U113" s="42">
        <v>30000000</v>
      </c>
      <c r="V113" s="42">
        <v>1375000</v>
      </c>
      <c r="W113" s="42">
        <v>3750000</v>
      </c>
      <c r="X113" s="42">
        <v>3750000</v>
      </c>
      <c r="Y113" s="42">
        <v>3750000</v>
      </c>
      <c r="Z113" s="42">
        <v>3750000</v>
      </c>
      <c r="AA113" s="42">
        <v>3750000</v>
      </c>
      <c r="AB113" s="42">
        <v>3750000</v>
      </c>
      <c r="AC113" s="42">
        <f t="shared" si="14"/>
        <v>23875000</v>
      </c>
      <c r="AD113" s="42"/>
      <c r="AE113" s="42">
        <f t="shared" si="15"/>
        <v>3750000</v>
      </c>
      <c r="AF113" s="42">
        <f>--N113/30*19</f>
        <v>2375000</v>
      </c>
      <c r="AG113" s="42">
        <v>0</v>
      </c>
      <c r="AH113" s="42"/>
      <c r="AI113" s="42"/>
      <c r="AJ113" s="42">
        <f t="shared" si="16"/>
        <v>6125000</v>
      </c>
      <c r="AK113" s="42">
        <f t="shared" si="17"/>
        <v>30000000</v>
      </c>
      <c r="AL113" s="39"/>
      <c r="AM113" s="39"/>
      <c r="AN113" s="39"/>
      <c r="AO113" s="39"/>
      <c r="AP113" s="39"/>
      <c r="AQ113" s="39" t="s">
        <v>163</v>
      </c>
      <c r="AR113" s="39" t="s">
        <v>324</v>
      </c>
      <c r="AS113" s="39" t="s">
        <v>325</v>
      </c>
      <c r="AT113" s="39" t="s">
        <v>96</v>
      </c>
    </row>
    <row r="114" spans="1:46" hidden="1" x14ac:dyDescent="0.25">
      <c r="A114" s="38">
        <v>113</v>
      </c>
      <c r="B114" s="39" t="s">
        <v>9</v>
      </c>
      <c r="C114" s="39" t="s">
        <v>326</v>
      </c>
      <c r="D114" s="39" t="s">
        <v>327</v>
      </c>
      <c r="E114" s="40">
        <v>1033703904</v>
      </c>
      <c r="F114" s="41">
        <v>46043</v>
      </c>
      <c r="G114" s="41"/>
      <c r="H114" s="41">
        <v>46285</v>
      </c>
      <c r="I114" s="42">
        <v>30000000</v>
      </c>
      <c r="J114" s="43"/>
      <c r="K114" s="40">
        <v>0</v>
      </c>
      <c r="L114" s="39" t="s">
        <v>60</v>
      </c>
      <c r="M114" s="42">
        <v>0</v>
      </c>
      <c r="N114" s="40">
        <v>3750000</v>
      </c>
      <c r="O114" s="42">
        <v>125000</v>
      </c>
      <c r="P114" s="38">
        <v>847</v>
      </c>
      <c r="Q114" s="41">
        <v>46033</v>
      </c>
      <c r="R114" s="42">
        <v>45004128</v>
      </c>
      <c r="S114" s="38">
        <v>412</v>
      </c>
      <c r="T114" s="41">
        <v>46043</v>
      </c>
      <c r="U114" s="42">
        <v>30000000</v>
      </c>
      <c r="V114" s="42">
        <v>1250000</v>
      </c>
      <c r="W114" s="42">
        <v>3750000</v>
      </c>
      <c r="X114" s="42">
        <v>3750000</v>
      </c>
      <c r="Y114" s="42">
        <v>3750000</v>
      </c>
      <c r="Z114" s="42">
        <v>3750000</v>
      </c>
      <c r="AA114" s="42">
        <v>3750000</v>
      </c>
      <c r="AB114" s="42">
        <v>3750000</v>
      </c>
      <c r="AC114" s="42">
        <f t="shared" si="14"/>
        <v>23750000</v>
      </c>
      <c r="AD114" s="42"/>
      <c r="AE114" s="42">
        <f t="shared" si="15"/>
        <v>3750000</v>
      </c>
      <c r="AF114" s="42">
        <f>--N114/30*20</f>
        <v>2500000</v>
      </c>
      <c r="AG114" s="42">
        <v>0</v>
      </c>
      <c r="AH114" s="42"/>
      <c r="AI114" s="42"/>
      <c r="AJ114" s="42">
        <f t="shared" si="16"/>
        <v>6250000</v>
      </c>
      <c r="AK114" s="42">
        <f t="shared" si="17"/>
        <v>30000000</v>
      </c>
      <c r="AL114" s="39"/>
      <c r="AM114" s="39"/>
      <c r="AN114" s="39"/>
      <c r="AO114" s="39"/>
      <c r="AP114" s="39"/>
      <c r="AQ114" s="39" t="s">
        <v>163</v>
      </c>
      <c r="AR114" s="39" t="s">
        <v>328</v>
      </c>
      <c r="AS114" s="39" t="s">
        <v>329</v>
      </c>
      <c r="AT114" s="39" t="s">
        <v>96</v>
      </c>
    </row>
    <row r="115" spans="1:46" hidden="1" x14ac:dyDescent="0.25">
      <c r="A115" s="38">
        <v>114</v>
      </c>
      <c r="B115" s="39" t="s">
        <v>9</v>
      </c>
      <c r="C115" s="39" t="s">
        <v>330</v>
      </c>
      <c r="D115" s="39" t="s">
        <v>331</v>
      </c>
      <c r="E115" s="40">
        <v>1013676141</v>
      </c>
      <c r="F115" s="41">
        <v>46044</v>
      </c>
      <c r="G115" s="41"/>
      <c r="H115" s="41">
        <v>46286</v>
      </c>
      <c r="I115" s="42">
        <v>73776000</v>
      </c>
      <c r="J115" s="43"/>
      <c r="K115" s="40">
        <v>0</v>
      </c>
      <c r="L115" s="39" t="s">
        <v>60</v>
      </c>
      <c r="M115" s="42">
        <v>0</v>
      </c>
      <c r="N115" s="40">
        <v>9222000</v>
      </c>
      <c r="O115" s="42">
        <v>307400</v>
      </c>
      <c r="P115" s="38">
        <v>835</v>
      </c>
      <c r="Q115" s="41">
        <v>46033</v>
      </c>
      <c r="R115" s="42">
        <v>73792312</v>
      </c>
      <c r="S115" s="38">
        <v>502</v>
      </c>
      <c r="T115" s="41">
        <v>46044</v>
      </c>
      <c r="U115" s="42">
        <v>73776000</v>
      </c>
      <c r="V115" s="42">
        <v>2766600</v>
      </c>
      <c r="W115" s="42">
        <v>9222000</v>
      </c>
      <c r="X115" s="42">
        <v>9222000</v>
      </c>
      <c r="Y115" s="42">
        <v>9222000</v>
      </c>
      <c r="Z115" s="42">
        <v>9222000</v>
      </c>
      <c r="AA115" s="42">
        <v>6455400</v>
      </c>
      <c r="AB115" s="42">
        <v>9222000</v>
      </c>
      <c r="AC115" s="42">
        <f t="shared" si="14"/>
        <v>55332000</v>
      </c>
      <c r="AD115" s="42"/>
      <c r="AE115" s="42">
        <f t="shared" si="15"/>
        <v>9222000</v>
      </c>
      <c r="AF115" s="42">
        <f>--N115/30*21</f>
        <v>6455400</v>
      </c>
      <c r="AG115" s="42">
        <v>0</v>
      </c>
      <c r="AH115" s="42"/>
      <c r="AI115" s="42"/>
      <c r="AJ115" s="42">
        <f t="shared" si="16"/>
        <v>15677400</v>
      </c>
      <c r="AK115" s="42">
        <f t="shared" si="17"/>
        <v>71009400</v>
      </c>
      <c r="AL115" s="38" t="s">
        <v>92</v>
      </c>
      <c r="AM115" s="41">
        <v>46195</v>
      </c>
      <c r="AN115" s="41">
        <v>46203</v>
      </c>
      <c r="AO115" s="38">
        <v>9</v>
      </c>
      <c r="AP115" s="52"/>
      <c r="AQ115" s="39" t="s">
        <v>93</v>
      </c>
      <c r="AR115" s="39" t="s">
        <v>332</v>
      </c>
      <c r="AS115" s="39" t="s">
        <v>333</v>
      </c>
      <c r="AT115" s="39" t="s">
        <v>96</v>
      </c>
    </row>
    <row r="116" spans="1:46" hidden="1" x14ac:dyDescent="0.25">
      <c r="A116" s="38">
        <v>115</v>
      </c>
      <c r="B116" s="39" t="s">
        <v>9</v>
      </c>
      <c r="C116" s="39" t="s">
        <v>334</v>
      </c>
      <c r="D116" s="39" t="s">
        <v>335</v>
      </c>
      <c r="E116" s="40">
        <v>1020766170</v>
      </c>
      <c r="F116" s="41">
        <v>46038</v>
      </c>
      <c r="G116" s="41"/>
      <c r="H116" s="41">
        <v>46280</v>
      </c>
      <c r="I116" s="42">
        <v>73776000</v>
      </c>
      <c r="J116" s="43"/>
      <c r="K116" s="40">
        <v>0</v>
      </c>
      <c r="L116" s="39" t="s">
        <v>60</v>
      </c>
      <c r="M116" s="42">
        <v>0</v>
      </c>
      <c r="N116" s="40">
        <v>9222000</v>
      </c>
      <c r="O116" s="42">
        <v>307400</v>
      </c>
      <c r="P116" s="38">
        <v>821</v>
      </c>
      <c r="Q116" s="41">
        <v>46033</v>
      </c>
      <c r="R116" s="42">
        <v>73792312</v>
      </c>
      <c r="S116" s="38">
        <v>224</v>
      </c>
      <c r="T116" s="41">
        <v>46038</v>
      </c>
      <c r="U116" s="42">
        <v>73776000</v>
      </c>
      <c r="V116" s="42">
        <v>4611000</v>
      </c>
      <c r="W116" s="42">
        <v>9222000</v>
      </c>
      <c r="X116" s="42">
        <v>9222000</v>
      </c>
      <c r="Y116" s="42">
        <v>9222000</v>
      </c>
      <c r="Z116" s="42">
        <v>9222000</v>
      </c>
      <c r="AA116" s="42">
        <v>9222000</v>
      </c>
      <c r="AB116" s="42">
        <v>9222000</v>
      </c>
      <c r="AC116" s="42">
        <f t="shared" si="14"/>
        <v>59943000</v>
      </c>
      <c r="AD116" s="42"/>
      <c r="AE116" s="42">
        <f t="shared" si="15"/>
        <v>9222000</v>
      </c>
      <c r="AF116" s="42">
        <f>--N116/30*15</f>
        <v>4611000</v>
      </c>
      <c r="AG116" s="42">
        <v>0</v>
      </c>
      <c r="AH116" s="42"/>
      <c r="AI116" s="42"/>
      <c r="AJ116" s="42">
        <f t="shared" si="16"/>
        <v>13833000</v>
      </c>
      <c r="AK116" s="42">
        <f t="shared" si="17"/>
        <v>73776000</v>
      </c>
      <c r="AL116" s="39"/>
      <c r="AM116" s="39"/>
      <c r="AN116" s="39"/>
      <c r="AO116" s="39"/>
      <c r="AP116" s="39"/>
      <c r="AQ116" s="39" t="s">
        <v>93</v>
      </c>
      <c r="AR116" s="39" t="s">
        <v>336</v>
      </c>
      <c r="AS116" s="39" t="s">
        <v>337</v>
      </c>
      <c r="AT116" s="39" t="s">
        <v>96</v>
      </c>
    </row>
    <row r="117" spans="1:46" hidden="1" x14ac:dyDescent="0.25">
      <c r="A117" s="38">
        <v>116</v>
      </c>
      <c r="B117" s="39" t="s">
        <v>9</v>
      </c>
      <c r="C117" s="39" t="s">
        <v>338</v>
      </c>
      <c r="D117" s="39" t="s">
        <v>339</v>
      </c>
      <c r="E117" s="40">
        <v>1020748898</v>
      </c>
      <c r="F117" s="41">
        <v>46044</v>
      </c>
      <c r="G117" s="41"/>
      <c r="H117" s="41">
        <v>46286</v>
      </c>
      <c r="I117" s="42">
        <v>73776000</v>
      </c>
      <c r="J117" s="43"/>
      <c r="K117" s="40">
        <v>0</v>
      </c>
      <c r="L117" s="39" t="s">
        <v>60</v>
      </c>
      <c r="M117" s="42">
        <v>0</v>
      </c>
      <c r="N117" s="40">
        <v>9222000</v>
      </c>
      <c r="O117" s="42">
        <v>307400</v>
      </c>
      <c r="P117" s="38">
        <v>792</v>
      </c>
      <c r="Q117" s="41">
        <v>46033</v>
      </c>
      <c r="R117" s="42">
        <v>73792312</v>
      </c>
      <c r="S117" s="38">
        <v>503</v>
      </c>
      <c r="T117" s="41">
        <v>46044</v>
      </c>
      <c r="U117" s="42">
        <v>73776000</v>
      </c>
      <c r="V117" s="42">
        <v>2766600</v>
      </c>
      <c r="W117" s="42">
        <v>9222000</v>
      </c>
      <c r="X117" s="42">
        <v>9222000</v>
      </c>
      <c r="Y117" s="42">
        <v>9222000</v>
      </c>
      <c r="Z117" s="42">
        <v>9222000</v>
      </c>
      <c r="AA117" s="42">
        <v>9222000</v>
      </c>
      <c r="AB117" s="42">
        <v>9222000</v>
      </c>
      <c r="AC117" s="42">
        <f t="shared" si="14"/>
        <v>58098600</v>
      </c>
      <c r="AD117" s="42"/>
      <c r="AE117" s="42">
        <f t="shared" si="15"/>
        <v>9222000</v>
      </c>
      <c r="AF117" s="42">
        <f>--N117/30*21</f>
        <v>6455400</v>
      </c>
      <c r="AG117" s="42">
        <v>0</v>
      </c>
      <c r="AH117" s="42"/>
      <c r="AI117" s="42"/>
      <c r="AJ117" s="42">
        <f t="shared" si="16"/>
        <v>15677400</v>
      </c>
      <c r="AK117" s="42">
        <f t="shared" si="17"/>
        <v>73776000</v>
      </c>
      <c r="AL117" s="39"/>
      <c r="AM117" s="39"/>
      <c r="AN117" s="39"/>
      <c r="AO117" s="39"/>
      <c r="AP117" s="39"/>
      <c r="AQ117" s="39" t="s">
        <v>93</v>
      </c>
      <c r="AR117" s="39" t="s">
        <v>340</v>
      </c>
      <c r="AS117" s="39" t="s">
        <v>341</v>
      </c>
      <c r="AT117" s="39" t="s">
        <v>96</v>
      </c>
    </row>
    <row r="118" spans="1:46" hidden="1" x14ac:dyDescent="0.25">
      <c r="A118" s="38">
        <v>117</v>
      </c>
      <c r="B118" s="39" t="s">
        <v>9</v>
      </c>
      <c r="C118" s="39" t="s">
        <v>342</v>
      </c>
      <c r="D118" s="39" t="s">
        <v>343</v>
      </c>
      <c r="E118" s="40">
        <v>1049619979</v>
      </c>
      <c r="F118" s="41">
        <v>46038</v>
      </c>
      <c r="G118" s="41"/>
      <c r="H118" s="41">
        <v>46280</v>
      </c>
      <c r="I118" s="42">
        <v>73776000</v>
      </c>
      <c r="J118" s="43"/>
      <c r="K118" s="40">
        <v>0</v>
      </c>
      <c r="L118" s="39" t="s">
        <v>60</v>
      </c>
      <c r="M118" s="42">
        <v>0</v>
      </c>
      <c r="N118" s="40">
        <v>9222000</v>
      </c>
      <c r="O118" s="42">
        <v>307400</v>
      </c>
      <c r="P118" s="38">
        <v>866</v>
      </c>
      <c r="Q118" s="41">
        <v>46033</v>
      </c>
      <c r="R118" s="42">
        <v>73792312</v>
      </c>
      <c r="S118" s="38">
        <v>225</v>
      </c>
      <c r="T118" s="41">
        <v>46038</v>
      </c>
      <c r="U118" s="42">
        <v>73776000</v>
      </c>
      <c r="V118" s="42">
        <v>4611000</v>
      </c>
      <c r="W118" s="42">
        <v>9222000</v>
      </c>
      <c r="X118" s="42">
        <v>9222000</v>
      </c>
      <c r="Y118" s="42">
        <v>9222000</v>
      </c>
      <c r="Z118" s="42">
        <v>9222000</v>
      </c>
      <c r="AA118" s="42">
        <v>9222000</v>
      </c>
      <c r="AB118" s="42">
        <v>9222000</v>
      </c>
      <c r="AC118" s="42">
        <f t="shared" si="14"/>
        <v>59943000</v>
      </c>
      <c r="AD118" s="42"/>
      <c r="AE118" s="42">
        <f t="shared" si="15"/>
        <v>9222000</v>
      </c>
      <c r="AF118" s="42">
        <f>--N118/30*15</f>
        <v>4611000</v>
      </c>
      <c r="AG118" s="42">
        <v>0</v>
      </c>
      <c r="AH118" s="42"/>
      <c r="AI118" s="42"/>
      <c r="AJ118" s="42">
        <f t="shared" si="16"/>
        <v>13833000</v>
      </c>
      <c r="AK118" s="42">
        <f t="shared" si="17"/>
        <v>73776000</v>
      </c>
      <c r="AL118" s="39"/>
      <c r="AM118" s="39"/>
      <c r="AN118" s="39"/>
      <c r="AO118" s="39"/>
      <c r="AP118" s="39"/>
      <c r="AQ118" s="39" t="s">
        <v>93</v>
      </c>
      <c r="AR118" s="39" t="s">
        <v>344</v>
      </c>
      <c r="AS118" s="39" t="s">
        <v>345</v>
      </c>
      <c r="AT118" s="39" t="s">
        <v>96</v>
      </c>
    </row>
    <row r="119" spans="1:46" hidden="1" x14ac:dyDescent="0.25">
      <c r="A119" s="38">
        <v>118</v>
      </c>
      <c r="B119" s="39" t="s">
        <v>9</v>
      </c>
      <c r="C119" s="39" t="s">
        <v>346</v>
      </c>
      <c r="D119" s="39" t="s">
        <v>347</v>
      </c>
      <c r="E119" s="40">
        <v>1049629654</v>
      </c>
      <c r="F119" s="41">
        <v>46044</v>
      </c>
      <c r="G119" s="41"/>
      <c r="H119" s="41">
        <v>46286</v>
      </c>
      <c r="I119" s="42">
        <v>73776000</v>
      </c>
      <c r="J119" s="43"/>
      <c r="K119" s="40">
        <v>0</v>
      </c>
      <c r="L119" s="39" t="s">
        <v>60</v>
      </c>
      <c r="M119" s="42">
        <v>0</v>
      </c>
      <c r="N119" s="40">
        <v>9222000</v>
      </c>
      <c r="O119" s="42">
        <v>307400</v>
      </c>
      <c r="P119" s="38">
        <v>808</v>
      </c>
      <c r="Q119" s="41">
        <v>46033</v>
      </c>
      <c r="R119" s="42">
        <v>73792312</v>
      </c>
      <c r="S119" s="38">
        <v>492</v>
      </c>
      <c r="T119" s="41">
        <v>46044</v>
      </c>
      <c r="U119" s="42">
        <v>73776000</v>
      </c>
      <c r="V119" s="42">
        <v>2766600</v>
      </c>
      <c r="W119" s="42">
        <v>9222000</v>
      </c>
      <c r="X119" s="42">
        <v>9222000</v>
      </c>
      <c r="Y119" s="42">
        <v>9222000</v>
      </c>
      <c r="Z119" s="42">
        <v>9222000</v>
      </c>
      <c r="AA119" s="42">
        <v>9222000</v>
      </c>
      <c r="AB119" s="42">
        <v>9222000</v>
      </c>
      <c r="AC119" s="42">
        <f t="shared" si="14"/>
        <v>58098600</v>
      </c>
      <c r="AD119" s="42"/>
      <c r="AE119" s="42">
        <f t="shared" si="15"/>
        <v>9222000</v>
      </c>
      <c r="AF119" s="42">
        <f t="shared" ref="AF119:AF127" si="25">--N119/30*21</f>
        <v>6455400</v>
      </c>
      <c r="AG119" s="42">
        <v>0</v>
      </c>
      <c r="AH119" s="42"/>
      <c r="AI119" s="42"/>
      <c r="AJ119" s="42">
        <f t="shared" si="16"/>
        <v>15677400</v>
      </c>
      <c r="AK119" s="42">
        <f t="shared" si="17"/>
        <v>73776000</v>
      </c>
      <c r="AL119" s="39"/>
      <c r="AM119" s="39"/>
      <c r="AN119" s="39"/>
      <c r="AO119" s="39"/>
      <c r="AP119" s="39"/>
      <c r="AQ119" s="39" t="s">
        <v>93</v>
      </c>
      <c r="AR119" s="39" t="s">
        <v>348</v>
      </c>
      <c r="AS119" s="39" t="s">
        <v>349</v>
      </c>
      <c r="AT119" s="39" t="s">
        <v>96</v>
      </c>
    </row>
    <row r="120" spans="1:46" hidden="1" x14ac:dyDescent="0.25">
      <c r="A120" s="38">
        <v>119</v>
      </c>
      <c r="B120" s="39" t="s">
        <v>9</v>
      </c>
      <c r="C120" s="39" t="s">
        <v>350</v>
      </c>
      <c r="D120" s="39" t="s">
        <v>351</v>
      </c>
      <c r="E120" s="40">
        <v>1152189458</v>
      </c>
      <c r="F120" s="41">
        <v>46044</v>
      </c>
      <c r="G120" s="41"/>
      <c r="H120" s="41">
        <v>46286</v>
      </c>
      <c r="I120" s="42">
        <v>73776000</v>
      </c>
      <c r="J120" s="43"/>
      <c r="K120" s="40">
        <v>0</v>
      </c>
      <c r="L120" s="39" t="s">
        <v>60</v>
      </c>
      <c r="M120" s="42">
        <v>0</v>
      </c>
      <c r="N120" s="40">
        <v>9222000</v>
      </c>
      <c r="O120" s="42">
        <v>307400</v>
      </c>
      <c r="P120" s="38">
        <v>822</v>
      </c>
      <c r="Q120" s="41">
        <v>46033</v>
      </c>
      <c r="R120" s="42">
        <v>110688468</v>
      </c>
      <c r="S120" s="38">
        <v>485</v>
      </c>
      <c r="T120" s="41">
        <v>46044</v>
      </c>
      <c r="U120" s="42">
        <v>73776000</v>
      </c>
      <c r="V120" s="42">
        <v>2766600</v>
      </c>
      <c r="W120" s="42">
        <v>9222000</v>
      </c>
      <c r="X120" s="42">
        <v>9222000</v>
      </c>
      <c r="Y120" s="42">
        <v>9222000</v>
      </c>
      <c r="Z120" s="42">
        <v>9222000</v>
      </c>
      <c r="AA120" s="42">
        <v>9222000</v>
      </c>
      <c r="AB120" s="42">
        <v>6762800</v>
      </c>
      <c r="AC120" s="42">
        <f t="shared" si="14"/>
        <v>55639400</v>
      </c>
      <c r="AD120" s="42"/>
      <c r="AE120" s="42">
        <f t="shared" si="15"/>
        <v>9222000</v>
      </c>
      <c r="AF120" s="42">
        <f t="shared" si="25"/>
        <v>6455400</v>
      </c>
      <c r="AG120" s="42">
        <v>0</v>
      </c>
      <c r="AH120" s="42"/>
      <c r="AI120" s="42"/>
      <c r="AJ120" s="42">
        <f t="shared" si="16"/>
        <v>15677400</v>
      </c>
      <c r="AK120" s="42">
        <f t="shared" si="17"/>
        <v>71316800</v>
      </c>
      <c r="AL120" s="38" t="s">
        <v>92</v>
      </c>
      <c r="AM120" s="41">
        <v>46217</v>
      </c>
      <c r="AN120" s="41">
        <v>46224</v>
      </c>
      <c r="AO120" s="38">
        <v>8</v>
      </c>
      <c r="AP120" s="52"/>
      <c r="AQ120" s="39" t="s">
        <v>93</v>
      </c>
      <c r="AR120" s="39" t="s">
        <v>352</v>
      </c>
      <c r="AS120" s="39" t="s">
        <v>353</v>
      </c>
      <c r="AT120" s="39" t="s">
        <v>96</v>
      </c>
    </row>
    <row r="121" spans="1:46" hidden="1" x14ac:dyDescent="0.25">
      <c r="A121" s="38">
        <v>120</v>
      </c>
      <c r="B121" s="39" t="s">
        <v>9</v>
      </c>
      <c r="C121" s="39" t="s">
        <v>354</v>
      </c>
      <c r="D121" s="39" t="s">
        <v>355</v>
      </c>
      <c r="E121" s="40">
        <v>80901973</v>
      </c>
      <c r="F121" s="41">
        <v>46044</v>
      </c>
      <c r="G121" s="41"/>
      <c r="H121" s="41">
        <v>46286</v>
      </c>
      <c r="I121" s="42">
        <v>73776000</v>
      </c>
      <c r="J121" s="43"/>
      <c r="K121" s="40">
        <v>0</v>
      </c>
      <c r="L121" s="39" t="s">
        <v>60</v>
      </c>
      <c r="M121" s="42">
        <v>0</v>
      </c>
      <c r="N121" s="40">
        <v>9222000</v>
      </c>
      <c r="O121" s="42">
        <v>307400</v>
      </c>
      <c r="P121" s="38">
        <v>852</v>
      </c>
      <c r="Q121" s="41">
        <v>46033</v>
      </c>
      <c r="R121" s="42">
        <v>73792312</v>
      </c>
      <c r="S121" s="38">
        <v>495</v>
      </c>
      <c r="T121" s="41">
        <v>46044</v>
      </c>
      <c r="U121" s="42">
        <v>73776000</v>
      </c>
      <c r="V121" s="42">
        <v>2766600</v>
      </c>
      <c r="W121" s="42">
        <v>9222000</v>
      </c>
      <c r="X121" s="42">
        <v>9222000</v>
      </c>
      <c r="Y121" s="42">
        <v>9222000</v>
      </c>
      <c r="Z121" s="42">
        <v>9222000</v>
      </c>
      <c r="AA121" s="42">
        <v>9222000</v>
      </c>
      <c r="AB121" s="42">
        <v>9222000</v>
      </c>
      <c r="AC121" s="42">
        <f t="shared" si="14"/>
        <v>58098600</v>
      </c>
      <c r="AD121" s="42"/>
      <c r="AE121" s="42">
        <f t="shared" si="15"/>
        <v>9222000</v>
      </c>
      <c r="AF121" s="42">
        <f t="shared" si="25"/>
        <v>6455400</v>
      </c>
      <c r="AG121" s="42">
        <v>0</v>
      </c>
      <c r="AH121" s="42"/>
      <c r="AI121" s="42"/>
      <c r="AJ121" s="42">
        <f t="shared" si="16"/>
        <v>15677400</v>
      </c>
      <c r="AK121" s="42">
        <f t="shared" si="17"/>
        <v>73776000</v>
      </c>
      <c r="AL121" s="39"/>
      <c r="AM121" s="39"/>
      <c r="AN121" s="39"/>
      <c r="AO121" s="39"/>
      <c r="AP121" s="39"/>
      <c r="AQ121" s="39" t="s">
        <v>93</v>
      </c>
      <c r="AR121" s="39" t="s">
        <v>356</v>
      </c>
      <c r="AS121" s="39" t="s">
        <v>357</v>
      </c>
      <c r="AT121" s="39" t="s">
        <v>96</v>
      </c>
    </row>
    <row r="122" spans="1:46" hidden="1" x14ac:dyDescent="0.25">
      <c r="A122" s="38">
        <v>121</v>
      </c>
      <c r="B122" s="39" t="s">
        <v>9</v>
      </c>
      <c r="C122" s="39" t="s">
        <v>358</v>
      </c>
      <c r="D122" s="39" t="s">
        <v>359</v>
      </c>
      <c r="E122" s="40">
        <v>7178403</v>
      </c>
      <c r="F122" s="41">
        <v>46044</v>
      </c>
      <c r="G122" s="41"/>
      <c r="H122" s="41">
        <v>46286</v>
      </c>
      <c r="I122" s="42">
        <v>73776000</v>
      </c>
      <c r="J122" s="43"/>
      <c r="K122" s="40">
        <v>0</v>
      </c>
      <c r="L122" s="39" t="s">
        <v>60</v>
      </c>
      <c r="M122" s="42">
        <v>0</v>
      </c>
      <c r="N122" s="40">
        <v>9222000</v>
      </c>
      <c r="O122" s="42">
        <v>307400</v>
      </c>
      <c r="P122" s="38">
        <v>853</v>
      </c>
      <c r="Q122" s="41">
        <v>46033</v>
      </c>
      <c r="R122" s="42">
        <v>73792312</v>
      </c>
      <c r="S122" s="38">
        <v>513</v>
      </c>
      <c r="T122" s="41">
        <v>46044</v>
      </c>
      <c r="U122" s="42">
        <v>73776000</v>
      </c>
      <c r="V122" s="42">
        <v>2766600</v>
      </c>
      <c r="W122" s="42">
        <v>7992400</v>
      </c>
      <c r="X122" s="42">
        <v>9222000</v>
      </c>
      <c r="Y122" s="42">
        <v>9222000</v>
      </c>
      <c r="Z122" s="42">
        <v>9222000</v>
      </c>
      <c r="AA122" s="42">
        <v>9222000</v>
      </c>
      <c r="AB122" s="42">
        <v>9222000</v>
      </c>
      <c r="AC122" s="42">
        <f t="shared" si="14"/>
        <v>56869000</v>
      </c>
      <c r="AD122" s="42"/>
      <c r="AE122" s="42">
        <f t="shared" si="15"/>
        <v>9222000</v>
      </c>
      <c r="AF122" s="42">
        <f t="shared" si="25"/>
        <v>6455400</v>
      </c>
      <c r="AG122" s="42">
        <v>0</v>
      </c>
      <c r="AH122" s="42"/>
      <c r="AI122" s="42"/>
      <c r="AJ122" s="42">
        <f t="shared" si="16"/>
        <v>15677400</v>
      </c>
      <c r="AK122" s="42">
        <f t="shared" si="17"/>
        <v>72546400</v>
      </c>
      <c r="AL122" s="38" t="s">
        <v>92</v>
      </c>
      <c r="AM122" s="41">
        <v>46076</v>
      </c>
      <c r="AN122" s="41">
        <v>46079</v>
      </c>
      <c r="AO122" s="38">
        <v>4</v>
      </c>
      <c r="AP122" s="52"/>
      <c r="AQ122" s="39" t="s">
        <v>93</v>
      </c>
      <c r="AR122" s="39" t="s">
        <v>360</v>
      </c>
      <c r="AS122" s="39" t="s">
        <v>361</v>
      </c>
      <c r="AT122" s="39" t="s">
        <v>96</v>
      </c>
    </row>
    <row r="123" spans="1:46" hidden="1" x14ac:dyDescent="0.25">
      <c r="A123" s="38">
        <v>122</v>
      </c>
      <c r="B123" s="39" t="s">
        <v>9</v>
      </c>
      <c r="C123" s="39" t="s">
        <v>362</v>
      </c>
      <c r="D123" s="39" t="s">
        <v>363</v>
      </c>
      <c r="E123" s="40">
        <v>1032439912</v>
      </c>
      <c r="F123" s="41">
        <v>46044</v>
      </c>
      <c r="G123" s="41"/>
      <c r="H123" s="41">
        <v>46286</v>
      </c>
      <c r="I123" s="42">
        <v>73776000</v>
      </c>
      <c r="J123" s="43"/>
      <c r="K123" s="40">
        <v>0</v>
      </c>
      <c r="L123" s="39" t="s">
        <v>60</v>
      </c>
      <c r="M123" s="42">
        <v>0</v>
      </c>
      <c r="N123" s="40">
        <v>9222000</v>
      </c>
      <c r="O123" s="42">
        <v>307400</v>
      </c>
      <c r="P123" s="38">
        <v>761</v>
      </c>
      <c r="Q123" s="41">
        <v>46033</v>
      </c>
      <c r="R123" s="42">
        <v>73792312</v>
      </c>
      <c r="S123" s="38">
        <v>505</v>
      </c>
      <c r="T123" s="41">
        <v>46044</v>
      </c>
      <c r="U123" s="42">
        <v>73776000</v>
      </c>
      <c r="V123" s="42">
        <v>2766600</v>
      </c>
      <c r="W123" s="42">
        <v>9222000</v>
      </c>
      <c r="X123" s="42">
        <v>9222000</v>
      </c>
      <c r="Y123" s="42">
        <v>9222000</v>
      </c>
      <c r="Z123" s="42">
        <v>9222000</v>
      </c>
      <c r="AA123" s="42">
        <v>9222000</v>
      </c>
      <c r="AB123" s="42">
        <v>9222000</v>
      </c>
      <c r="AC123" s="42">
        <f t="shared" si="14"/>
        <v>58098600</v>
      </c>
      <c r="AD123" s="42"/>
      <c r="AE123" s="42">
        <f t="shared" si="15"/>
        <v>9222000</v>
      </c>
      <c r="AF123" s="42">
        <f t="shared" si="25"/>
        <v>6455400</v>
      </c>
      <c r="AG123" s="42">
        <v>0</v>
      </c>
      <c r="AH123" s="42"/>
      <c r="AI123" s="42"/>
      <c r="AJ123" s="42">
        <f t="shared" si="16"/>
        <v>15677400</v>
      </c>
      <c r="AK123" s="42">
        <f t="shared" si="17"/>
        <v>73776000</v>
      </c>
      <c r="AL123" s="39"/>
      <c r="AM123" s="39"/>
      <c r="AN123" s="39"/>
      <c r="AO123" s="39"/>
      <c r="AP123" s="39"/>
      <c r="AQ123" s="39" t="s">
        <v>93</v>
      </c>
      <c r="AR123" s="39" t="s">
        <v>364</v>
      </c>
      <c r="AS123" s="39" t="s">
        <v>365</v>
      </c>
      <c r="AT123" s="39" t="s">
        <v>96</v>
      </c>
    </row>
    <row r="124" spans="1:46" hidden="1" x14ac:dyDescent="0.25">
      <c r="A124" s="38">
        <v>123</v>
      </c>
      <c r="B124" s="39" t="s">
        <v>9</v>
      </c>
      <c r="C124" s="39" t="s">
        <v>366</v>
      </c>
      <c r="D124" s="39" t="s">
        <v>367</v>
      </c>
      <c r="E124" s="40">
        <v>1053800929</v>
      </c>
      <c r="F124" s="41">
        <v>46044</v>
      </c>
      <c r="G124" s="41"/>
      <c r="H124" s="41">
        <v>46286</v>
      </c>
      <c r="I124" s="42">
        <v>73776000</v>
      </c>
      <c r="J124" s="43"/>
      <c r="K124" s="40">
        <v>0</v>
      </c>
      <c r="L124" s="39" t="s">
        <v>60</v>
      </c>
      <c r="M124" s="42">
        <v>0</v>
      </c>
      <c r="N124" s="40">
        <v>9222000</v>
      </c>
      <c r="O124" s="42">
        <v>307400</v>
      </c>
      <c r="P124" s="38">
        <v>867</v>
      </c>
      <c r="Q124" s="41">
        <v>46033</v>
      </c>
      <c r="R124" s="42">
        <v>73792312</v>
      </c>
      <c r="S124" s="38">
        <v>506</v>
      </c>
      <c r="T124" s="41">
        <v>46044</v>
      </c>
      <c r="U124" s="42">
        <v>73776000</v>
      </c>
      <c r="V124" s="42">
        <v>2766600</v>
      </c>
      <c r="W124" s="42">
        <v>9222000</v>
      </c>
      <c r="X124" s="42">
        <v>9222000</v>
      </c>
      <c r="Y124" s="42">
        <v>9222000</v>
      </c>
      <c r="Z124" s="42">
        <v>9222000</v>
      </c>
      <c r="AA124" s="42">
        <v>9222000</v>
      </c>
      <c r="AB124" s="42">
        <v>9222000</v>
      </c>
      <c r="AC124" s="42">
        <f t="shared" si="14"/>
        <v>58098600</v>
      </c>
      <c r="AD124" s="42"/>
      <c r="AE124" s="42">
        <f t="shared" si="15"/>
        <v>9222000</v>
      </c>
      <c r="AF124" s="42">
        <f t="shared" si="25"/>
        <v>6455400</v>
      </c>
      <c r="AG124" s="42">
        <v>0</v>
      </c>
      <c r="AH124" s="42"/>
      <c r="AI124" s="42"/>
      <c r="AJ124" s="42">
        <f t="shared" si="16"/>
        <v>15677400</v>
      </c>
      <c r="AK124" s="42">
        <f t="shared" si="17"/>
        <v>73776000</v>
      </c>
      <c r="AL124" s="39"/>
      <c r="AM124" s="39"/>
      <c r="AN124" s="39"/>
      <c r="AO124" s="39"/>
      <c r="AP124" s="39"/>
      <c r="AQ124" s="39" t="s">
        <v>93</v>
      </c>
      <c r="AR124" s="39" t="s">
        <v>368</v>
      </c>
      <c r="AS124" s="39" t="s">
        <v>369</v>
      </c>
      <c r="AT124" s="39" t="s">
        <v>96</v>
      </c>
    </row>
    <row r="125" spans="1:46" hidden="1" x14ac:dyDescent="0.25">
      <c r="A125" s="38">
        <v>124</v>
      </c>
      <c r="B125" s="39" t="s">
        <v>9</v>
      </c>
      <c r="C125" s="39" t="s">
        <v>370</v>
      </c>
      <c r="D125" s="39" t="s">
        <v>371</v>
      </c>
      <c r="E125" s="40">
        <v>1015436556</v>
      </c>
      <c r="F125" s="41">
        <v>46044</v>
      </c>
      <c r="G125" s="41"/>
      <c r="H125" s="41">
        <v>46286</v>
      </c>
      <c r="I125" s="42">
        <v>73776000</v>
      </c>
      <c r="J125" s="43"/>
      <c r="K125" s="40">
        <v>0</v>
      </c>
      <c r="L125" s="39" t="s">
        <v>60</v>
      </c>
      <c r="M125" s="42">
        <v>0</v>
      </c>
      <c r="N125" s="40">
        <v>9222000</v>
      </c>
      <c r="O125" s="42">
        <v>307400</v>
      </c>
      <c r="P125" s="38">
        <v>836</v>
      </c>
      <c r="Q125" s="41">
        <v>46033</v>
      </c>
      <c r="R125" s="42">
        <v>73792312</v>
      </c>
      <c r="S125" s="38">
        <v>497</v>
      </c>
      <c r="T125" s="41">
        <v>46044</v>
      </c>
      <c r="U125" s="42">
        <v>73776000</v>
      </c>
      <c r="V125" s="42">
        <v>2766600</v>
      </c>
      <c r="W125" s="42">
        <v>9222000</v>
      </c>
      <c r="X125" s="42">
        <v>9222000</v>
      </c>
      <c r="Y125" s="42">
        <v>9222000</v>
      </c>
      <c r="Z125" s="42">
        <v>9222000</v>
      </c>
      <c r="AA125" s="42">
        <v>9222000</v>
      </c>
      <c r="AB125" s="42">
        <v>9222000</v>
      </c>
      <c r="AC125" s="42">
        <f t="shared" si="14"/>
        <v>58098600</v>
      </c>
      <c r="AD125" s="42"/>
      <c r="AE125" s="42">
        <f t="shared" si="15"/>
        <v>9222000</v>
      </c>
      <c r="AF125" s="42">
        <f t="shared" si="25"/>
        <v>6455400</v>
      </c>
      <c r="AG125" s="42">
        <v>0</v>
      </c>
      <c r="AH125" s="42"/>
      <c r="AI125" s="42"/>
      <c r="AJ125" s="42">
        <f t="shared" si="16"/>
        <v>15677400</v>
      </c>
      <c r="AK125" s="42">
        <f t="shared" si="17"/>
        <v>73776000</v>
      </c>
      <c r="AL125" s="39"/>
      <c r="AM125" s="39"/>
      <c r="AN125" s="39"/>
      <c r="AO125" s="39"/>
      <c r="AP125" s="39"/>
      <c r="AQ125" s="39" t="s">
        <v>93</v>
      </c>
      <c r="AR125" s="39" t="s">
        <v>372</v>
      </c>
      <c r="AS125" s="39" t="s">
        <v>373</v>
      </c>
      <c r="AT125" s="39" t="s">
        <v>96</v>
      </c>
    </row>
    <row r="126" spans="1:46" hidden="1" x14ac:dyDescent="0.25">
      <c r="A126" s="38">
        <v>125</v>
      </c>
      <c r="B126" s="39" t="s">
        <v>9</v>
      </c>
      <c r="C126" s="39" t="s">
        <v>374</v>
      </c>
      <c r="D126" s="39" t="s">
        <v>375</v>
      </c>
      <c r="E126" s="40">
        <v>1022370508</v>
      </c>
      <c r="F126" s="41">
        <v>46044</v>
      </c>
      <c r="G126" s="41"/>
      <c r="H126" s="41">
        <v>46286</v>
      </c>
      <c r="I126" s="42">
        <v>73776000</v>
      </c>
      <c r="J126" s="43"/>
      <c r="K126" s="40">
        <v>0</v>
      </c>
      <c r="L126" s="39" t="s">
        <v>60</v>
      </c>
      <c r="M126" s="42">
        <v>0</v>
      </c>
      <c r="N126" s="40">
        <v>9222000</v>
      </c>
      <c r="O126" s="42">
        <v>307400</v>
      </c>
      <c r="P126" s="38">
        <v>809</v>
      </c>
      <c r="Q126" s="41">
        <v>46033</v>
      </c>
      <c r="R126" s="42">
        <v>73792312</v>
      </c>
      <c r="S126" s="38">
        <v>507</v>
      </c>
      <c r="T126" s="41">
        <v>46044</v>
      </c>
      <c r="U126" s="42">
        <v>73776000</v>
      </c>
      <c r="V126" s="42">
        <v>2766600</v>
      </c>
      <c r="W126" s="42">
        <v>9222000</v>
      </c>
      <c r="X126" s="42">
        <v>9222000</v>
      </c>
      <c r="Y126" s="42">
        <v>9222000</v>
      </c>
      <c r="Z126" s="42">
        <v>9222000</v>
      </c>
      <c r="AA126" s="42">
        <v>7377600</v>
      </c>
      <c r="AB126" s="42">
        <v>9222000</v>
      </c>
      <c r="AC126" s="42">
        <f t="shared" si="14"/>
        <v>56254200</v>
      </c>
      <c r="AD126" s="42"/>
      <c r="AE126" s="42">
        <f t="shared" si="15"/>
        <v>9222000</v>
      </c>
      <c r="AF126" s="42">
        <f t="shared" si="25"/>
        <v>6455400</v>
      </c>
      <c r="AG126" s="42">
        <v>0</v>
      </c>
      <c r="AH126" s="42"/>
      <c r="AI126" s="42"/>
      <c r="AJ126" s="42">
        <f t="shared" si="16"/>
        <v>15677400</v>
      </c>
      <c r="AK126" s="42">
        <f t="shared" si="17"/>
        <v>71931600</v>
      </c>
      <c r="AL126" s="38" t="s">
        <v>92</v>
      </c>
      <c r="AM126" s="41">
        <v>46197</v>
      </c>
      <c r="AN126" s="41">
        <v>46202</v>
      </c>
      <c r="AO126" s="38">
        <v>6</v>
      </c>
      <c r="AP126" s="52"/>
      <c r="AQ126" s="39" t="s">
        <v>93</v>
      </c>
      <c r="AR126" s="39" t="s">
        <v>376</v>
      </c>
      <c r="AS126" s="39" t="s">
        <v>377</v>
      </c>
      <c r="AT126" s="39" t="s">
        <v>96</v>
      </c>
    </row>
    <row r="127" spans="1:46" hidden="1" x14ac:dyDescent="0.25">
      <c r="A127" s="38">
        <v>126</v>
      </c>
      <c r="B127" s="39" t="s">
        <v>9</v>
      </c>
      <c r="C127" s="39" t="s">
        <v>378</v>
      </c>
      <c r="D127" s="39" t="s">
        <v>379</v>
      </c>
      <c r="E127" s="40">
        <v>74080202</v>
      </c>
      <c r="F127" s="41">
        <v>46044</v>
      </c>
      <c r="G127" s="41"/>
      <c r="H127" s="41">
        <v>46286</v>
      </c>
      <c r="I127" s="42">
        <v>73776000</v>
      </c>
      <c r="J127" s="43"/>
      <c r="K127" s="40">
        <v>0</v>
      </c>
      <c r="L127" s="39" t="s">
        <v>60</v>
      </c>
      <c r="M127" s="42">
        <v>0</v>
      </c>
      <c r="N127" s="40">
        <v>9222000</v>
      </c>
      <c r="O127" s="42">
        <v>307400</v>
      </c>
      <c r="P127" s="38">
        <v>854</v>
      </c>
      <c r="Q127" s="41">
        <v>46033</v>
      </c>
      <c r="R127" s="42">
        <v>73792312</v>
      </c>
      <c r="S127" s="38">
        <v>518</v>
      </c>
      <c r="T127" s="41">
        <v>46044</v>
      </c>
      <c r="U127" s="42">
        <v>73776000</v>
      </c>
      <c r="V127" s="42">
        <v>2766600</v>
      </c>
      <c r="W127" s="42">
        <v>9222000</v>
      </c>
      <c r="X127" s="42">
        <v>9222000</v>
      </c>
      <c r="Y127" s="42">
        <v>9222000</v>
      </c>
      <c r="Z127" s="42">
        <v>9222000</v>
      </c>
      <c r="AA127" s="42">
        <v>9222000</v>
      </c>
      <c r="AB127" s="42">
        <v>9222000</v>
      </c>
      <c r="AC127" s="42">
        <f t="shared" si="14"/>
        <v>58098600</v>
      </c>
      <c r="AD127" s="42"/>
      <c r="AE127" s="42">
        <f t="shared" si="15"/>
        <v>9222000</v>
      </c>
      <c r="AF127" s="42">
        <f t="shared" si="25"/>
        <v>6455400</v>
      </c>
      <c r="AG127" s="42">
        <v>0</v>
      </c>
      <c r="AH127" s="42"/>
      <c r="AI127" s="42"/>
      <c r="AJ127" s="42">
        <f t="shared" si="16"/>
        <v>15677400</v>
      </c>
      <c r="AK127" s="42">
        <f t="shared" si="17"/>
        <v>73776000</v>
      </c>
      <c r="AL127" s="39"/>
      <c r="AM127" s="39"/>
      <c r="AN127" s="39"/>
      <c r="AO127" s="39"/>
      <c r="AP127" s="39"/>
      <c r="AQ127" s="39" t="s">
        <v>93</v>
      </c>
      <c r="AR127" s="39" t="s">
        <v>380</v>
      </c>
      <c r="AS127" s="39" t="s">
        <v>381</v>
      </c>
      <c r="AT127" s="39" t="s">
        <v>96</v>
      </c>
    </row>
    <row r="128" spans="1:46" hidden="1" x14ac:dyDescent="0.25">
      <c r="A128" s="38">
        <v>127</v>
      </c>
      <c r="B128" s="39" t="s">
        <v>9</v>
      </c>
      <c r="C128" s="39" t="s">
        <v>382</v>
      </c>
      <c r="D128" s="39" t="s">
        <v>383</v>
      </c>
      <c r="E128" s="40">
        <v>1052411316</v>
      </c>
      <c r="F128" s="41">
        <v>46038</v>
      </c>
      <c r="G128" s="41"/>
      <c r="H128" s="41">
        <v>46280</v>
      </c>
      <c r="I128" s="42">
        <v>73776000</v>
      </c>
      <c r="J128" s="43"/>
      <c r="K128" s="40">
        <v>0</v>
      </c>
      <c r="L128" s="39" t="s">
        <v>60</v>
      </c>
      <c r="M128" s="42">
        <v>0</v>
      </c>
      <c r="N128" s="40">
        <v>9222000</v>
      </c>
      <c r="O128" s="42">
        <v>307400</v>
      </c>
      <c r="P128" s="38">
        <v>776</v>
      </c>
      <c r="Q128" s="41">
        <v>46033</v>
      </c>
      <c r="R128" s="42">
        <v>73792312</v>
      </c>
      <c r="S128" s="38">
        <v>226</v>
      </c>
      <c r="T128" s="41">
        <v>46038</v>
      </c>
      <c r="U128" s="42">
        <v>73776000</v>
      </c>
      <c r="V128" s="42">
        <v>4611000</v>
      </c>
      <c r="W128" s="42">
        <v>9222000</v>
      </c>
      <c r="X128" s="42">
        <v>9222000</v>
      </c>
      <c r="Y128" s="42">
        <v>9222000</v>
      </c>
      <c r="Z128" s="42">
        <v>9222000</v>
      </c>
      <c r="AA128" s="42">
        <v>9222000</v>
      </c>
      <c r="AB128" s="42">
        <v>9222000</v>
      </c>
      <c r="AC128" s="42">
        <f t="shared" si="14"/>
        <v>59943000</v>
      </c>
      <c r="AD128" s="42"/>
      <c r="AE128" s="42">
        <f t="shared" si="15"/>
        <v>9222000</v>
      </c>
      <c r="AF128" s="42">
        <f>--N128/30*15</f>
        <v>4611000</v>
      </c>
      <c r="AG128" s="42">
        <v>0</v>
      </c>
      <c r="AH128" s="42"/>
      <c r="AI128" s="42"/>
      <c r="AJ128" s="42">
        <f t="shared" si="16"/>
        <v>13833000</v>
      </c>
      <c r="AK128" s="42">
        <f t="shared" si="17"/>
        <v>73776000</v>
      </c>
      <c r="AL128" s="39"/>
      <c r="AM128" s="39"/>
      <c r="AN128" s="39"/>
      <c r="AO128" s="39"/>
      <c r="AP128" s="39"/>
      <c r="AQ128" s="39" t="s">
        <v>93</v>
      </c>
      <c r="AR128" s="39" t="s">
        <v>384</v>
      </c>
      <c r="AS128" s="39" t="s">
        <v>385</v>
      </c>
      <c r="AT128" s="39" t="s">
        <v>96</v>
      </c>
    </row>
    <row r="129" spans="1:46" hidden="1" x14ac:dyDescent="0.25">
      <c r="A129" s="38">
        <v>128</v>
      </c>
      <c r="B129" s="39" t="s">
        <v>9</v>
      </c>
      <c r="C129" s="39" t="s">
        <v>386</v>
      </c>
      <c r="D129" s="39" t="s">
        <v>387</v>
      </c>
      <c r="E129" s="40">
        <v>1016007216</v>
      </c>
      <c r="F129" s="41">
        <v>46044</v>
      </c>
      <c r="G129" s="41"/>
      <c r="H129" s="41">
        <v>46286</v>
      </c>
      <c r="I129" s="42">
        <v>73776000</v>
      </c>
      <c r="J129" s="43"/>
      <c r="K129" s="40">
        <v>0</v>
      </c>
      <c r="L129" s="39" t="s">
        <v>60</v>
      </c>
      <c r="M129" s="42">
        <v>0</v>
      </c>
      <c r="N129" s="40">
        <v>9222000</v>
      </c>
      <c r="O129" s="42">
        <v>307400</v>
      </c>
      <c r="P129" s="38">
        <v>777</v>
      </c>
      <c r="Q129" s="41">
        <v>46033</v>
      </c>
      <c r="R129" s="42">
        <v>73792312</v>
      </c>
      <c r="S129" s="38">
        <v>519</v>
      </c>
      <c r="T129" s="41">
        <v>46044</v>
      </c>
      <c r="U129" s="42">
        <v>73776000</v>
      </c>
      <c r="V129" s="42">
        <v>2766600</v>
      </c>
      <c r="W129" s="42">
        <v>9222000</v>
      </c>
      <c r="X129" s="42">
        <v>9222000</v>
      </c>
      <c r="Y129" s="42">
        <v>9222000</v>
      </c>
      <c r="Z129" s="42">
        <v>9222000</v>
      </c>
      <c r="AA129" s="42">
        <v>9222000</v>
      </c>
      <c r="AB129" s="42">
        <v>9222000</v>
      </c>
      <c r="AC129" s="42">
        <f t="shared" si="14"/>
        <v>58098600</v>
      </c>
      <c r="AD129" s="42"/>
      <c r="AE129" s="42">
        <f t="shared" si="15"/>
        <v>9222000</v>
      </c>
      <c r="AF129" s="42">
        <f>--N129/30*21</f>
        <v>6455400</v>
      </c>
      <c r="AG129" s="42">
        <v>0</v>
      </c>
      <c r="AH129" s="42"/>
      <c r="AI129" s="42"/>
      <c r="AJ129" s="42">
        <f t="shared" si="16"/>
        <v>15677400</v>
      </c>
      <c r="AK129" s="42">
        <f t="shared" si="17"/>
        <v>73776000</v>
      </c>
      <c r="AL129" s="39"/>
      <c r="AM129" s="39"/>
      <c r="AN129" s="39"/>
      <c r="AO129" s="39"/>
      <c r="AP129" s="39"/>
      <c r="AQ129" s="39" t="s">
        <v>93</v>
      </c>
      <c r="AR129" s="39" t="s">
        <v>388</v>
      </c>
      <c r="AS129" s="39" t="s">
        <v>389</v>
      </c>
      <c r="AT129" s="39" t="s">
        <v>96</v>
      </c>
    </row>
    <row r="130" spans="1:46" hidden="1" x14ac:dyDescent="0.25">
      <c r="A130" s="38">
        <v>129</v>
      </c>
      <c r="B130" s="39" t="s">
        <v>9</v>
      </c>
      <c r="C130" s="39" t="s">
        <v>390</v>
      </c>
      <c r="D130" s="39" t="s">
        <v>391</v>
      </c>
      <c r="E130" s="40">
        <v>1090393398</v>
      </c>
      <c r="F130" s="41">
        <v>46038</v>
      </c>
      <c r="G130" s="41"/>
      <c r="H130" s="41">
        <v>46280</v>
      </c>
      <c r="I130" s="42">
        <v>73776000</v>
      </c>
      <c r="J130" s="43"/>
      <c r="K130" s="40">
        <v>0</v>
      </c>
      <c r="L130" s="39" t="s">
        <v>60</v>
      </c>
      <c r="M130" s="42">
        <v>0</v>
      </c>
      <c r="N130" s="40">
        <v>9222000</v>
      </c>
      <c r="O130" s="42">
        <v>307400</v>
      </c>
      <c r="P130" s="38">
        <v>868</v>
      </c>
      <c r="Q130" s="41">
        <v>46033</v>
      </c>
      <c r="R130" s="42">
        <v>73792312</v>
      </c>
      <c r="S130" s="38">
        <v>231</v>
      </c>
      <c r="T130" s="41">
        <v>46038</v>
      </c>
      <c r="U130" s="42">
        <v>73776000</v>
      </c>
      <c r="V130" s="42">
        <v>4611000</v>
      </c>
      <c r="W130" s="42">
        <v>9222000</v>
      </c>
      <c r="X130" s="42">
        <v>9222000</v>
      </c>
      <c r="Y130" s="42">
        <v>9222000</v>
      </c>
      <c r="Z130" s="42">
        <v>9222000</v>
      </c>
      <c r="AA130" s="42">
        <v>9222000</v>
      </c>
      <c r="AB130" s="42">
        <v>9222000</v>
      </c>
      <c r="AC130" s="42">
        <f t="shared" si="14"/>
        <v>59943000</v>
      </c>
      <c r="AD130" s="42"/>
      <c r="AE130" s="42">
        <f t="shared" si="15"/>
        <v>9222000</v>
      </c>
      <c r="AF130" s="42">
        <f>--N130/30*15</f>
        <v>4611000</v>
      </c>
      <c r="AG130" s="42">
        <v>0</v>
      </c>
      <c r="AH130" s="42"/>
      <c r="AI130" s="42"/>
      <c r="AJ130" s="42">
        <f t="shared" si="16"/>
        <v>13833000</v>
      </c>
      <c r="AK130" s="42">
        <f t="shared" si="17"/>
        <v>73776000</v>
      </c>
      <c r="AL130" s="39"/>
      <c r="AM130" s="39"/>
      <c r="AN130" s="39"/>
      <c r="AO130" s="39"/>
      <c r="AP130" s="39"/>
      <c r="AQ130" s="39" t="s">
        <v>93</v>
      </c>
      <c r="AR130" s="39" t="s">
        <v>392</v>
      </c>
      <c r="AS130" s="39" t="s">
        <v>393</v>
      </c>
      <c r="AT130" s="39" t="s">
        <v>96</v>
      </c>
    </row>
    <row r="131" spans="1:46" hidden="1" x14ac:dyDescent="0.25">
      <c r="A131" s="38">
        <v>130</v>
      </c>
      <c r="B131" s="39" t="s">
        <v>9</v>
      </c>
      <c r="C131" s="39" t="s">
        <v>394</v>
      </c>
      <c r="D131" s="39" t="s">
        <v>395</v>
      </c>
      <c r="E131" s="40">
        <v>1022373346</v>
      </c>
      <c r="F131" s="41">
        <v>46049</v>
      </c>
      <c r="G131" s="41"/>
      <c r="H131" s="41">
        <v>46291</v>
      </c>
      <c r="I131" s="42">
        <v>73776000</v>
      </c>
      <c r="J131" s="43"/>
      <c r="K131" s="40">
        <v>0</v>
      </c>
      <c r="L131" s="39" t="s">
        <v>60</v>
      </c>
      <c r="M131" s="42">
        <v>0</v>
      </c>
      <c r="N131" s="40">
        <v>9222000</v>
      </c>
      <c r="O131" s="42">
        <v>307400</v>
      </c>
      <c r="P131" s="38">
        <v>823</v>
      </c>
      <c r="Q131" s="41">
        <v>46033</v>
      </c>
      <c r="R131" s="42">
        <v>73792312</v>
      </c>
      <c r="S131" s="38">
        <v>1020</v>
      </c>
      <c r="T131" s="41">
        <v>46049</v>
      </c>
      <c r="U131" s="42">
        <v>73776000</v>
      </c>
      <c r="V131" s="42">
        <v>1229600</v>
      </c>
      <c r="W131" s="42">
        <v>9222000</v>
      </c>
      <c r="X131" s="42">
        <v>9222000</v>
      </c>
      <c r="Y131" s="42">
        <v>9222000</v>
      </c>
      <c r="Z131" s="42">
        <v>9222000</v>
      </c>
      <c r="AA131" s="42">
        <v>9222000</v>
      </c>
      <c r="AB131" s="42">
        <v>9222000</v>
      </c>
      <c r="AC131" s="42">
        <f t="shared" ref="AC131:AC194" si="26">SUM(V131:AB131)</f>
        <v>56561600</v>
      </c>
      <c r="AD131" s="42"/>
      <c r="AE131" s="42">
        <f t="shared" ref="AE131:AE194" si="27">--N131</f>
        <v>9222000</v>
      </c>
      <c r="AF131" s="42">
        <f>--N131/30*26</f>
        <v>7992400</v>
      </c>
      <c r="AG131" s="42">
        <v>0</v>
      </c>
      <c r="AH131" s="42"/>
      <c r="AI131" s="42"/>
      <c r="AJ131" s="42">
        <f t="shared" ref="AJ131:AJ194" si="28">SUM(AD131:AI131)</f>
        <v>17214400</v>
      </c>
      <c r="AK131" s="42">
        <f t="shared" ref="AK131:AK194" si="29">--AJ131--AC131</f>
        <v>73776000</v>
      </c>
      <c r="AL131" s="39"/>
      <c r="AM131" s="39"/>
      <c r="AN131" s="39"/>
      <c r="AO131" s="39"/>
      <c r="AP131" s="39"/>
      <c r="AQ131" s="39" t="s">
        <v>93</v>
      </c>
      <c r="AR131" s="39" t="s">
        <v>396</v>
      </c>
      <c r="AS131" s="39" t="s">
        <v>397</v>
      </c>
      <c r="AT131" s="39" t="s">
        <v>96</v>
      </c>
    </row>
    <row r="132" spans="1:46" hidden="1" x14ac:dyDescent="0.25">
      <c r="A132" s="38">
        <v>131</v>
      </c>
      <c r="B132" s="39" t="s">
        <v>9</v>
      </c>
      <c r="C132" s="39" t="s">
        <v>398</v>
      </c>
      <c r="D132" s="39" t="s">
        <v>399</v>
      </c>
      <c r="E132" s="40">
        <v>1015417753</v>
      </c>
      <c r="F132" s="41">
        <v>46038</v>
      </c>
      <c r="G132" s="41"/>
      <c r="H132" s="41">
        <v>46280</v>
      </c>
      <c r="I132" s="42">
        <v>73776000</v>
      </c>
      <c r="J132" s="43"/>
      <c r="K132" s="40">
        <v>0</v>
      </c>
      <c r="L132" s="39" t="s">
        <v>60</v>
      </c>
      <c r="M132" s="42">
        <v>0</v>
      </c>
      <c r="N132" s="40">
        <v>9222000</v>
      </c>
      <c r="O132" s="42">
        <v>307400</v>
      </c>
      <c r="P132" s="38">
        <v>869</v>
      </c>
      <c r="Q132" s="41">
        <v>46033</v>
      </c>
      <c r="R132" s="42">
        <v>73792312</v>
      </c>
      <c r="S132" s="38">
        <v>230</v>
      </c>
      <c r="T132" s="41">
        <v>46038</v>
      </c>
      <c r="U132" s="42">
        <v>73776000</v>
      </c>
      <c r="V132" s="42">
        <v>4611000</v>
      </c>
      <c r="W132" s="42">
        <v>9222000</v>
      </c>
      <c r="X132" s="42">
        <v>7685000</v>
      </c>
      <c r="Y132" s="42">
        <v>9222000</v>
      </c>
      <c r="Z132" s="42">
        <v>9222000</v>
      </c>
      <c r="AA132" s="42">
        <v>9222000</v>
      </c>
      <c r="AB132" s="42">
        <v>9222000</v>
      </c>
      <c r="AC132" s="42">
        <f t="shared" si="26"/>
        <v>58406000</v>
      </c>
      <c r="AD132" s="42"/>
      <c r="AE132" s="42">
        <f t="shared" si="27"/>
        <v>9222000</v>
      </c>
      <c r="AF132" s="42">
        <f t="shared" ref="AF132:AF135" si="30">--N132/30*15</f>
        <v>4611000</v>
      </c>
      <c r="AG132" s="42">
        <v>0</v>
      </c>
      <c r="AH132" s="42"/>
      <c r="AI132" s="42"/>
      <c r="AJ132" s="42">
        <f t="shared" si="28"/>
        <v>13833000</v>
      </c>
      <c r="AK132" s="42">
        <f t="shared" si="29"/>
        <v>72239000</v>
      </c>
      <c r="AL132" s="38" t="s">
        <v>92</v>
      </c>
      <c r="AM132" s="41">
        <v>46090</v>
      </c>
      <c r="AN132" s="41">
        <v>46095</v>
      </c>
      <c r="AO132" s="38">
        <v>5</v>
      </c>
      <c r="AP132" s="52"/>
      <c r="AQ132" s="39" t="s">
        <v>93</v>
      </c>
      <c r="AR132" s="39" t="s">
        <v>400</v>
      </c>
      <c r="AS132" s="39" t="s">
        <v>401</v>
      </c>
      <c r="AT132" s="39" t="s">
        <v>96</v>
      </c>
    </row>
    <row r="133" spans="1:46" hidden="1" x14ac:dyDescent="0.25">
      <c r="A133" s="38">
        <v>132</v>
      </c>
      <c r="B133" s="39" t="s">
        <v>9</v>
      </c>
      <c r="C133" s="39" t="s">
        <v>402</v>
      </c>
      <c r="D133" s="39" t="s">
        <v>403</v>
      </c>
      <c r="E133" s="40">
        <v>39746311</v>
      </c>
      <c r="F133" s="41">
        <v>46038</v>
      </c>
      <c r="G133" s="41"/>
      <c r="H133" s="41">
        <v>46280</v>
      </c>
      <c r="I133" s="42">
        <v>73776000</v>
      </c>
      <c r="J133" s="43"/>
      <c r="K133" s="40">
        <v>0</v>
      </c>
      <c r="L133" s="39" t="s">
        <v>60</v>
      </c>
      <c r="M133" s="42">
        <v>0</v>
      </c>
      <c r="N133" s="40">
        <v>9222000</v>
      </c>
      <c r="O133" s="42">
        <v>307400</v>
      </c>
      <c r="P133" s="38">
        <v>870</v>
      </c>
      <c r="Q133" s="41">
        <v>46033</v>
      </c>
      <c r="R133" s="42">
        <v>73792312</v>
      </c>
      <c r="S133" s="38">
        <v>229</v>
      </c>
      <c r="T133" s="41">
        <v>46038</v>
      </c>
      <c r="U133" s="42">
        <v>73776000</v>
      </c>
      <c r="V133" s="42">
        <v>4611000</v>
      </c>
      <c r="W133" s="42">
        <v>9222000</v>
      </c>
      <c r="X133" s="42">
        <v>9222000</v>
      </c>
      <c r="Y133" s="42">
        <v>9222000</v>
      </c>
      <c r="Z133" s="42">
        <v>9222000</v>
      </c>
      <c r="AA133" s="42">
        <v>9222000</v>
      </c>
      <c r="AB133" s="42">
        <v>9222000</v>
      </c>
      <c r="AC133" s="42">
        <f t="shared" si="26"/>
        <v>59943000</v>
      </c>
      <c r="AD133" s="42"/>
      <c r="AE133" s="42">
        <f t="shared" si="27"/>
        <v>9222000</v>
      </c>
      <c r="AF133" s="42">
        <f t="shared" si="30"/>
        <v>4611000</v>
      </c>
      <c r="AG133" s="42">
        <v>0</v>
      </c>
      <c r="AH133" s="42"/>
      <c r="AI133" s="42"/>
      <c r="AJ133" s="42">
        <f t="shared" si="28"/>
        <v>13833000</v>
      </c>
      <c r="AK133" s="42">
        <f t="shared" si="29"/>
        <v>73776000</v>
      </c>
      <c r="AL133" s="39"/>
      <c r="AM133" s="39"/>
      <c r="AN133" s="39"/>
      <c r="AO133" s="39"/>
      <c r="AP133" s="39"/>
      <c r="AQ133" s="39" t="s">
        <v>93</v>
      </c>
      <c r="AR133" s="39" t="s">
        <v>404</v>
      </c>
      <c r="AS133" s="39" t="s">
        <v>405</v>
      </c>
      <c r="AT133" s="39" t="s">
        <v>96</v>
      </c>
    </row>
    <row r="134" spans="1:46" hidden="1" x14ac:dyDescent="0.25">
      <c r="A134" s="38">
        <v>133</v>
      </c>
      <c r="B134" s="39" t="s">
        <v>9</v>
      </c>
      <c r="C134" s="39" t="s">
        <v>406</v>
      </c>
      <c r="D134" s="39" t="s">
        <v>407</v>
      </c>
      <c r="E134" s="40">
        <v>1032424333</v>
      </c>
      <c r="F134" s="41">
        <v>46038</v>
      </c>
      <c r="G134" s="41"/>
      <c r="H134" s="41">
        <v>46280</v>
      </c>
      <c r="I134" s="42">
        <v>73776000</v>
      </c>
      <c r="J134" s="43"/>
      <c r="K134" s="40">
        <v>0</v>
      </c>
      <c r="L134" s="39" t="s">
        <v>60</v>
      </c>
      <c r="M134" s="42">
        <v>0</v>
      </c>
      <c r="N134" s="40">
        <v>9222000</v>
      </c>
      <c r="O134" s="42">
        <v>307400</v>
      </c>
      <c r="P134" s="38">
        <v>837</v>
      </c>
      <c r="Q134" s="41">
        <v>46033</v>
      </c>
      <c r="R134" s="42">
        <v>73792312</v>
      </c>
      <c r="S134" s="38">
        <v>228</v>
      </c>
      <c r="T134" s="41">
        <v>46038</v>
      </c>
      <c r="U134" s="42">
        <v>73776000</v>
      </c>
      <c r="V134" s="42">
        <v>4611000</v>
      </c>
      <c r="W134" s="42">
        <v>9222000</v>
      </c>
      <c r="X134" s="42">
        <v>9222000</v>
      </c>
      <c r="Y134" s="42">
        <v>9222000</v>
      </c>
      <c r="Z134" s="42">
        <v>9222000</v>
      </c>
      <c r="AA134" s="42">
        <v>9222000</v>
      </c>
      <c r="AB134" s="42">
        <v>9222000</v>
      </c>
      <c r="AC134" s="42">
        <f t="shared" si="26"/>
        <v>59943000</v>
      </c>
      <c r="AD134" s="42"/>
      <c r="AE134" s="42">
        <f t="shared" si="27"/>
        <v>9222000</v>
      </c>
      <c r="AF134" s="42">
        <f t="shared" si="30"/>
        <v>4611000</v>
      </c>
      <c r="AG134" s="42">
        <v>0</v>
      </c>
      <c r="AH134" s="42"/>
      <c r="AI134" s="42"/>
      <c r="AJ134" s="42">
        <f t="shared" si="28"/>
        <v>13833000</v>
      </c>
      <c r="AK134" s="42">
        <f t="shared" si="29"/>
        <v>73776000</v>
      </c>
      <c r="AL134" s="39"/>
      <c r="AM134" s="39"/>
      <c r="AN134" s="39"/>
      <c r="AO134" s="39"/>
      <c r="AP134" s="39"/>
      <c r="AQ134" s="39" t="s">
        <v>93</v>
      </c>
      <c r="AR134" s="39" t="s">
        <v>408</v>
      </c>
      <c r="AS134" s="39" t="s">
        <v>409</v>
      </c>
      <c r="AT134" s="39" t="s">
        <v>96</v>
      </c>
    </row>
    <row r="135" spans="1:46" hidden="1" x14ac:dyDescent="0.25">
      <c r="A135" s="38">
        <v>134</v>
      </c>
      <c r="B135" s="39" t="s">
        <v>9</v>
      </c>
      <c r="C135" s="39" t="s">
        <v>410</v>
      </c>
      <c r="D135" s="39" t="s">
        <v>411</v>
      </c>
      <c r="E135" s="40">
        <v>1014258936</v>
      </c>
      <c r="F135" s="41">
        <v>46038</v>
      </c>
      <c r="G135" s="41"/>
      <c r="H135" s="41">
        <v>46280</v>
      </c>
      <c r="I135" s="42">
        <v>73776000</v>
      </c>
      <c r="J135" s="43"/>
      <c r="K135" s="40">
        <v>0</v>
      </c>
      <c r="L135" s="39" t="s">
        <v>60</v>
      </c>
      <c r="M135" s="42">
        <v>0</v>
      </c>
      <c r="N135" s="40">
        <v>9222000</v>
      </c>
      <c r="O135" s="42">
        <v>307400</v>
      </c>
      <c r="P135" s="38">
        <v>762</v>
      </c>
      <c r="Q135" s="41">
        <v>46033</v>
      </c>
      <c r="R135" s="42">
        <v>73792312</v>
      </c>
      <c r="S135" s="38">
        <v>227</v>
      </c>
      <c r="T135" s="41">
        <v>46038</v>
      </c>
      <c r="U135" s="42">
        <v>73776000</v>
      </c>
      <c r="V135" s="42">
        <v>4611000</v>
      </c>
      <c r="W135" s="42">
        <v>9222000</v>
      </c>
      <c r="X135" s="42">
        <v>9222000</v>
      </c>
      <c r="Y135" s="42">
        <v>9222000</v>
      </c>
      <c r="Z135" s="42">
        <v>9222000</v>
      </c>
      <c r="AA135" s="42">
        <v>9222000</v>
      </c>
      <c r="AB135" s="42">
        <v>9222000</v>
      </c>
      <c r="AC135" s="42">
        <f t="shared" si="26"/>
        <v>59943000</v>
      </c>
      <c r="AD135" s="42"/>
      <c r="AE135" s="42">
        <f t="shared" si="27"/>
        <v>9222000</v>
      </c>
      <c r="AF135" s="42">
        <f t="shared" si="30"/>
        <v>4611000</v>
      </c>
      <c r="AG135" s="42">
        <v>0</v>
      </c>
      <c r="AH135" s="42"/>
      <c r="AI135" s="42"/>
      <c r="AJ135" s="42">
        <f t="shared" si="28"/>
        <v>13833000</v>
      </c>
      <c r="AK135" s="42">
        <f t="shared" si="29"/>
        <v>73776000</v>
      </c>
      <c r="AL135" s="39"/>
      <c r="AM135" s="39"/>
      <c r="AN135" s="39"/>
      <c r="AO135" s="39"/>
      <c r="AP135" s="39"/>
      <c r="AQ135" s="39" t="s">
        <v>93</v>
      </c>
      <c r="AR135" s="39" t="s">
        <v>412</v>
      </c>
      <c r="AS135" s="39" t="s">
        <v>413</v>
      </c>
      <c r="AT135" s="39" t="s">
        <v>96</v>
      </c>
    </row>
    <row r="136" spans="1:46" hidden="1" x14ac:dyDescent="0.25">
      <c r="A136" s="38">
        <v>135</v>
      </c>
      <c r="B136" s="39" t="s">
        <v>9</v>
      </c>
      <c r="C136" s="39" t="s">
        <v>414</v>
      </c>
      <c r="D136" s="39" t="s">
        <v>415</v>
      </c>
      <c r="E136" s="40">
        <v>1020773930</v>
      </c>
      <c r="F136" s="41">
        <v>46043</v>
      </c>
      <c r="G136" s="41"/>
      <c r="H136" s="41">
        <v>46285</v>
      </c>
      <c r="I136" s="42">
        <v>73776000</v>
      </c>
      <c r="J136" s="43"/>
      <c r="K136" s="40">
        <v>0</v>
      </c>
      <c r="L136" s="39" t="s">
        <v>60</v>
      </c>
      <c r="M136" s="42">
        <v>0</v>
      </c>
      <c r="N136" s="40">
        <v>9222000</v>
      </c>
      <c r="O136" s="42">
        <v>307400</v>
      </c>
      <c r="P136" s="38">
        <v>833</v>
      </c>
      <c r="Q136" s="41">
        <v>46033</v>
      </c>
      <c r="R136" s="42">
        <v>110688468</v>
      </c>
      <c r="S136" s="38">
        <v>429</v>
      </c>
      <c r="T136" s="41">
        <v>46043</v>
      </c>
      <c r="U136" s="42">
        <v>73776000</v>
      </c>
      <c r="V136" s="42">
        <v>3074000</v>
      </c>
      <c r="W136" s="42">
        <v>9222000</v>
      </c>
      <c r="X136" s="42">
        <v>9222000</v>
      </c>
      <c r="Y136" s="42">
        <v>9222000</v>
      </c>
      <c r="Z136" s="42">
        <v>9222000</v>
      </c>
      <c r="AA136" s="42">
        <v>9222000</v>
      </c>
      <c r="AB136" s="42">
        <v>9222000</v>
      </c>
      <c r="AC136" s="42">
        <f t="shared" si="26"/>
        <v>58406000</v>
      </c>
      <c r="AD136" s="42"/>
      <c r="AE136" s="42">
        <f t="shared" si="27"/>
        <v>9222000</v>
      </c>
      <c r="AF136" s="42">
        <f t="shared" ref="AF136:AF141" si="31">--N136/30*20</f>
        <v>6148000</v>
      </c>
      <c r="AG136" s="42">
        <v>0</v>
      </c>
      <c r="AH136" s="42"/>
      <c r="AI136" s="42"/>
      <c r="AJ136" s="42">
        <f t="shared" si="28"/>
        <v>15370000</v>
      </c>
      <c r="AK136" s="42">
        <f t="shared" si="29"/>
        <v>73776000</v>
      </c>
      <c r="AL136" s="39"/>
      <c r="AM136" s="39"/>
      <c r="AN136" s="39"/>
      <c r="AO136" s="39"/>
      <c r="AP136" s="39"/>
      <c r="AQ136" s="39" t="s">
        <v>93</v>
      </c>
      <c r="AR136" s="39" t="s">
        <v>416</v>
      </c>
      <c r="AS136" s="39" t="s">
        <v>417</v>
      </c>
      <c r="AT136" s="39" t="s">
        <v>96</v>
      </c>
    </row>
    <row r="137" spans="1:46" hidden="1" x14ac:dyDescent="0.25">
      <c r="A137" s="38">
        <v>136</v>
      </c>
      <c r="B137" s="39" t="s">
        <v>9</v>
      </c>
      <c r="C137" s="39" t="s">
        <v>418</v>
      </c>
      <c r="D137" s="39" t="s">
        <v>419</v>
      </c>
      <c r="E137" s="40">
        <v>1018468497</v>
      </c>
      <c r="F137" s="41">
        <v>46043</v>
      </c>
      <c r="G137" s="41"/>
      <c r="H137" s="41">
        <v>46285</v>
      </c>
      <c r="I137" s="42">
        <v>73776000</v>
      </c>
      <c r="J137" s="43"/>
      <c r="K137" s="40">
        <v>0</v>
      </c>
      <c r="L137" s="39" t="s">
        <v>60</v>
      </c>
      <c r="M137" s="42">
        <v>0</v>
      </c>
      <c r="N137" s="40">
        <v>9222000</v>
      </c>
      <c r="O137" s="42">
        <v>307400</v>
      </c>
      <c r="P137" s="38">
        <v>759</v>
      </c>
      <c r="Q137" s="41">
        <v>46033</v>
      </c>
      <c r="R137" s="42">
        <v>73792312</v>
      </c>
      <c r="S137" s="38">
        <v>437</v>
      </c>
      <c r="T137" s="41">
        <v>46043</v>
      </c>
      <c r="U137" s="42">
        <v>73776000</v>
      </c>
      <c r="V137" s="42">
        <v>3074000</v>
      </c>
      <c r="W137" s="42">
        <v>9222000</v>
      </c>
      <c r="X137" s="42">
        <v>9222000</v>
      </c>
      <c r="Y137" s="42">
        <v>9222000</v>
      </c>
      <c r="Z137" s="42">
        <v>9222000</v>
      </c>
      <c r="AA137" s="42">
        <v>9222000</v>
      </c>
      <c r="AB137" s="42">
        <v>9222000</v>
      </c>
      <c r="AC137" s="42">
        <f t="shared" si="26"/>
        <v>58406000</v>
      </c>
      <c r="AD137" s="42"/>
      <c r="AE137" s="42">
        <f t="shared" si="27"/>
        <v>9222000</v>
      </c>
      <c r="AF137" s="42">
        <f t="shared" si="31"/>
        <v>6148000</v>
      </c>
      <c r="AG137" s="42">
        <v>0</v>
      </c>
      <c r="AH137" s="42"/>
      <c r="AI137" s="42"/>
      <c r="AJ137" s="42">
        <f t="shared" si="28"/>
        <v>15370000</v>
      </c>
      <c r="AK137" s="42">
        <f t="shared" si="29"/>
        <v>73776000</v>
      </c>
      <c r="AL137" s="39"/>
      <c r="AM137" s="39"/>
      <c r="AN137" s="39"/>
      <c r="AO137" s="39"/>
      <c r="AP137" s="39"/>
      <c r="AQ137" s="39" t="s">
        <v>93</v>
      </c>
      <c r="AR137" s="39" t="s">
        <v>420</v>
      </c>
      <c r="AS137" s="39" t="s">
        <v>421</v>
      </c>
      <c r="AT137" s="39" t="s">
        <v>96</v>
      </c>
    </row>
    <row r="138" spans="1:46" hidden="1" x14ac:dyDescent="0.25">
      <c r="A138" s="38">
        <v>137</v>
      </c>
      <c r="B138" s="39" t="s">
        <v>9</v>
      </c>
      <c r="C138" s="39" t="s">
        <v>422</v>
      </c>
      <c r="D138" s="39" t="s">
        <v>423</v>
      </c>
      <c r="E138" s="40">
        <v>79910469</v>
      </c>
      <c r="F138" s="41">
        <v>46043</v>
      </c>
      <c r="G138" s="41">
        <v>46091</v>
      </c>
      <c r="H138" s="41">
        <v>46285</v>
      </c>
      <c r="I138" s="42">
        <v>73776000</v>
      </c>
      <c r="J138" s="43">
        <v>58713400</v>
      </c>
      <c r="K138" s="40">
        <v>0</v>
      </c>
      <c r="L138" s="39" t="s">
        <v>60</v>
      </c>
      <c r="M138" s="42">
        <v>0</v>
      </c>
      <c r="N138" s="40">
        <v>9222000</v>
      </c>
      <c r="O138" s="42">
        <v>307400</v>
      </c>
      <c r="P138" s="38">
        <v>817</v>
      </c>
      <c r="Q138" s="41">
        <v>46033</v>
      </c>
      <c r="R138" s="42">
        <v>73792312</v>
      </c>
      <c r="S138" s="38">
        <v>4568</v>
      </c>
      <c r="T138" s="41">
        <v>46091</v>
      </c>
      <c r="U138" s="42">
        <v>58713400</v>
      </c>
      <c r="V138" s="42">
        <v>0</v>
      </c>
      <c r="W138" s="42">
        <v>0</v>
      </c>
      <c r="X138" s="42">
        <v>6455400</v>
      </c>
      <c r="Y138" s="42">
        <v>9222000</v>
      </c>
      <c r="Z138" s="42">
        <v>9222000</v>
      </c>
      <c r="AA138" s="42">
        <v>9222000</v>
      </c>
      <c r="AB138" s="42">
        <v>9222000</v>
      </c>
      <c r="AC138" s="42">
        <f>SUM(V138:AA138)</f>
        <v>34121400</v>
      </c>
      <c r="AD138" s="42">
        <f>+AB138</f>
        <v>9222000</v>
      </c>
      <c r="AE138" s="42">
        <f t="shared" si="27"/>
        <v>9222000</v>
      </c>
      <c r="AF138" s="42">
        <f t="shared" si="31"/>
        <v>6148000</v>
      </c>
      <c r="AG138" s="42">
        <v>0</v>
      </c>
      <c r="AH138" s="42"/>
      <c r="AI138" s="42"/>
      <c r="AJ138" s="42">
        <f t="shared" si="28"/>
        <v>24592000</v>
      </c>
      <c r="AK138" s="42">
        <f t="shared" si="29"/>
        <v>58713400</v>
      </c>
      <c r="AL138" s="39"/>
      <c r="AM138" s="39"/>
      <c r="AN138" s="39"/>
      <c r="AO138" s="39"/>
      <c r="AP138" s="39" t="s">
        <v>92</v>
      </c>
      <c r="AQ138" s="39" t="s">
        <v>93</v>
      </c>
      <c r="AR138" s="39" t="s">
        <v>424</v>
      </c>
      <c r="AS138" s="39" t="s">
        <v>425</v>
      </c>
      <c r="AT138" s="39" t="s">
        <v>96</v>
      </c>
    </row>
    <row r="139" spans="1:46" hidden="1" x14ac:dyDescent="0.25">
      <c r="A139" s="38">
        <v>138</v>
      </c>
      <c r="B139" s="39" t="s">
        <v>9</v>
      </c>
      <c r="C139" s="39" t="s">
        <v>426</v>
      </c>
      <c r="D139" s="39" t="s">
        <v>427</v>
      </c>
      <c r="E139" s="40">
        <v>1102857798</v>
      </c>
      <c r="F139" s="41">
        <v>46043</v>
      </c>
      <c r="G139" s="41"/>
      <c r="H139" s="41">
        <v>46285</v>
      </c>
      <c r="I139" s="42">
        <v>73776000</v>
      </c>
      <c r="J139" s="43"/>
      <c r="K139" s="40">
        <v>0</v>
      </c>
      <c r="L139" s="39" t="s">
        <v>60</v>
      </c>
      <c r="M139" s="42">
        <v>0</v>
      </c>
      <c r="N139" s="40">
        <v>9222000</v>
      </c>
      <c r="O139" s="42">
        <v>307400</v>
      </c>
      <c r="P139" s="38">
        <v>805</v>
      </c>
      <c r="Q139" s="41">
        <v>46033</v>
      </c>
      <c r="R139" s="42">
        <v>73792312</v>
      </c>
      <c r="S139" s="38">
        <v>438</v>
      </c>
      <c r="T139" s="41">
        <v>46043</v>
      </c>
      <c r="U139" s="42">
        <v>73776000</v>
      </c>
      <c r="V139" s="42">
        <v>3074000</v>
      </c>
      <c r="W139" s="42">
        <v>9222000</v>
      </c>
      <c r="X139" s="42">
        <v>9222000</v>
      </c>
      <c r="Y139" s="42">
        <v>9222000</v>
      </c>
      <c r="Z139" s="42">
        <v>9222000</v>
      </c>
      <c r="AA139" s="42">
        <v>9222000</v>
      </c>
      <c r="AB139" s="42">
        <v>9222000</v>
      </c>
      <c r="AC139" s="42">
        <f t="shared" si="26"/>
        <v>58406000</v>
      </c>
      <c r="AD139" s="42"/>
      <c r="AE139" s="42">
        <f t="shared" si="27"/>
        <v>9222000</v>
      </c>
      <c r="AF139" s="42">
        <f t="shared" si="31"/>
        <v>6148000</v>
      </c>
      <c r="AG139" s="42">
        <v>0</v>
      </c>
      <c r="AH139" s="42"/>
      <c r="AI139" s="42"/>
      <c r="AJ139" s="42">
        <f t="shared" si="28"/>
        <v>15370000</v>
      </c>
      <c r="AK139" s="42">
        <f t="shared" si="29"/>
        <v>73776000</v>
      </c>
      <c r="AL139" s="39"/>
      <c r="AM139" s="39"/>
      <c r="AN139" s="39"/>
      <c r="AO139" s="39"/>
      <c r="AP139" s="39"/>
      <c r="AQ139" s="39" t="s">
        <v>93</v>
      </c>
      <c r="AR139" s="39" t="s">
        <v>428</v>
      </c>
      <c r="AS139" s="39" t="s">
        <v>429</v>
      </c>
      <c r="AT139" s="39" t="s">
        <v>96</v>
      </c>
    </row>
    <row r="140" spans="1:46" hidden="1" x14ac:dyDescent="0.25">
      <c r="A140" s="38">
        <v>139</v>
      </c>
      <c r="B140" s="39" t="s">
        <v>9</v>
      </c>
      <c r="C140" s="39" t="s">
        <v>430</v>
      </c>
      <c r="D140" s="39" t="s">
        <v>431</v>
      </c>
      <c r="E140" s="40">
        <v>1013585273</v>
      </c>
      <c r="F140" s="41">
        <v>46043</v>
      </c>
      <c r="G140" s="41"/>
      <c r="H140" s="41">
        <v>46285</v>
      </c>
      <c r="I140" s="42">
        <v>73776000</v>
      </c>
      <c r="J140" s="43"/>
      <c r="K140" s="40">
        <v>0</v>
      </c>
      <c r="L140" s="39" t="s">
        <v>60</v>
      </c>
      <c r="M140" s="42">
        <v>0</v>
      </c>
      <c r="N140" s="40">
        <v>9222000</v>
      </c>
      <c r="O140" s="42">
        <v>307400</v>
      </c>
      <c r="P140" s="38">
        <v>834</v>
      </c>
      <c r="Q140" s="41">
        <v>46033</v>
      </c>
      <c r="R140" s="42">
        <v>73792312</v>
      </c>
      <c r="S140" s="38">
        <v>442</v>
      </c>
      <c r="T140" s="41">
        <v>46043</v>
      </c>
      <c r="U140" s="42">
        <v>73776000</v>
      </c>
      <c r="V140" s="42">
        <v>3074000</v>
      </c>
      <c r="W140" s="42">
        <v>9222000</v>
      </c>
      <c r="X140" s="42">
        <v>9222000</v>
      </c>
      <c r="Y140" s="42">
        <v>9222000</v>
      </c>
      <c r="Z140" s="42">
        <v>9222000</v>
      </c>
      <c r="AA140" s="42">
        <v>9222000</v>
      </c>
      <c r="AB140" s="42">
        <v>9222000</v>
      </c>
      <c r="AC140" s="42">
        <f t="shared" si="26"/>
        <v>58406000</v>
      </c>
      <c r="AD140" s="42"/>
      <c r="AE140" s="42">
        <f t="shared" si="27"/>
        <v>9222000</v>
      </c>
      <c r="AF140" s="42">
        <f t="shared" si="31"/>
        <v>6148000</v>
      </c>
      <c r="AG140" s="42">
        <v>0</v>
      </c>
      <c r="AH140" s="42"/>
      <c r="AI140" s="42"/>
      <c r="AJ140" s="42">
        <f t="shared" si="28"/>
        <v>15370000</v>
      </c>
      <c r="AK140" s="42">
        <f t="shared" si="29"/>
        <v>73776000</v>
      </c>
      <c r="AL140" s="39"/>
      <c r="AM140" s="39"/>
      <c r="AN140" s="39"/>
      <c r="AO140" s="39"/>
      <c r="AP140" s="39"/>
      <c r="AQ140" s="39" t="s">
        <v>93</v>
      </c>
      <c r="AR140" s="39" t="s">
        <v>432</v>
      </c>
      <c r="AS140" s="39" t="s">
        <v>433</v>
      </c>
      <c r="AT140" s="39" t="s">
        <v>96</v>
      </c>
    </row>
    <row r="141" spans="1:46" hidden="1" x14ac:dyDescent="0.25">
      <c r="A141" s="38">
        <v>140</v>
      </c>
      <c r="B141" s="39" t="s">
        <v>9</v>
      </c>
      <c r="C141" s="39" t="s">
        <v>434</v>
      </c>
      <c r="D141" s="39" t="s">
        <v>435</v>
      </c>
      <c r="E141" s="40">
        <v>1010218952</v>
      </c>
      <c r="F141" s="41">
        <v>46043</v>
      </c>
      <c r="G141" s="41">
        <v>46127</v>
      </c>
      <c r="H141" s="41">
        <v>46285</v>
      </c>
      <c r="I141" s="42">
        <v>73776000</v>
      </c>
      <c r="J141" s="43">
        <v>47954400</v>
      </c>
      <c r="K141" s="40">
        <v>0</v>
      </c>
      <c r="L141" s="39" t="s">
        <v>60</v>
      </c>
      <c r="M141" s="42">
        <v>0</v>
      </c>
      <c r="N141" s="40">
        <v>9222000</v>
      </c>
      <c r="O141" s="42">
        <v>307400</v>
      </c>
      <c r="P141" s="38">
        <v>848</v>
      </c>
      <c r="Q141" s="41">
        <v>46033</v>
      </c>
      <c r="R141" s="42">
        <v>110688468</v>
      </c>
      <c r="S141" s="38">
        <v>6369</v>
      </c>
      <c r="T141" s="41">
        <v>46127</v>
      </c>
      <c r="U141" s="42">
        <v>47954400</v>
      </c>
      <c r="V141" s="42">
        <v>0</v>
      </c>
      <c r="W141" s="42">
        <v>0</v>
      </c>
      <c r="X141" s="42">
        <v>0</v>
      </c>
      <c r="Y141" s="42">
        <v>4918400</v>
      </c>
      <c r="Z141" s="42">
        <v>9222000</v>
      </c>
      <c r="AA141" s="42">
        <v>9222000</v>
      </c>
      <c r="AB141" s="42">
        <v>9222000</v>
      </c>
      <c r="AC141" s="42">
        <f t="shared" si="26"/>
        <v>32584400</v>
      </c>
      <c r="AD141" s="42"/>
      <c r="AE141" s="42">
        <f t="shared" si="27"/>
        <v>9222000</v>
      </c>
      <c r="AF141" s="42">
        <f t="shared" si="31"/>
        <v>6148000</v>
      </c>
      <c r="AG141" s="42">
        <v>0</v>
      </c>
      <c r="AH141" s="42"/>
      <c r="AI141" s="42"/>
      <c r="AJ141" s="42">
        <f t="shared" si="28"/>
        <v>15370000</v>
      </c>
      <c r="AK141" s="42">
        <f t="shared" si="29"/>
        <v>47954400</v>
      </c>
      <c r="AL141" s="39"/>
      <c r="AM141" s="39"/>
      <c r="AN141" s="39"/>
      <c r="AO141" s="39"/>
      <c r="AP141" s="39" t="s">
        <v>92</v>
      </c>
      <c r="AQ141" s="39" t="s">
        <v>93</v>
      </c>
      <c r="AR141" s="39" t="s">
        <v>436</v>
      </c>
      <c r="AS141" s="39" t="s">
        <v>233</v>
      </c>
      <c r="AT141" s="39" t="s">
        <v>96</v>
      </c>
    </row>
    <row r="142" spans="1:46" hidden="1" x14ac:dyDescent="0.25">
      <c r="A142" s="38">
        <v>141</v>
      </c>
      <c r="B142" s="39" t="s">
        <v>9</v>
      </c>
      <c r="C142" s="39" t="s">
        <v>437</v>
      </c>
      <c r="D142" s="39" t="s">
        <v>438</v>
      </c>
      <c r="E142" s="40">
        <v>1010229705</v>
      </c>
      <c r="F142" s="41">
        <v>46038</v>
      </c>
      <c r="G142" s="41"/>
      <c r="H142" s="41">
        <v>46280</v>
      </c>
      <c r="I142" s="42">
        <v>73776000</v>
      </c>
      <c r="J142" s="43"/>
      <c r="K142" s="40">
        <v>0</v>
      </c>
      <c r="L142" s="39" t="s">
        <v>60</v>
      </c>
      <c r="M142" s="42">
        <v>0</v>
      </c>
      <c r="N142" s="40">
        <v>9222000</v>
      </c>
      <c r="O142" s="42">
        <v>307400</v>
      </c>
      <c r="P142" s="38">
        <v>760</v>
      </c>
      <c r="Q142" s="41">
        <v>46033</v>
      </c>
      <c r="R142" s="42">
        <v>73792312</v>
      </c>
      <c r="S142" s="38">
        <v>212</v>
      </c>
      <c r="T142" s="41">
        <v>46038</v>
      </c>
      <c r="U142" s="42">
        <v>73776000</v>
      </c>
      <c r="V142" s="42">
        <v>4611000</v>
      </c>
      <c r="W142" s="42">
        <v>9222000</v>
      </c>
      <c r="X142" s="42">
        <v>9222000</v>
      </c>
      <c r="Y142" s="42">
        <v>9222000</v>
      </c>
      <c r="Z142" s="42">
        <v>9222000</v>
      </c>
      <c r="AA142" s="42">
        <v>9222000</v>
      </c>
      <c r="AB142" s="42">
        <v>9222000</v>
      </c>
      <c r="AC142" s="42">
        <f t="shared" si="26"/>
        <v>59943000</v>
      </c>
      <c r="AD142" s="42"/>
      <c r="AE142" s="42">
        <f t="shared" si="27"/>
        <v>9222000</v>
      </c>
      <c r="AF142" s="42">
        <f>--N142/30*15</f>
        <v>4611000</v>
      </c>
      <c r="AG142" s="42">
        <v>0</v>
      </c>
      <c r="AH142" s="42"/>
      <c r="AI142" s="42"/>
      <c r="AJ142" s="42">
        <f t="shared" si="28"/>
        <v>13833000</v>
      </c>
      <c r="AK142" s="42">
        <f t="shared" si="29"/>
        <v>73776000</v>
      </c>
      <c r="AL142" s="39"/>
      <c r="AM142" s="39"/>
      <c r="AN142" s="39"/>
      <c r="AO142" s="39"/>
      <c r="AP142" s="39"/>
      <c r="AQ142" s="39" t="s">
        <v>93</v>
      </c>
      <c r="AR142" s="39" t="s">
        <v>439</v>
      </c>
      <c r="AS142" s="39" t="s">
        <v>440</v>
      </c>
      <c r="AT142" s="39" t="s">
        <v>96</v>
      </c>
    </row>
    <row r="143" spans="1:46" hidden="1" x14ac:dyDescent="0.25">
      <c r="A143" s="38">
        <v>142</v>
      </c>
      <c r="B143" s="39" t="s">
        <v>9</v>
      </c>
      <c r="C143" s="39" t="s">
        <v>441</v>
      </c>
      <c r="D143" s="39" t="s">
        <v>442</v>
      </c>
      <c r="E143" s="40">
        <v>1018467124</v>
      </c>
      <c r="F143" s="41">
        <v>46043</v>
      </c>
      <c r="G143" s="41"/>
      <c r="H143" s="41">
        <v>46285</v>
      </c>
      <c r="I143" s="42">
        <v>73776000</v>
      </c>
      <c r="J143" s="43"/>
      <c r="K143" s="40">
        <v>0</v>
      </c>
      <c r="L143" s="39" t="s">
        <v>60</v>
      </c>
      <c r="M143" s="42">
        <v>0</v>
      </c>
      <c r="N143" s="40">
        <v>9222000</v>
      </c>
      <c r="O143" s="42">
        <v>307400</v>
      </c>
      <c r="P143" s="38">
        <v>818</v>
      </c>
      <c r="Q143" s="41">
        <v>46033</v>
      </c>
      <c r="R143" s="42">
        <v>73792312</v>
      </c>
      <c r="S143" s="38">
        <v>461</v>
      </c>
      <c r="T143" s="41">
        <v>46043</v>
      </c>
      <c r="U143" s="42">
        <v>73776000</v>
      </c>
      <c r="V143" s="42">
        <v>3074000</v>
      </c>
      <c r="W143" s="42">
        <v>9222000</v>
      </c>
      <c r="X143" s="42">
        <v>9222000</v>
      </c>
      <c r="Y143" s="42">
        <v>9222000</v>
      </c>
      <c r="Z143" s="42">
        <v>9222000</v>
      </c>
      <c r="AA143" s="42">
        <v>9222000</v>
      </c>
      <c r="AB143" s="42">
        <v>9222000</v>
      </c>
      <c r="AC143" s="42">
        <f t="shared" si="26"/>
        <v>58406000</v>
      </c>
      <c r="AD143" s="42"/>
      <c r="AE143" s="42">
        <f t="shared" si="27"/>
        <v>9222000</v>
      </c>
      <c r="AF143" s="42">
        <f>--N143/30*20</f>
        <v>6148000</v>
      </c>
      <c r="AG143" s="42">
        <v>0</v>
      </c>
      <c r="AH143" s="42"/>
      <c r="AI143" s="42"/>
      <c r="AJ143" s="42">
        <f t="shared" si="28"/>
        <v>15370000</v>
      </c>
      <c r="AK143" s="42">
        <f t="shared" si="29"/>
        <v>73776000</v>
      </c>
      <c r="AL143" s="39"/>
      <c r="AM143" s="39"/>
      <c r="AN143" s="39"/>
      <c r="AO143" s="39"/>
      <c r="AP143" s="39"/>
      <c r="AQ143" s="39" t="s">
        <v>93</v>
      </c>
      <c r="AR143" s="39" t="s">
        <v>443</v>
      </c>
      <c r="AS143" s="39" t="s">
        <v>444</v>
      </c>
      <c r="AT143" s="39" t="s">
        <v>96</v>
      </c>
    </row>
    <row r="144" spans="1:46" hidden="1" x14ac:dyDescent="0.25">
      <c r="A144" s="38">
        <v>143</v>
      </c>
      <c r="B144" s="39" t="s">
        <v>9</v>
      </c>
      <c r="C144" s="39" t="s">
        <v>445</v>
      </c>
      <c r="D144" s="39" t="s">
        <v>446</v>
      </c>
      <c r="E144" s="40">
        <v>1032486684</v>
      </c>
      <c r="F144" s="41">
        <v>46038</v>
      </c>
      <c r="G144" s="41"/>
      <c r="H144" s="41">
        <v>46280</v>
      </c>
      <c r="I144" s="42">
        <v>73776000</v>
      </c>
      <c r="J144" s="43"/>
      <c r="K144" s="40">
        <v>0</v>
      </c>
      <c r="L144" s="39" t="s">
        <v>60</v>
      </c>
      <c r="M144" s="42">
        <v>0</v>
      </c>
      <c r="N144" s="40">
        <v>9222000</v>
      </c>
      <c r="O144" s="42">
        <v>307400</v>
      </c>
      <c r="P144" s="38">
        <v>791</v>
      </c>
      <c r="Q144" s="41">
        <v>46033</v>
      </c>
      <c r="R144" s="42">
        <v>110688468</v>
      </c>
      <c r="S144" s="38">
        <v>221</v>
      </c>
      <c r="T144" s="41">
        <v>46038</v>
      </c>
      <c r="U144" s="42">
        <v>73776000</v>
      </c>
      <c r="V144" s="42">
        <v>4611000</v>
      </c>
      <c r="W144" s="42">
        <v>9222000</v>
      </c>
      <c r="X144" s="42">
        <v>9222000</v>
      </c>
      <c r="Y144" s="42">
        <v>9222000</v>
      </c>
      <c r="Z144" s="42">
        <v>9222000</v>
      </c>
      <c r="AA144" s="42">
        <v>9222000</v>
      </c>
      <c r="AB144" s="42">
        <v>9222000</v>
      </c>
      <c r="AC144" s="42">
        <f t="shared" si="26"/>
        <v>59943000</v>
      </c>
      <c r="AD144" s="42"/>
      <c r="AE144" s="42">
        <f t="shared" si="27"/>
        <v>9222000</v>
      </c>
      <c r="AF144" s="42">
        <f>--N144/30*15</f>
        <v>4611000</v>
      </c>
      <c r="AG144" s="42">
        <v>0</v>
      </c>
      <c r="AH144" s="42"/>
      <c r="AI144" s="42"/>
      <c r="AJ144" s="42">
        <f t="shared" si="28"/>
        <v>13833000</v>
      </c>
      <c r="AK144" s="42">
        <f t="shared" si="29"/>
        <v>73776000</v>
      </c>
      <c r="AL144" s="39"/>
      <c r="AM144" s="39"/>
      <c r="AN144" s="39"/>
      <c r="AO144" s="39"/>
      <c r="AP144" s="39"/>
      <c r="AQ144" s="39" t="s">
        <v>93</v>
      </c>
      <c r="AR144" s="39" t="s">
        <v>447</v>
      </c>
      <c r="AS144" s="39" t="s">
        <v>448</v>
      </c>
      <c r="AT144" s="39" t="s">
        <v>96</v>
      </c>
    </row>
    <row r="145" spans="1:46" hidden="1" x14ac:dyDescent="0.25">
      <c r="A145" s="38">
        <v>144</v>
      </c>
      <c r="B145" s="39" t="s">
        <v>9</v>
      </c>
      <c r="C145" s="39" t="s">
        <v>449</v>
      </c>
      <c r="D145" s="39" t="s">
        <v>450</v>
      </c>
      <c r="E145" s="40">
        <v>1085343021</v>
      </c>
      <c r="F145" s="41">
        <v>46043</v>
      </c>
      <c r="G145" s="41"/>
      <c r="H145" s="41">
        <v>46285</v>
      </c>
      <c r="I145" s="42">
        <v>73776000</v>
      </c>
      <c r="J145" s="43"/>
      <c r="K145" s="40">
        <v>0</v>
      </c>
      <c r="L145" s="39" t="s">
        <v>60</v>
      </c>
      <c r="M145" s="42">
        <v>0</v>
      </c>
      <c r="N145" s="40">
        <v>9222000</v>
      </c>
      <c r="O145" s="42">
        <v>307400</v>
      </c>
      <c r="P145" s="38">
        <v>865</v>
      </c>
      <c r="Q145" s="41">
        <v>46033</v>
      </c>
      <c r="R145" s="42">
        <v>73792312</v>
      </c>
      <c r="S145" s="38">
        <v>454</v>
      </c>
      <c r="T145" s="41">
        <v>46043</v>
      </c>
      <c r="U145" s="42">
        <v>73776000</v>
      </c>
      <c r="V145" s="42">
        <v>3074000</v>
      </c>
      <c r="W145" s="42">
        <v>9222000</v>
      </c>
      <c r="X145" s="42">
        <v>9222000</v>
      </c>
      <c r="Y145" s="42">
        <v>9222000</v>
      </c>
      <c r="Z145" s="42">
        <v>9222000</v>
      </c>
      <c r="AA145" s="42">
        <v>9222000</v>
      </c>
      <c r="AB145" s="42">
        <v>9222000</v>
      </c>
      <c r="AC145" s="42">
        <f t="shared" si="26"/>
        <v>58406000</v>
      </c>
      <c r="AD145" s="42"/>
      <c r="AE145" s="42">
        <f t="shared" si="27"/>
        <v>9222000</v>
      </c>
      <c r="AF145" s="42">
        <f>--N145/30*20</f>
        <v>6148000</v>
      </c>
      <c r="AG145" s="42">
        <v>0</v>
      </c>
      <c r="AH145" s="42"/>
      <c r="AI145" s="42"/>
      <c r="AJ145" s="42">
        <f t="shared" si="28"/>
        <v>15370000</v>
      </c>
      <c r="AK145" s="42">
        <f t="shared" si="29"/>
        <v>73776000</v>
      </c>
      <c r="AL145" s="39"/>
      <c r="AM145" s="39"/>
      <c r="AN145" s="39"/>
      <c r="AO145" s="39"/>
      <c r="AP145" s="39"/>
      <c r="AQ145" s="39" t="s">
        <v>93</v>
      </c>
      <c r="AR145" s="39" t="s">
        <v>451</v>
      </c>
      <c r="AS145" s="39" t="s">
        <v>452</v>
      </c>
      <c r="AT145" s="39" t="s">
        <v>96</v>
      </c>
    </row>
    <row r="146" spans="1:46" hidden="1" x14ac:dyDescent="0.25">
      <c r="A146" s="38">
        <v>145</v>
      </c>
      <c r="B146" s="39" t="s">
        <v>9</v>
      </c>
      <c r="C146" s="39" t="s">
        <v>453</v>
      </c>
      <c r="D146" s="39" t="s">
        <v>454</v>
      </c>
      <c r="E146" s="40">
        <v>1023896259</v>
      </c>
      <c r="F146" s="41">
        <v>46038</v>
      </c>
      <c r="G146" s="41"/>
      <c r="H146" s="41">
        <v>46280</v>
      </c>
      <c r="I146" s="42">
        <v>73776000</v>
      </c>
      <c r="J146" s="43"/>
      <c r="K146" s="40">
        <v>0</v>
      </c>
      <c r="L146" s="39" t="s">
        <v>60</v>
      </c>
      <c r="M146" s="42">
        <v>0</v>
      </c>
      <c r="N146" s="40">
        <v>9222000</v>
      </c>
      <c r="O146" s="42">
        <v>307400</v>
      </c>
      <c r="P146" s="38">
        <v>819</v>
      </c>
      <c r="Q146" s="41">
        <v>46033</v>
      </c>
      <c r="R146" s="42">
        <v>73792312</v>
      </c>
      <c r="S146" s="38">
        <v>222</v>
      </c>
      <c r="T146" s="41">
        <v>46038</v>
      </c>
      <c r="U146" s="42">
        <v>73776000</v>
      </c>
      <c r="V146" s="42">
        <v>4611000</v>
      </c>
      <c r="W146" s="42">
        <v>9222000</v>
      </c>
      <c r="X146" s="42">
        <v>9222000</v>
      </c>
      <c r="Y146" s="42">
        <v>9222000</v>
      </c>
      <c r="Z146" s="42">
        <v>9222000</v>
      </c>
      <c r="AA146" s="42">
        <v>9222000</v>
      </c>
      <c r="AB146" s="42">
        <v>9222000</v>
      </c>
      <c r="AC146" s="42">
        <f t="shared" si="26"/>
        <v>59943000</v>
      </c>
      <c r="AD146" s="42"/>
      <c r="AE146" s="42">
        <f t="shared" si="27"/>
        <v>9222000</v>
      </c>
      <c r="AF146" s="42">
        <f>--N146/30*15</f>
        <v>4611000</v>
      </c>
      <c r="AG146" s="42">
        <v>0</v>
      </c>
      <c r="AH146" s="42"/>
      <c r="AI146" s="42"/>
      <c r="AJ146" s="42">
        <f t="shared" si="28"/>
        <v>13833000</v>
      </c>
      <c r="AK146" s="42">
        <f t="shared" si="29"/>
        <v>73776000</v>
      </c>
      <c r="AL146" s="39"/>
      <c r="AM146" s="39"/>
      <c r="AN146" s="39"/>
      <c r="AO146" s="39"/>
      <c r="AP146" s="39"/>
      <c r="AQ146" s="39" t="s">
        <v>93</v>
      </c>
      <c r="AR146" s="39" t="s">
        <v>455</v>
      </c>
      <c r="AS146" s="39" t="s">
        <v>456</v>
      </c>
      <c r="AT146" s="39" t="s">
        <v>96</v>
      </c>
    </row>
    <row r="147" spans="1:46" hidden="1" x14ac:dyDescent="0.25">
      <c r="A147" s="38">
        <v>146</v>
      </c>
      <c r="B147" s="39" t="s">
        <v>9</v>
      </c>
      <c r="C147" s="39" t="s">
        <v>457</v>
      </c>
      <c r="D147" s="39" t="s">
        <v>458</v>
      </c>
      <c r="E147" s="40">
        <v>1020799686</v>
      </c>
      <c r="F147" s="41">
        <v>46043</v>
      </c>
      <c r="G147" s="41"/>
      <c r="H147" s="41">
        <v>46285</v>
      </c>
      <c r="I147" s="42">
        <v>73776000</v>
      </c>
      <c r="J147" s="43"/>
      <c r="K147" s="40">
        <v>0</v>
      </c>
      <c r="L147" s="39" t="s">
        <v>60</v>
      </c>
      <c r="M147" s="42">
        <v>0</v>
      </c>
      <c r="N147" s="40">
        <v>9222000</v>
      </c>
      <c r="O147" s="42">
        <v>307400</v>
      </c>
      <c r="P147" s="38">
        <v>820</v>
      </c>
      <c r="Q147" s="41">
        <v>46033</v>
      </c>
      <c r="R147" s="42">
        <v>73792312</v>
      </c>
      <c r="S147" s="38">
        <v>467</v>
      </c>
      <c r="T147" s="41">
        <v>46043</v>
      </c>
      <c r="U147" s="42">
        <v>73776000</v>
      </c>
      <c r="V147" s="42">
        <v>3074000</v>
      </c>
      <c r="W147" s="42">
        <v>9222000</v>
      </c>
      <c r="X147" s="42">
        <v>9222000</v>
      </c>
      <c r="Y147" s="42">
        <v>9222000</v>
      </c>
      <c r="Z147" s="42">
        <v>9222000</v>
      </c>
      <c r="AA147" s="42">
        <v>9222000</v>
      </c>
      <c r="AB147" s="42">
        <v>9222000</v>
      </c>
      <c r="AC147" s="42">
        <f t="shared" si="26"/>
        <v>58406000</v>
      </c>
      <c r="AD147" s="42"/>
      <c r="AE147" s="42">
        <f t="shared" si="27"/>
        <v>9222000</v>
      </c>
      <c r="AF147" s="42">
        <f>--N147/30*20</f>
        <v>6148000</v>
      </c>
      <c r="AG147" s="42">
        <v>0</v>
      </c>
      <c r="AH147" s="42"/>
      <c r="AI147" s="42"/>
      <c r="AJ147" s="42">
        <f t="shared" si="28"/>
        <v>15370000</v>
      </c>
      <c r="AK147" s="42">
        <f t="shared" si="29"/>
        <v>73776000</v>
      </c>
      <c r="AL147" s="39"/>
      <c r="AM147" s="39"/>
      <c r="AN147" s="39"/>
      <c r="AO147" s="39"/>
      <c r="AP147" s="39"/>
      <c r="AQ147" s="39" t="s">
        <v>93</v>
      </c>
      <c r="AR147" s="39" t="s">
        <v>459</v>
      </c>
      <c r="AS147" s="39" t="s">
        <v>460</v>
      </c>
      <c r="AT147" s="39" t="s">
        <v>96</v>
      </c>
    </row>
    <row r="148" spans="1:46" hidden="1" x14ac:dyDescent="0.25">
      <c r="A148" s="38">
        <v>147</v>
      </c>
      <c r="B148" s="39" t="s">
        <v>9</v>
      </c>
      <c r="C148" s="39" t="s">
        <v>461</v>
      </c>
      <c r="D148" s="39" t="s">
        <v>462</v>
      </c>
      <c r="E148" s="40">
        <v>1136888893</v>
      </c>
      <c r="F148" s="41">
        <v>46038</v>
      </c>
      <c r="G148" s="41"/>
      <c r="H148" s="41">
        <v>46280</v>
      </c>
      <c r="I148" s="42">
        <v>73776000</v>
      </c>
      <c r="J148" s="43"/>
      <c r="K148" s="40">
        <v>0</v>
      </c>
      <c r="L148" s="39" t="s">
        <v>60</v>
      </c>
      <c r="M148" s="42">
        <v>0</v>
      </c>
      <c r="N148" s="40">
        <v>9222000</v>
      </c>
      <c r="O148" s="42">
        <v>307400</v>
      </c>
      <c r="P148" s="38">
        <v>849</v>
      </c>
      <c r="Q148" s="41">
        <v>46033</v>
      </c>
      <c r="R148" s="42">
        <v>110688468</v>
      </c>
      <c r="S148" s="38">
        <v>223</v>
      </c>
      <c r="T148" s="41">
        <v>46038</v>
      </c>
      <c r="U148" s="42">
        <v>73776000</v>
      </c>
      <c r="V148" s="42">
        <v>4611000</v>
      </c>
      <c r="W148" s="42">
        <v>9222000</v>
      </c>
      <c r="X148" s="42">
        <v>9222000</v>
      </c>
      <c r="Y148" s="42">
        <v>9222000</v>
      </c>
      <c r="Z148" s="42">
        <v>9222000</v>
      </c>
      <c r="AA148" s="42">
        <v>9222000</v>
      </c>
      <c r="AB148" s="42">
        <v>9222000</v>
      </c>
      <c r="AC148" s="42">
        <f t="shared" si="26"/>
        <v>59943000</v>
      </c>
      <c r="AD148" s="42"/>
      <c r="AE148" s="42">
        <f t="shared" si="27"/>
        <v>9222000</v>
      </c>
      <c r="AF148" s="42">
        <f>--N148/30*15</f>
        <v>4611000</v>
      </c>
      <c r="AG148" s="42">
        <v>0</v>
      </c>
      <c r="AH148" s="42"/>
      <c r="AI148" s="42"/>
      <c r="AJ148" s="42">
        <f t="shared" si="28"/>
        <v>13833000</v>
      </c>
      <c r="AK148" s="42">
        <f t="shared" si="29"/>
        <v>73776000</v>
      </c>
      <c r="AL148" s="39"/>
      <c r="AM148" s="39"/>
      <c r="AN148" s="39"/>
      <c r="AO148" s="39"/>
      <c r="AP148" s="39"/>
      <c r="AQ148" s="39" t="s">
        <v>93</v>
      </c>
      <c r="AR148" s="39" t="s">
        <v>463</v>
      </c>
      <c r="AS148" s="39" t="s">
        <v>464</v>
      </c>
      <c r="AT148" s="39" t="s">
        <v>96</v>
      </c>
    </row>
    <row r="149" spans="1:46" hidden="1" x14ac:dyDescent="0.25">
      <c r="A149" s="38">
        <v>148</v>
      </c>
      <c r="B149" s="39" t="s">
        <v>9</v>
      </c>
      <c r="C149" s="39" t="s">
        <v>465</v>
      </c>
      <c r="D149" s="39" t="s">
        <v>466</v>
      </c>
      <c r="E149" s="40">
        <v>8102476</v>
      </c>
      <c r="F149" s="41">
        <v>46048</v>
      </c>
      <c r="G149" s="41"/>
      <c r="H149" s="41">
        <v>46290</v>
      </c>
      <c r="I149" s="42">
        <v>73776000</v>
      </c>
      <c r="J149" s="43"/>
      <c r="K149" s="40">
        <v>0</v>
      </c>
      <c r="L149" s="39" t="s">
        <v>60</v>
      </c>
      <c r="M149" s="42">
        <v>0</v>
      </c>
      <c r="N149" s="40">
        <v>9222000</v>
      </c>
      <c r="O149" s="42">
        <v>307400</v>
      </c>
      <c r="P149" s="38">
        <v>815</v>
      </c>
      <c r="Q149" s="41">
        <v>46033</v>
      </c>
      <c r="R149" s="42">
        <v>73792312</v>
      </c>
      <c r="S149" s="38">
        <v>572</v>
      </c>
      <c r="T149" s="41">
        <v>46046</v>
      </c>
      <c r="U149" s="42">
        <v>73776000</v>
      </c>
      <c r="V149" s="42">
        <v>1537000</v>
      </c>
      <c r="W149" s="42">
        <v>9222000</v>
      </c>
      <c r="X149" s="42">
        <v>9222000</v>
      </c>
      <c r="Y149" s="42">
        <v>9222000</v>
      </c>
      <c r="Z149" s="42">
        <v>9222000</v>
      </c>
      <c r="AA149" s="42">
        <v>9222000</v>
      </c>
      <c r="AB149" s="42">
        <v>9222000</v>
      </c>
      <c r="AC149" s="42">
        <f t="shared" si="26"/>
        <v>56869000</v>
      </c>
      <c r="AD149" s="42"/>
      <c r="AE149" s="42">
        <f t="shared" si="27"/>
        <v>9222000</v>
      </c>
      <c r="AF149" s="42">
        <f>--N149/30*25</f>
        <v>7685000</v>
      </c>
      <c r="AG149" s="42">
        <v>0</v>
      </c>
      <c r="AH149" s="42"/>
      <c r="AI149" s="42"/>
      <c r="AJ149" s="42">
        <f t="shared" si="28"/>
        <v>16907000</v>
      </c>
      <c r="AK149" s="42">
        <f t="shared" si="29"/>
        <v>73776000</v>
      </c>
      <c r="AL149" s="39"/>
      <c r="AM149" s="39"/>
      <c r="AN149" s="39"/>
      <c r="AO149" s="39"/>
      <c r="AP149" s="39"/>
      <c r="AQ149" s="39" t="s">
        <v>93</v>
      </c>
      <c r="AR149" s="39" t="s">
        <v>467</v>
      </c>
      <c r="AS149" s="39" t="s">
        <v>468</v>
      </c>
      <c r="AT149" s="39" t="s">
        <v>96</v>
      </c>
    </row>
    <row r="150" spans="1:46" hidden="1" x14ac:dyDescent="0.25">
      <c r="A150" s="38">
        <v>149</v>
      </c>
      <c r="B150" s="39" t="s">
        <v>9</v>
      </c>
      <c r="C150" s="39" t="s">
        <v>469</v>
      </c>
      <c r="D150" s="39" t="s">
        <v>470</v>
      </c>
      <c r="E150" s="40">
        <v>1022408312</v>
      </c>
      <c r="F150" s="41">
        <v>46042</v>
      </c>
      <c r="G150" s="41"/>
      <c r="H150" s="41">
        <v>46284</v>
      </c>
      <c r="I150" s="42">
        <v>73776000</v>
      </c>
      <c r="J150" s="43"/>
      <c r="K150" s="40">
        <v>0</v>
      </c>
      <c r="L150" s="39" t="s">
        <v>60</v>
      </c>
      <c r="M150" s="42">
        <v>0</v>
      </c>
      <c r="N150" s="40">
        <v>9222000</v>
      </c>
      <c r="O150" s="42">
        <v>307400</v>
      </c>
      <c r="P150" s="38">
        <v>832</v>
      </c>
      <c r="Q150" s="41">
        <v>46033</v>
      </c>
      <c r="R150" s="42">
        <v>73792312</v>
      </c>
      <c r="S150" s="38">
        <v>397</v>
      </c>
      <c r="T150" s="41">
        <v>46042</v>
      </c>
      <c r="U150" s="42">
        <v>73776000</v>
      </c>
      <c r="V150" s="42">
        <v>3381400</v>
      </c>
      <c r="W150" s="42">
        <v>9222000</v>
      </c>
      <c r="X150" s="42">
        <v>9222000</v>
      </c>
      <c r="Y150" s="42">
        <v>7685000</v>
      </c>
      <c r="Z150" s="42">
        <v>9222000</v>
      </c>
      <c r="AA150" s="42">
        <v>9222000</v>
      </c>
      <c r="AB150" s="42">
        <v>9222000</v>
      </c>
      <c r="AC150" s="42">
        <f t="shared" si="26"/>
        <v>57176400</v>
      </c>
      <c r="AD150" s="42"/>
      <c r="AE150" s="42">
        <f t="shared" si="27"/>
        <v>9222000</v>
      </c>
      <c r="AF150" s="42">
        <f t="shared" ref="AF150:AF151" si="32">--N150/30*19</f>
        <v>5840600</v>
      </c>
      <c r="AG150" s="42">
        <v>0</v>
      </c>
      <c r="AH150" s="42"/>
      <c r="AI150" s="42"/>
      <c r="AJ150" s="42">
        <f t="shared" si="28"/>
        <v>15062600</v>
      </c>
      <c r="AK150" s="42">
        <f t="shared" si="29"/>
        <v>72239000</v>
      </c>
      <c r="AL150" s="38" t="s">
        <v>92</v>
      </c>
      <c r="AM150" s="41">
        <v>46135</v>
      </c>
      <c r="AN150" s="41">
        <v>46139</v>
      </c>
      <c r="AO150" s="38">
        <v>5</v>
      </c>
      <c r="AP150" s="52"/>
      <c r="AQ150" s="39" t="s">
        <v>93</v>
      </c>
      <c r="AR150" s="39" t="s">
        <v>471</v>
      </c>
      <c r="AS150" s="39" t="s">
        <v>472</v>
      </c>
      <c r="AT150" s="39" t="s">
        <v>96</v>
      </c>
    </row>
    <row r="151" spans="1:46" hidden="1" x14ac:dyDescent="0.25">
      <c r="A151" s="38">
        <v>150</v>
      </c>
      <c r="B151" s="39" t="s">
        <v>9</v>
      </c>
      <c r="C151" s="39" t="s">
        <v>473</v>
      </c>
      <c r="D151" s="39" t="s">
        <v>474</v>
      </c>
      <c r="E151" s="40">
        <v>4372335</v>
      </c>
      <c r="F151" s="41">
        <v>46042</v>
      </c>
      <c r="G151" s="41"/>
      <c r="H151" s="41">
        <v>46284</v>
      </c>
      <c r="I151" s="42">
        <v>73776000</v>
      </c>
      <c r="J151" s="43"/>
      <c r="K151" s="40">
        <v>0</v>
      </c>
      <c r="L151" s="39" t="s">
        <v>60</v>
      </c>
      <c r="M151" s="42">
        <v>0</v>
      </c>
      <c r="N151" s="40">
        <v>9222000</v>
      </c>
      <c r="O151" s="42">
        <v>307400</v>
      </c>
      <c r="P151" s="38">
        <v>790</v>
      </c>
      <c r="Q151" s="41">
        <v>46033</v>
      </c>
      <c r="R151" s="42">
        <v>73792312</v>
      </c>
      <c r="S151" s="38">
        <v>389</v>
      </c>
      <c r="T151" s="41">
        <v>46042</v>
      </c>
      <c r="U151" s="42">
        <v>73776000</v>
      </c>
      <c r="V151" s="42">
        <v>3381400</v>
      </c>
      <c r="W151" s="42">
        <v>9222000</v>
      </c>
      <c r="X151" s="42">
        <v>9222000</v>
      </c>
      <c r="Y151" s="42">
        <v>9222000</v>
      </c>
      <c r="Z151" s="42">
        <v>9222000</v>
      </c>
      <c r="AA151" s="42">
        <v>9222000</v>
      </c>
      <c r="AB151" s="42">
        <v>9222000</v>
      </c>
      <c r="AC151" s="42">
        <f t="shared" si="26"/>
        <v>58713400</v>
      </c>
      <c r="AD151" s="42"/>
      <c r="AE151" s="42">
        <f t="shared" si="27"/>
        <v>9222000</v>
      </c>
      <c r="AF151" s="42">
        <f t="shared" si="32"/>
        <v>5840600</v>
      </c>
      <c r="AG151" s="42">
        <v>0</v>
      </c>
      <c r="AH151" s="42"/>
      <c r="AI151" s="42"/>
      <c r="AJ151" s="42">
        <f t="shared" si="28"/>
        <v>15062600</v>
      </c>
      <c r="AK151" s="42">
        <f t="shared" si="29"/>
        <v>73776000</v>
      </c>
      <c r="AL151" s="39"/>
      <c r="AM151" s="39"/>
      <c r="AN151" s="39"/>
      <c r="AO151" s="39"/>
      <c r="AP151" s="39"/>
      <c r="AQ151" s="39" t="s">
        <v>93</v>
      </c>
      <c r="AR151" s="39" t="s">
        <v>475</v>
      </c>
      <c r="AS151" s="39" t="s">
        <v>476</v>
      </c>
      <c r="AT151" s="39" t="s">
        <v>96</v>
      </c>
    </row>
    <row r="152" spans="1:46" hidden="1" x14ac:dyDescent="0.25">
      <c r="A152" s="38">
        <v>151</v>
      </c>
      <c r="B152" s="39" t="s">
        <v>9</v>
      </c>
      <c r="C152" s="39" t="s">
        <v>477</v>
      </c>
      <c r="D152" s="39" t="s">
        <v>478</v>
      </c>
      <c r="E152" s="40">
        <v>1095945090</v>
      </c>
      <c r="F152" s="41">
        <v>46043</v>
      </c>
      <c r="G152" s="41"/>
      <c r="H152" s="41">
        <v>46285</v>
      </c>
      <c r="I152" s="42">
        <v>73776000</v>
      </c>
      <c r="J152" s="43"/>
      <c r="K152" s="40">
        <v>0</v>
      </c>
      <c r="L152" s="39" t="s">
        <v>60</v>
      </c>
      <c r="M152" s="42">
        <v>0</v>
      </c>
      <c r="N152" s="40">
        <v>9222000</v>
      </c>
      <c r="O152" s="42">
        <v>307400</v>
      </c>
      <c r="P152" s="38">
        <v>803</v>
      </c>
      <c r="Q152" s="41">
        <v>46033</v>
      </c>
      <c r="R152" s="42">
        <v>73792312</v>
      </c>
      <c r="S152" s="38">
        <v>434</v>
      </c>
      <c r="T152" s="41">
        <v>46043</v>
      </c>
      <c r="U152" s="42">
        <v>73776000</v>
      </c>
      <c r="V152" s="42">
        <v>3074000</v>
      </c>
      <c r="W152" s="42">
        <v>9222000</v>
      </c>
      <c r="X152" s="42">
        <v>9222000</v>
      </c>
      <c r="Y152" s="42">
        <v>9222000</v>
      </c>
      <c r="Z152" s="42">
        <v>9222000</v>
      </c>
      <c r="AA152" s="42">
        <v>6455400</v>
      </c>
      <c r="AB152" s="42">
        <v>9222000</v>
      </c>
      <c r="AC152" s="42">
        <f t="shared" si="26"/>
        <v>55639400</v>
      </c>
      <c r="AD152" s="42"/>
      <c r="AE152" s="42">
        <f t="shared" si="27"/>
        <v>9222000</v>
      </c>
      <c r="AF152" s="42">
        <f>--N152/30*20</f>
        <v>6148000</v>
      </c>
      <c r="AG152" s="42">
        <v>0</v>
      </c>
      <c r="AH152" s="42"/>
      <c r="AI152" s="42"/>
      <c r="AJ152" s="42">
        <f t="shared" si="28"/>
        <v>15370000</v>
      </c>
      <c r="AK152" s="42">
        <f t="shared" si="29"/>
        <v>71009400</v>
      </c>
      <c r="AL152" s="38" t="s">
        <v>92</v>
      </c>
      <c r="AM152" s="41">
        <v>46189</v>
      </c>
      <c r="AN152" s="41">
        <v>46197</v>
      </c>
      <c r="AO152" s="38">
        <v>9</v>
      </c>
      <c r="AP152" s="52"/>
      <c r="AQ152" s="39" t="s">
        <v>93</v>
      </c>
      <c r="AR152" s="39" t="s">
        <v>479</v>
      </c>
      <c r="AS152" s="39" t="s">
        <v>480</v>
      </c>
      <c r="AT152" s="39" t="s">
        <v>96</v>
      </c>
    </row>
    <row r="153" spans="1:46" hidden="1" x14ac:dyDescent="0.25">
      <c r="A153" s="38">
        <v>152</v>
      </c>
      <c r="B153" s="39" t="s">
        <v>9</v>
      </c>
      <c r="C153" s="39" t="s">
        <v>481</v>
      </c>
      <c r="D153" s="39" t="s">
        <v>482</v>
      </c>
      <c r="E153" s="40">
        <v>1018408338</v>
      </c>
      <c r="F153" s="41">
        <v>46037</v>
      </c>
      <c r="G153" s="41"/>
      <c r="H153" s="41">
        <v>46279</v>
      </c>
      <c r="I153" s="42">
        <v>73776000</v>
      </c>
      <c r="J153" s="43"/>
      <c r="K153" s="40">
        <v>0</v>
      </c>
      <c r="L153" s="39" t="s">
        <v>60</v>
      </c>
      <c r="M153" s="42">
        <v>0</v>
      </c>
      <c r="N153" s="40">
        <v>9222000</v>
      </c>
      <c r="O153" s="42">
        <v>307400</v>
      </c>
      <c r="P153" s="38">
        <v>816</v>
      </c>
      <c r="Q153" s="41">
        <v>46033</v>
      </c>
      <c r="R153" s="42">
        <v>73792312</v>
      </c>
      <c r="S153" s="38">
        <v>209</v>
      </c>
      <c r="T153" s="41">
        <v>46037</v>
      </c>
      <c r="U153" s="42">
        <v>73776000</v>
      </c>
      <c r="V153" s="42">
        <v>4918400</v>
      </c>
      <c r="W153" s="42">
        <v>9222000</v>
      </c>
      <c r="X153" s="42">
        <v>9222000</v>
      </c>
      <c r="Y153" s="42">
        <v>9222000</v>
      </c>
      <c r="Z153" s="42">
        <v>9222000</v>
      </c>
      <c r="AA153" s="42">
        <v>9222000</v>
      </c>
      <c r="AB153" s="42">
        <v>9222000</v>
      </c>
      <c r="AC153" s="42">
        <f t="shared" si="26"/>
        <v>60250400</v>
      </c>
      <c r="AD153" s="42"/>
      <c r="AE153" s="42">
        <f t="shared" si="27"/>
        <v>9222000</v>
      </c>
      <c r="AF153" s="42">
        <f>--N153/30*14</f>
        <v>4303600</v>
      </c>
      <c r="AG153" s="42">
        <v>0</v>
      </c>
      <c r="AH153" s="42"/>
      <c r="AI153" s="42"/>
      <c r="AJ153" s="42">
        <f t="shared" si="28"/>
        <v>13525600</v>
      </c>
      <c r="AK153" s="42">
        <f t="shared" si="29"/>
        <v>73776000</v>
      </c>
      <c r="AL153" s="39"/>
      <c r="AM153" s="39"/>
      <c r="AN153" s="39"/>
      <c r="AO153" s="39"/>
      <c r="AP153" s="39"/>
      <c r="AQ153" s="39" t="s">
        <v>93</v>
      </c>
      <c r="AR153" s="39" t="s">
        <v>483</v>
      </c>
      <c r="AS153" s="39" t="s">
        <v>484</v>
      </c>
      <c r="AT153" s="39" t="s">
        <v>96</v>
      </c>
    </row>
    <row r="154" spans="1:46" hidden="1" x14ac:dyDescent="0.25">
      <c r="A154" s="38">
        <v>153</v>
      </c>
      <c r="B154" s="39" t="s">
        <v>9</v>
      </c>
      <c r="C154" s="39" t="s">
        <v>485</v>
      </c>
      <c r="D154" s="39" t="s">
        <v>486</v>
      </c>
      <c r="E154" s="40">
        <v>33703180</v>
      </c>
      <c r="F154" s="41">
        <v>46041</v>
      </c>
      <c r="G154" s="41"/>
      <c r="H154" s="41">
        <v>46283</v>
      </c>
      <c r="I154" s="42">
        <v>73776000</v>
      </c>
      <c r="J154" s="43"/>
      <c r="K154" s="40">
        <v>0</v>
      </c>
      <c r="L154" s="39" t="s">
        <v>60</v>
      </c>
      <c r="M154" s="42">
        <v>0</v>
      </c>
      <c r="N154" s="40">
        <v>9222000</v>
      </c>
      <c r="O154" s="42">
        <v>307400</v>
      </c>
      <c r="P154" s="38">
        <v>804</v>
      </c>
      <c r="Q154" s="41">
        <v>46033</v>
      </c>
      <c r="R154" s="42">
        <v>73792312</v>
      </c>
      <c r="S154" s="38">
        <v>307</v>
      </c>
      <c r="T154" s="41">
        <v>46041</v>
      </c>
      <c r="U154" s="42">
        <v>73776000</v>
      </c>
      <c r="V154" s="42">
        <v>3688800</v>
      </c>
      <c r="W154" s="42">
        <v>9222000</v>
      </c>
      <c r="X154" s="42">
        <v>9222000</v>
      </c>
      <c r="Y154" s="42">
        <v>9222000</v>
      </c>
      <c r="Z154" s="42">
        <v>9222000</v>
      </c>
      <c r="AA154" s="42">
        <v>9222000</v>
      </c>
      <c r="AB154" s="42">
        <v>9222000</v>
      </c>
      <c r="AC154" s="42">
        <f t="shared" si="26"/>
        <v>59020800</v>
      </c>
      <c r="AD154" s="42"/>
      <c r="AE154" s="42">
        <f t="shared" si="27"/>
        <v>9222000</v>
      </c>
      <c r="AF154" s="42">
        <f>--N154/30*18</f>
        <v>5533200</v>
      </c>
      <c r="AG154" s="42">
        <v>0</v>
      </c>
      <c r="AH154" s="42"/>
      <c r="AI154" s="42"/>
      <c r="AJ154" s="42">
        <f t="shared" si="28"/>
        <v>14755200</v>
      </c>
      <c r="AK154" s="42">
        <f t="shared" si="29"/>
        <v>73776000</v>
      </c>
      <c r="AL154" s="39"/>
      <c r="AM154" s="39"/>
      <c r="AN154" s="39"/>
      <c r="AO154" s="39"/>
      <c r="AP154" s="39"/>
      <c r="AQ154" s="39" t="s">
        <v>163</v>
      </c>
      <c r="AR154" s="39" t="s">
        <v>487</v>
      </c>
      <c r="AS154" s="39" t="s">
        <v>488</v>
      </c>
      <c r="AT154" s="39" t="s">
        <v>96</v>
      </c>
    </row>
    <row r="155" spans="1:46" hidden="1" x14ac:dyDescent="0.25">
      <c r="A155" s="38">
        <v>154</v>
      </c>
      <c r="B155" s="39" t="s">
        <v>9</v>
      </c>
      <c r="C155" s="39" t="s">
        <v>489</v>
      </c>
      <c r="D155" s="39" t="s">
        <v>490</v>
      </c>
      <c r="E155" s="40">
        <v>1032468813</v>
      </c>
      <c r="F155" s="41">
        <v>46038</v>
      </c>
      <c r="G155" s="41"/>
      <c r="H155" s="41">
        <v>46280</v>
      </c>
      <c r="I155" s="42">
        <v>41736000</v>
      </c>
      <c r="J155" s="43"/>
      <c r="K155" s="40">
        <v>0</v>
      </c>
      <c r="L155" s="39" t="s">
        <v>60</v>
      </c>
      <c r="M155" s="42">
        <v>0</v>
      </c>
      <c r="N155" s="40">
        <v>5217000</v>
      </c>
      <c r="O155" s="42">
        <v>173900</v>
      </c>
      <c r="P155" s="38">
        <v>850</v>
      </c>
      <c r="Q155" s="41">
        <v>46033</v>
      </c>
      <c r="R155" s="42">
        <v>41739240</v>
      </c>
      <c r="S155" s="38">
        <v>213</v>
      </c>
      <c r="T155" s="41">
        <v>46038</v>
      </c>
      <c r="U155" s="42">
        <v>41736000</v>
      </c>
      <c r="V155" s="42">
        <v>2608500</v>
      </c>
      <c r="W155" s="42">
        <v>5217000</v>
      </c>
      <c r="X155" s="42">
        <v>5217000</v>
      </c>
      <c r="Y155" s="42">
        <v>5217000</v>
      </c>
      <c r="Z155" s="42">
        <v>5217000</v>
      </c>
      <c r="AA155" s="42">
        <v>5217000</v>
      </c>
      <c r="AB155" s="42">
        <v>5217000</v>
      </c>
      <c r="AC155" s="42">
        <f t="shared" si="26"/>
        <v>33910500</v>
      </c>
      <c r="AD155" s="42"/>
      <c r="AE155" s="42">
        <f t="shared" si="27"/>
        <v>5217000</v>
      </c>
      <c r="AF155" s="42">
        <f t="shared" ref="AF155:AF159" si="33">--N155/30*15</f>
        <v>2608500</v>
      </c>
      <c r="AG155" s="42">
        <v>0</v>
      </c>
      <c r="AH155" s="42"/>
      <c r="AI155" s="42"/>
      <c r="AJ155" s="42">
        <f t="shared" si="28"/>
        <v>7825500</v>
      </c>
      <c r="AK155" s="42">
        <f t="shared" si="29"/>
        <v>41736000</v>
      </c>
      <c r="AL155" s="39"/>
      <c r="AM155" s="39"/>
      <c r="AN155" s="39"/>
      <c r="AO155" s="39"/>
      <c r="AP155" s="39"/>
      <c r="AQ155" s="39" t="s">
        <v>163</v>
      </c>
      <c r="AR155" s="39" t="s">
        <v>491</v>
      </c>
      <c r="AS155" s="39" t="s">
        <v>492</v>
      </c>
      <c r="AT155" s="39" t="s">
        <v>96</v>
      </c>
    </row>
    <row r="156" spans="1:46" hidden="1" x14ac:dyDescent="0.25">
      <c r="A156" s="38">
        <v>155</v>
      </c>
      <c r="B156" s="39" t="s">
        <v>9</v>
      </c>
      <c r="C156" s="39" t="s">
        <v>493</v>
      </c>
      <c r="D156" s="39" t="s">
        <v>494</v>
      </c>
      <c r="E156" s="40">
        <v>1049641216</v>
      </c>
      <c r="F156" s="41">
        <v>46038</v>
      </c>
      <c r="G156" s="41"/>
      <c r="H156" s="41">
        <v>46280</v>
      </c>
      <c r="I156" s="42">
        <v>73776000</v>
      </c>
      <c r="J156" s="43"/>
      <c r="K156" s="40">
        <v>0</v>
      </c>
      <c r="L156" s="39" t="s">
        <v>60</v>
      </c>
      <c r="M156" s="42">
        <v>0</v>
      </c>
      <c r="N156" s="40">
        <v>9222000</v>
      </c>
      <c r="O156" s="42">
        <v>307400</v>
      </c>
      <c r="P156" s="38">
        <v>810</v>
      </c>
      <c r="Q156" s="41">
        <v>46033</v>
      </c>
      <c r="R156" s="42">
        <v>73792312</v>
      </c>
      <c r="S156" s="38">
        <v>218</v>
      </c>
      <c r="T156" s="41">
        <v>46038</v>
      </c>
      <c r="U156" s="42">
        <v>73776000</v>
      </c>
      <c r="V156" s="42">
        <v>4611000</v>
      </c>
      <c r="W156" s="42">
        <v>9222000</v>
      </c>
      <c r="X156" s="42">
        <v>9222000</v>
      </c>
      <c r="Y156" s="42">
        <v>9222000</v>
      </c>
      <c r="Z156" s="42">
        <v>9222000</v>
      </c>
      <c r="AA156" s="42">
        <v>9222000</v>
      </c>
      <c r="AB156" s="42">
        <v>9222000</v>
      </c>
      <c r="AC156" s="42">
        <f t="shared" si="26"/>
        <v>59943000</v>
      </c>
      <c r="AD156" s="42"/>
      <c r="AE156" s="42">
        <f t="shared" si="27"/>
        <v>9222000</v>
      </c>
      <c r="AF156" s="42">
        <f t="shared" si="33"/>
        <v>4611000</v>
      </c>
      <c r="AG156" s="42">
        <v>0</v>
      </c>
      <c r="AH156" s="42"/>
      <c r="AI156" s="42"/>
      <c r="AJ156" s="42">
        <f t="shared" si="28"/>
        <v>13833000</v>
      </c>
      <c r="AK156" s="42">
        <f t="shared" si="29"/>
        <v>73776000</v>
      </c>
      <c r="AL156" s="39"/>
      <c r="AM156" s="39"/>
      <c r="AN156" s="39"/>
      <c r="AO156" s="39"/>
      <c r="AP156" s="39"/>
      <c r="AQ156" s="39" t="s">
        <v>93</v>
      </c>
      <c r="AR156" s="39" t="s">
        <v>495</v>
      </c>
      <c r="AS156" s="39" t="s">
        <v>496</v>
      </c>
      <c r="AT156" s="39" t="s">
        <v>96</v>
      </c>
    </row>
    <row r="157" spans="1:46" hidden="1" x14ac:dyDescent="0.25">
      <c r="A157" s="38">
        <v>156</v>
      </c>
      <c r="B157" s="39" t="s">
        <v>9</v>
      </c>
      <c r="C157" s="39" t="s">
        <v>497</v>
      </c>
      <c r="D157" s="39" t="s">
        <v>498</v>
      </c>
      <c r="E157" s="40">
        <v>1026295213</v>
      </c>
      <c r="F157" s="41">
        <v>46038</v>
      </c>
      <c r="G157" s="41"/>
      <c r="H157" s="41">
        <v>46280</v>
      </c>
      <c r="I157" s="42">
        <v>73776000</v>
      </c>
      <c r="J157" s="43"/>
      <c r="K157" s="40">
        <v>0</v>
      </c>
      <c r="L157" s="39" t="s">
        <v>60</v>
      </c>
      <c r="M157" s="42">
        <v>0</v>
      </c>
      <c r="N157" s="40">
        <v>9222000</v>
      </c>
      <c r="O157" s="42">
        <v>307400</v>
      </c>
      <c r="P157" s="38">
        <v>871</v>
      </c>
      <c r="Q157" s="41">
        <v>46033</v>
      </c>
      <c r="R157" s="42">
        <v>73792312</v>
      </c>
      <c r="S157" s="38">
        <v>217</v>
      </c>
      <c r="T157" s="41">
        <v>46038</v>
      </c>
      <c r="U157" s="42">
        <v>73776000</v>
      </c>
      <c r="V157" s="42">
        <v>4611000</v>
      </c>
      <c r="W157" s="42">
        <v>9222000</v>
      </c>
      <c r="X157" s="42">
        <v>9222000</v>
      </c>
      <c r="Y157" s="42">
        <v>9222000</v>
      </c>
      <c r="Z157" s="42">
        <v>9222000</v>
      </c>
      <c r="AA157" s="42">
        <v>9222000</v>
      </c>
      <c r="AB157" s="42">
        <v>9222000</v>
      </c>
      <c r="AC157" s="42">
        <f t="shared" si="26"/>
        <v>59943000</v>
      </c>
      <c r="AD157" s="42"/>
      <c r="AE157" s="42">
        <f t="shared" si="27"/>
        <v>9222000</v>
      </c>
      <c r="AF157" s="42">
        <f t="shared" si="33"/>
        <v>4611000</v>
      </c>
      <c r="AG157" s="42">
        <v>0</v>
      </c>
      <c r="AH157" s="42"/>
      <c r="AI157" s="42"/>
      <c r="AJ157" s="42">
        <f t="shared" si="28"/>
        <v>13833000</v>
      </c>
      <c r="AK157" s="42">
        <f t="shared" si="29"/>
        <v>73776000</v>
      </c>
      <c r="AL157" s="39"/>
      <c r="AM157" s="39"/>
      <c r="AN157" s="39"/>
      <c r="AO157" s="39"/>
      <c r="AP157" s="39"/>
      <c r="AQ157" s="39" t="s">
        <v>93</v>
      </c>
      <c r="AR157" s="39" t="s">
        <v>499</v>
      </c>
      <c r="AS157" s="39" t="s">
        <v>500</v>
      </c>
      <c r="AT157" s="39" t="s">
        <v>96</v>
      </c>
    </row>
    <row r="158" spans="1:46" hidden="1" x14ac:dyDescent="0.25">
      <c r="A158" s="38">
        <v>157</v>
      </c>
      <c r="B158" s="39" t="s">
        <v>9</v>
      </c>
      <c r="C158" s="39" t="s">
        <v>501</v>
      </c>
      <c r="D158" s="39" t="s">
        <v>502</v>
      </c>
      <c r="E158" s="40">
        <v>1033770940</v>
      </c>
      <c r="F158" s="41">
        <v>46038</v>
      </c>
      <c r="G158" s="41"/>
      <c r="H158" s="41">
        <v>46280</v>
      </c>
      <c r="I158" s="42">
        <v>48336000</v>
      </c>
      <c r="J158" s="43"/>
      <c r="K158" s="40">
        <v>0</v>
      </c>
      <c r="L158" s="39" t="s">
        <v>60</v>
      </c>
      <c r="M158" s="42">
        <v>0</v>
      </c>
      <c r="N158" s="40">
        <v>6042000</v>
      </c>
      <c r="O158" s="42">
        <v>201400</v>
      </c>
      <c r="P158" s="38">
        <v>811</v>
      </c>
      <c r="Q158" s="41">
        <v>46033</v>
      </c>
      <c r="R158" s="42">
        <v>48350608</v>
      </c>
      <c r="S158" s="38">
        <v>215</v>
      </c>
      <c r="T158" s="41">
        <v>46038</v>
      </c>
      <c r="U158" s="42">
        <v>48336000</v>
      </c>
      <c r="V158" s="42">
        <v>3021000</v>
      </c>
      <c r="W158" s="42">
        <v>6042000</v>
      </c>
      <c r="X158" s="42">
        <v>6042000</v>
      </c>
      <c r="Y158" s="42">
        <v>6042000</v>
      </c>
      <c r="Z158" s="42">
        <v>6042000</v>
      </c>
      <c r="AA158" s="42">
        <v>6042000</v>
      </c>
      <c r="AB158" s="42">
        <v>6042000</v>
      </c>
      <c r="AC158" s="42">
        <f t="shared" si="26"/>
        <v>39273000</v>
      </c>
      <c r="AD158" s="42"/>
      <c r="AE158" s="42">
        <f t="shared" si="27"/>
        <v>6042000</v>
      </c>
      <c r="AF158" s="42">
        <f t="shared" si="33"/>
        <v>3021000</v>
      </c>
      <c r="AG158" s="42">
        <v>0</v>
      </c>
      <c r="AH158" s="42"/>
      <c r="AI158" s="42"/>
      <c r="AJ158" s="42">
        <f t="shared" si="28"/>
        <v>9063000</v>
      </c>
      <c r="AK158" s="42">
        <f t="shared" si="29"/>
        <v>48336000</v>
      </c>
      <c r="AL158" s="39"/>
      <c r="AM158" s="39"/>
      <c r="AN158" s="39"/>
      <c r="AO158" s="39"/>
      <c r="AP158" s="39"/>
      <c r="AQ158" s="39" t="s">
        <v>163</v>
      </c>
      <c r="AR158" s="39" t="s">
        <v>503</v>
      </c>
      <c r="AS158" s="39" t="s">
        <v>504</v>
      </c>
      <c r="AT158" s="39" t="s">
        <v>96</v>
      </c>
    </row>
    <row r="159" spans="1:46" hidden="1" x14ac:dyDescent="0.25">
      <c r="A159" s="38">
        <v>158</v>
      </c>
      <c r="B159" s="39" t="s">
        <v>9</v>
      </c>
      <c r="C159" s="39" t="s">
        <v>505</v>
      </c>
      <c r="D159" s="39" t="s">
        <v>506</v>
      </c>
      <c r="E159" s="40">
        <v>1049622787</v>
      </c>
      <c r="F159" s="41">
        <v>46038</v>
      </c>
      <c r="G159" s="41"/>
      <c r="H159" s="41">
        <v>46280</v>
      </c>
      <c r="I159" s="42">
        <v>48336000</v>
      </c>
      <c r="J159" s="43"/>
      <c r="K159" s="40">
        <v>0</v>
      </c>
      <c r="L159" s="39" t="s">
        <v>60</v>
      </c>
      <c r="M159" s="42">
        <v>0</v>
      </c>
      <c r="N159" s="40">
        <v>6042000</v>
      </c>
      <c r="O159" s="42">
        <v>201400</v>
      </c>
      <c r="P159" s="38">
        <v>824</v>
      </c>
      <c r="Q159" s="41">
        <v>46033</v>
      </c>
      <c r="R159" s="42">
        <v>48350608</v>
      </c>
      <c r="S159" s="38">
        <v>214</v>
      </c>
      <c r="T159" s="41">
        <v>46038</v>
      </c>
      <c r="U159" s="42">
        <v>48336000</v>
      </c>
      <c r="V159" s="42">
        <v>3021000</v>
      </c>
      <c r="W159" s="42">
        <v>6042000</v>
      </c>
      <c r="X159" s="42">
        <v>6042000</v>
      </c>
      <c r="Y159" s="42">
        <v>6042000</v>
      </c>
      <c r="Z159" s="42">
        <v>6042000</v>
      </c>
      <c r="AA159" s="42">
        <v>6042000</v>
      </c>
      <c r="AB159" s="42">
        <v>6042000</v>
      </c>
      <c r="AC159" s="42">
        <f t="shared" si="26"/>
        <v>39273000</v>
      </c>
      <c r="AD159" s="42"/>
      <c r="AE159" s="42">
        <f t="shared" si="27"/>
        <v>6042000</v>
      </c>
      <c r="AF159" s="42">
        <f t="shared" si="33"/>
        <v>3021000</v>
      </c>
      <c r="AG159" s="42">
        <v>0</v>
      </c>
      <c r="AH159" s="42"/>
      <c r="AI159" s="42"/>
      <c r="AJ159" s="42">
        <f t="shared" si="28"/>
        <v>9063000</v>
      </c>
      <c r="AK159" s="42">
        <f t="shared" si="29"/>
        <v>48336000</v>
      </c>
      <c r="AL159" s="39"/>
      <c r="AM159" s="39"/>
      <c r="AN159" s="39"/>
      <c r="AO159" s="39"/>
      <c r="AP159" s="39"/>
      <c r="AQ159" s="39" t="s">
        <v>163</v>
      </c>
      <c r="AR159" s="39" t="s">
        <v>507</v>
      </c>
      <c r="AS159" s="39" t="s">
        <v>508</v>
      </c>
      <c r="AT159" s="39" t="s">
        <v>96</v>
      </c>
    </row>
    <row r="160" spans="1:46" hidden="1" x14ac:dyDescent="0.25">
      <c r="A160" s="38">
        <v>159</v>
      </c>
      <c r="B160" s="39" t="s">
        <v>9</v>
      </c>
      <c r="C160" s="39" t="s">
        <v>509</v>
      </c>
      <c r="D160" s="39" t="s">
        <v>510</v>
      </c>
      <c r="E160" s="40">
        <v>80880341</v>
      </c>
      <c r="F160" s="41">
        <v>46042</v>
      </c>
      <c r="G160" s="41"/>
      <c r="H160" s="41">
        <v>46284</v>
      </c>
      <c r="I160" s="42">
        <v>73776000</v>
      </c>
      <c r="J160" s="43"/>
      <c r="K160" s="40">
        <v>0</v>
      </c>
      <c r="L160" s="39" t="s">
        <v>60</v>
      </c>
      <c r="M160" s="42">
        <v>0</v>
      </c>
      <c r="N160" s="40">
        <v>9222000</v>
      </c>
      <c r="O160" s="42">
        <v>307400</v>
      </c>
      <c r="P160" s="38">
        <v>864</v>
      </c>
      <c r="Q160" s="41">
        <v>46033</v>
      </c>
      <c r="R160" s="42">
        <v>73792312</v>
      </c>
      <c r="S160" s="38">
        <v>398</v>
      </c>
      <c r="T160" s="41">
        <v>46042</v>
      </c>
      <c r="U160" s="42">
        <v>73776000</v>
      </c>
      <c r="V160" s="42">
        <v>3381400</v>
      </c>
      <c r="W160" s="42">
        <v>9222000</v>
      </c>
      <c r="X160" s="42">
        <v>9222000</v>
      </c>
      <c r="Y160" s="42">
        <v>9222000</v>
      </c>
      <c r="Z160" s="42">
        <v>9222000</v>
      </c>
      <c r="AA160" s="42">
        <v>9222000</v>
      </c>
      <c r="AB160" s="42">
        <v>9222000</v>
      </c>
      <c r="AC160" s="42">
        <f t="shared" si="26"/>
        <v>58713400</v>
      </c>
      <c r="AD160" s="42"/>
      <c r="AE160" s="42">
        <f t="shared" si="27"/>
        <v>9222000</v>
      </c>
      <c r="AF160" s="42">
        <f>--N160/30*19</f>
        <v>5840600</v>
      </c>
      <c r="AG160" s="42">
        <v>0</v>
      </c>
      <c r="AH160" s="42"/>
      <c r="AI160" s="42"/>
      <c r="AJ160" s="42">
        <f t="shared" si="28"/>
        <v>15062600</v>
      </c>
      <c r="AK160" s="42">
        <f t="shared" si="29"/>
        <v>73776000</v>
      </c>
      <c r="AL160" s="39"/>
      <c r="AM160" s="39"/>
      <c r="AN160" s="39"/>
      <c r="AO160" s="39"/>
      <c r="AP160" s="39"/>
      <c r="AQ160" s="39" t="s">
        <v>93</v>
      </c>
      <c r="AR160" s="39" t="s">
        <v>511</v>
      </c>
      <c r="AS160" s="39" t="s">
        <v>512</v>
      </c>
      <c r="AT160" s="39" t="s">
        <v>96</v>
      </c>
    </row>
    <row r="161" spans="1:46" hidden="1" x14ac:dyDescent="0.25">
      <c r="A161" s="38">
        <v>160</v>
      </c>
      <c r="B161" s="39" t="s">
        <v>9</v>
      </c>
      <c r="C161" s="39" t="s">
        <v>513</v>
      </c>
      <c r="D161" s="39" t="s">
        <v>514</v>
      </c>
      <c r="E161" s="40">
        <v>38241869</v>
      </c>
      <c r="F161" s="41">
        <v>46043</v>
      </c>
      <c r="G161" s="41"/>
      <c r="H161" s="41">
        <v>46285</v>
      </c>
      <c r="I161" s="42">
        <v>215256720</v>
      </c>
      <c r="J161" s="43"/>
      <c r="K161" s="40">
        <v>22611000</v>
      </c>
      <c r="L161" s="39" t="s">
        <v>92</v>
      </c>
      <c r="M161" s="42">
        <v>4296090</v>
      </c>
      <c r="N161" s="40">
        <v>26907090</v>
      </c>
      <c r="O161" s="42">
        <v>896903</v>
      </c>
      <c r="P161" s="38">
        <v>758</v>
      </c>
      <c r="Q161" s="41">
        <v>46033</v>
      </c>
      <c r="R161" s="42">
        <v>322897284</v>
      </c>
      <c r="S161" s="38">
        <v>428</v>
      </c>
      <c r="T161" s="41">
        <v>46043</v>
      </c>
      <c r="U161" s="42">
        <v>215256720</v>
      </c>
      <c r="V161" s="42">
        <v>8969030</v>
      </c>
      <c r="W161" s="42">
        <v>26907090</v>
      </c>
      <c r="X161" s="42">
        <v>26907090</v>
      </c>
      <c r="Y161" s="42">
        <v>26907090</v>
      </c>
      <c r="Z161" s="42">
        <v>26907090</v>
      </c>
      <c r="AA161" s="42">
        <v>26907090</v>
      </c>
      <c r="AB161" s="42">
        <v>26907090</v>
      </c>
      <c r="AC161" s="42">
        <f t="shared" si="26"/>
        <v>170411570</v>
      </c>
      <c r="AD161" s="42"/>
      <c r="AE161" s="42">
        <f t="shared" si="27"/>
        <v>26907090</v>
      </c>
      <c r="AF161" s="42">
        <f>--N161/30*20</f>
        <v>17938060</v>
      </c>
      <c r="AG161" s="42">
        <v>0</v>
      </c>
      <c r="AH161" s="42"/>
      <c r="AI161" s="42"/>
      <c r="AJ161" s="42">
        <f t="shared" si="28"/>
        <v>44845150</v>
      </c>
      <c r="AK161" s="42">
        <f t="shared" si="29"/>
        <v>215256720</v>
      </c>
      <c r="AL161" s="39"/>
      <c r="AM161" s="39"/>
      <c r="AN161" s="39"/>
      <c r="AO161" s="39"/>
      <c r="AP161" s="39"/>
      <c r="AQ161" s="39" t="s">
        <v>93</v>
      </c>
      <c r="AR161" s="39" t="s">
        <v>515</v>
      </c>
      <c r="AS161" s="39" t="s">
        <v>516</v>
      </c>
      <c r="AT161" s="39" t="s">
        <v>96</v>
      </c>
    </row>
    <row r="162" spans="1:46" hidden="1" x14ac:dyDescent="0.25">
      <c r="A162" s="38">
        <v>161</v>
      </c>
      <c r="B162" s="39" t="s">
        <v>9</v>
      </c>
      <c r="C162" s="39" t="s">
        <v>517</v>
      </c>
      <c r="D162" s="39" t="s">
        <v>518</v>
      </c>
      <c r="E162" s="40">
        <v>19374956</v>
      </c>
      <c r="F162" s="41">
        <v>46044</v>
      </c>
      <c r="G162" s="41"/>
      <c r="H162" s="41">
        <v>46286</v>
      </c>
      <c r="I162" s="42">
        <v>156308880</v>
      </c>
      <c r="J162" s="43"/>
      <c r="K162" s="40">
        <v>16419000</v>
      </c>
      <c r="L162" s="39" t="s">
        <v>92</v>
      </c>
      <c r="M162" s="42">
        <v>3119610</v>
      </c>
      <c r="N162" s="40">
        <v>19538610</v>
      </c>
      <c r="O162" s="42">
        <v>651287</v>
      </c>
      <c r="P162" s="38">
        <v>855</v>
      </c>
      <c r="Q162" s="41">
        <v>46033</v>
      </c>
      <c r="R162" s="42">
        <v>234476172</v>
      </c>
      <c r="S162" s="38">
        <v>509</v>
      </c>
      <c r="T162" s="41">
        <v>46044</v>
      </c>
      <c r="U162" s="42">
        <v>156308880</v>
      </c>
      <c r="V162" s="42">
        <v>5861583</v>
      </c>
      <c r="W162" s="42">
        <v>19538610</v>
      </c>
      <c r="X162" s="42">
        <v>19538610</v>
      </c>
      <c r="Y162" s="42">
        <v>19538610</v>
      </c>
      <c r="Z162" s="42">
        <v>19538610</v>
      </c>
      <c r="AA162" s="42">
        <v>19538610</v>
      </c>
      <c r="AB162" s="42">
        <v>19538610</v>
      </c>
      <c r="AC162" s="42">
        <f t="shared" si="26"/>
        <v>123093243</v>
      </c>
      <c r="AD162" s="42"/>
      <c r="AE162" s="42">
        <f t="shared" si="27"/>
        <v>19538610</v>
      </c>
      <c r="AF162" s="42">
        <f t="shared" ref="AF162:AF169" si="34">--N162/30*21</f>
        <v>13677027</v>
      </c>
      <c r="AG162" s="42">
        <v>0</v>
      </c>
      <c r="AH162" s="42"/>
      <c r="AI162" s="42"/>
      <c r="AJ162" s="42">
        <f t="shared" si="28"/>
        <v>33215637</v>
      </c>
      <c r="AK162" s="42">
        <f t="shared" si="29"/>
        <v>156308880</v>
      </c>
      <c r="AL162" s="39"/>
      <c r="AM162" s="39"/>
      <c r="AN162" s="39"/>
      <c r="AO162" s="39"/>
      <c r="AP162" s="39"/>
      <c r="AQ162" s="39" t="s">
        <v>163</v>
      </c>
      <c r="AR162" s="39" t="s">
        <v>519</v>
      </c>
      <c r="AS162" s="39" t="s">
        <v>520</v>
      </c>
      <c r="AT162" s="39" t="s">
        <v>96</v>
      </c>
    </row>
    <row r="163" spans="1:46" hidden="1" x14ac:dyDescent="0.25">
      <c r="A163" s="38">
        <v>162</v>
      </c>
      <c r="B163" s="39" t="s">
        <v>9</v>
      </c>
      <c r="C163" s="39" t="s">
        <v>521</v>
      </c>
      <c r="D163" s="39" t="s">
        <v>522</v>
      </c>
      <c r="E163" s="40">
        <v>1022329581</v>
      </c>
      <c r="F163" s="41">
        <v>46044</v>
      </c>
      <c r="G163" s="41"/>
      <c r="H163" s="41">
        <v>46286</v>
      </c>
      <c r="I163" s="42">
        <v>73776000</v>
      </c>
      <c r="J163" s="43"/>
      <c r="K163" s="40">
        <v>0</v>
      </c>
      <c r="L163" s="39" t="s">
        <v>60</v>
      </c>
      <c r="M163" s="42">
        <v>0</v>
      </c>
      <c r="N163" s="40">
        <v>9222000</v>
      </c>
      <c r="O163" s="42">
        <v>307400</v>
      </c>
      <c r="P163" s="38">
        <v>778</v>
      </c>
      <c r="Q163" s="41">
        <v>46033</v>
      </c>
      <c r="R163" s="42">
        <v>110688468</v>
      </c>
      <c r="S163" s="38">
        <v>499</v>
      </c>
      <c r="T163" s="41">
        <v>46044</v>
      </c>
      <c r="U163" s="42">
        <v>73776000</v>
      </c>
      <c r="V163" s="42">
        <v>2766600</v>
      </c>
      <c r="W163" s="42">
        <v>9222000</v>
      </c>
      <c r="X163" s="42">
        <v>9222000</v>
      </c>
      <c r="Y163" s="42">
        <v>9222000</v>
      </c>
      <c r="Z163" s="42">
        <v>9222000</v>
      </c>
      <c r="AA163" s="42">
        <v>9222000</v>
      </c>
      <c r="AB163" s="42">
        <v>9222000</v>
      </c>
      <c r="AC163" s="42">
        <f t="shared" si="26"/>
        <v>58098600</v>
      </c>
      <c r="AD163" s="42"/>
      <c r="AE163" s="42">
        <f t="shared" si="27"/>
        <v>9222000</v>
      </c>
      <c r="AF163" s="42">
        <f t="shared" si="34"/>
        <v>6455400</v>
      </c>
      <c r="AG163" s="42">
        <v>0</v>
      </c>
      <c r="AH163" s="42"/>
      <c r="AI163" s="42"/>
      <c r="AJ163" s="42">
        <f t="shared" si="28"/>
        <v>15677400</v>
      </c>
      <c r="AK163" s="42">
        <f t="shared" si="29"/>
        <v>73776000</v>
      </c>
      <c r="AL163" s="39"/>
      <c r="AM163" s="39"/>
      <c r="AN163" s="39"/>
      <c r="AO163" s="39"/>
      <c r="AP163" s="39"/>
      <c r="AQ163" s="39" t="s">
        <v>163</v>
      </c>
      <c r="AR163" s="39" t="s">
        <v>523</v>
      </c>
      <c r="AS163" s="39" t="s">
        <v>524</v>
      </c>
      <c r="AT163" s="39" t="s">
        <v>96</v>
      </c>
    </row>
    <row r="164" spans="1:46" hidden="1" x14ac:dyDescent="0.25">
      <c r="A164" s="38">
        <v>163</v>
      </c>
      <c r="B164" s="39" t="s">
        <v>9</v>
      </c>
      <c r="C164" s="39" t="s">
        <v>525</v>
      </c>
      <c r="D164" s="39" t="s">
        <v>526</v>
      </c>
      <c r="E164" s="40">
        <v>80166731</v>
      </c>
      <c r="F164" s="41">
        <v>46044</v>
      </c>
      <c r="G164" s="41"/>
      <c r="H164" s="41">
        <v>46286</v>
      </c>
      <c r="I164" s="42">
        <v>92245440</v>
      </c>
      <c r="J164" s="43"/>
      <c r="K164" s="40">
        <v>0</v>
      </c>
      <c r="L164" s="39" t="s">
        <v>60</v>
      </c>
      <c r="M164" s="42">
        <v>0</v>
      </c>
      <c r="N164" s="40">
        <v>11530680</v>
      </c>
      <c r="O164" s="42">
        <v>384356</v>
      </c>
      <c r="P164" s="38">
        <v>780</v>
      </c>
      <c r="Q164" s="41">
        <v>46033</v>
      </c>
      <c r="R164" s="42">
        <v>92245440</v>
      </c>
      <c r="S164" s="38">
        <v>510</v>
      </c>
      <c r="T164" s="41">
        <v>46044</v>
      </c>
      <c r="U164" s="42">
        <v>92245440</v>
      </c>
      <c r="V164" s="42">
        <v>3459204</v>
      </c>
      <c r="W164" s="42">
        <v>11530680</v>
      </c>
      <c r="X164" s="42">
        <v>11530680</v>
      </c>
      <c r="Y164" s="42">
        <v>11530680</v>
      </c>
      <c r="Z164" s="42">
        <v>11530680</v>
      </c>
      <c r="AA164" s="42">
        <v>11530680</v>
      </c>
      <c r="AB164" s="42">
        <v>11530680</v>
      </c>
      <c r="AC164" s="42">
        <f t="shared" si="26"/>
        <v>72643284</v>
      </c>
      <c r="AD164" s="42"/>
      <c r="AE164" s="42">
        <f t="shared" si="27"/>
        <v>11530680</v>
      </c>
      <c r="AF164" s="42">
        <f t="shared" si="34"/>
        <v>8071476</v>
      </c>
      <c r="AG164" s="42">
        <v>0</v>
      </c>
      <c r="AH164" s="42"/>
      <c r="AI164" s="42"/>
      <c r="AJ164" s="42">
        <f t="shared" si="28"/>
        <v>19602156</v>
      </c>
      <c r="AK164" s="42">
        <f t="shared" si="29"/>
        <v>92245440</v>
      </c>
      <c r="AL164" s="39"/>
      <c r="AM164" s="39"/>
      <c r="AN164" s="39"/>
      <c r="AO164" s="39"/>
      <c r="AP164" s="39"/>
      <c r="AQ164" s="39" t="s">
        <v>93</v>
      </c>
      <c r="AR164" s="39" t="s">
        <v>527</v>
      </c>
      <c r="AS164" s="39" t="s">
        <v>528</v>
      </c>
      <c r="AT164" s="39" t="s">
        <v>96</v>
      </c>
    </row>
    <row r="165" spans="1:46" hidden="1" x14ac:dyDescent="0.25">
      <c r="A165" s="38">
        <v>164</v>
      </c>
      <c r="B165" s="39" t="s">
        <v>9</v>
      </c>
      <c r="C165" s="39" t="s">
        <v>529</v>
      </c>
      <c r="D165" s="39" t="s">
        <v>530</v>
      </c>
      <c r="E165" s="40">
        <v>1077449241</v>
      </c>
      <c r="F165" s="41">
        <v>46044</v>
      </c>
      <c r="G165" s="41"/>
      <c r="H165" s="41">
        <v>46286</v>
      </c>
      <c r="I165" s="42">
        <v>124944000</v>
      </c>
      <c r="J165" s="43"/>
      <c r="K165" s="40">
        <v>0</v>
      </c>
      <c r="L165" s="39" t="s">
        <v>60</v>
      </c>
      <c r="M165" s="42">
        <v>0</v>
      </c>
      <c r="N165" s="40">
        <v>15618000</v>
      </c>
      <c r="O165" s="42">
        <v>520600</v>
      </c>
      <c r="P165" s="38">
        <v>796</v>
      </c>
      <c r="Q165" s="41">
        <v>46033</v>
      </c>
      <c r="R165" s="42">
        <v>187428276</v>
      </c>
      <c r="S165" s="38">
        <v>515</v>
      </c>
      <c r="T165" s="41">
        <v>46044</v>
      </c>
      <c r="U165" s="42">
        <v>124944000</v>
      </c>
      <c r="V165" s="42">
        <v>4685400</v>
      </c>
      <c r="W165" s="42">
        <v>15618000</v>
      </c>
      <c r="X165" s="42">
        <v>15618000</v>
      </c>
      <c r="Y165" s="42">
        <v>15618000</v>
      </c>
      <c r="Z165" s="42">
        <v>15618000</v>
      </c>
      <c r="AA165" s="42">
        <v>15618000</v>
      </c>
      <c r="AB165" s="42">
        <v>15618000</v>
      </c>
      <c r="AC165" s="42">
        <f t="shared" si="26"/>
        <v>98393400</v>
      </c>
      <c r="AD165" s="42"/>
      <c r="AE165" s="42">
        <f t="shared" si="27"/>
        <v>15618000</v>
      </c>
      <c r="AF165" s="42">
        <f t="shared" si="34"/>
        <v>10932600</v>
      </c>
      <c r="AG165" s="42">
        <v>0</v>
      </c>
      <c r="AH165" s="42"/>
      <c r="AI165" s="42"/>
      <c r="AJ165" s="42">
        <f t="shared" si="28"/>
        <v>26550600</v>
      </c>
      <c r="AK165" s="42">
        <f t="shared" si="29"/>
        <v>124944000</v>
      </c>
      <c r="AL165" s="39"/>
      <c r="AM165" s="39"/>
      <c r="AN165" s="39"/>
      <c r="AO165" s="39"/>
      <c r="AP165" s="39"/>
      <c r="AQ165" s="39" t="s">
        <v>93</v>
      </c>
      <c r="AR165" s="39" t="s">
        <v>531</v>
      </c>
      <c r="AS165" s="39" t="s">
        <v>532</v>
      </c>
      <c r="AT165" s="39" t="s">
        <v>96</v>
      </c>
    </row>
    <row r="166" spans="1:46" hidden="1" x14ac:dyDescent="0.25">
      <c r="A166" s="38">
        <v>165</v>
      </c>
      <c r="B166" s="39" t="s">
        <v>9</v>
      </c>
      <c r="C166" s="39" t="s">
        <v>533</v>
      </c>
      <c r="D166" s="39" t="s">
        <v>534</v>
      </c>
      <c r="E166" s="40">
        <v>1112763461</v>
      </c>
      <c r="F166" s="41">
        <v>46044</v>
      </c>
      <c r="G166" s="41"/>
      <c r="H166" s="41">
        <v>46286</v>
      </c>
      <c r="I166" s="42">
        <v>25848000</v>
      </c>
      <c r="J166" s="43"/>
      <c r="K166" s="40">
        <v>0</v>
      </c>
      <c r="L166" s="39" t="s">
        <v>60</v>
      </c>
      <c r="M166" s="42">
        <v>0</v>
      </c>
      <c r="N166" s="40">
        <v>3231000</v>
      </c>
      <c r="O166" s="42">
        <v>107700</v>
      </c>
      <c r="P166" s="38">
        <v>775</v>
      </c>
      <c r="Q166" s="41">
        <v>46033</v>
      </c>
      <c r="R166" s="42">
        <v>38804124</v>
      </c>
      <c r="S166" s="38">
        <v>501</v>
      </c>
      <c r="T166" s="41">
        <v>46044</v>
      </c>
      <c r="U166" s="42">
        <v>25848000</v>
      </c>
      <c r="V166" s="42">
        <v>969300</v>
      </c>
      <c r="W166" s="42">
        <v>3231000</v>
      </c>
      <c r="X166" s="42">
        <v>3231000</v>
      </c>
      <c r="Y166" s="42">
        <v>3231000</v>
      </c>
      <c r="Z166" s="42">
        <v>3231000</v>
      </c>
      <c r="AA166" s="42">
        <v>3231000</v>
      </c>
      <c r="AB166" s="42">
        <v>3231000</v>
      </c>
      <c r="AC166" s="42">
        <f t="shared" si="26"/>
        <v>20355300</v>
      </c>
      <c r="AD166" s="42"/>
      <c r="AE166" s="42">
        <f t="shared" si="27"/>
        <v>3231000</v>
      </c>
      <c r="AF166" s="42">
        <f t="shared" si="34"/>
        <v>2261700</v>
      </c>
      <c r="AG166" s="42">
        <v>0</v>
      </c>
      <c r="AH166" s="42"/>
      <c r="AI166" s="42"/>
      <c r="AJ166" s="42">
        <f t="shared" si="28"/>
        <v>5492700</v>
      </c>
      <c r="AK166" s="42">
        <f t="shared" si="29"/>
        <v>25848000</v>
      </c>
      <c r="AL166" s="39"/>
      <c r="AM166" s="39"/>
      <c r="AN166" s="39"/>
      <c r="AO166" s="39"/>
      <c r="AP166" s="39"/>
      <c r="AQ166" s="39" t="s">
        <v>163</v>
      </c>
      <c r="AR166" s="39" t="s">
        <v>535</v>
      </c>
      <c r="AS166" s="39" t="s">
        <v>536</v>
      </c>
      <c r="AT166" s="39" t="s">
        <v>96</v>
      </c>
    </row>
    <row r="167" spans="1:46" hidden="1" x14ac:dyDescent="0.25">
      <c r="A167" s="38">
        <v>166</v>
      </c>
      <c r="B167" s="39" t="s">
        <v>9</v>
      </c>
      <c r="C167" s="39" t="s">
        <v>537</v>
      </c>
      <c r="D167" s="39" t="s">
        <v>538</v>
      </c>
      <c r="E167" s="40">
        <v>1032358243</v>
      </c>
      <c r="F167" s="41">
        <v>46044</v>
      </c>
      <c r="G167" s="41"/>
      <c r="H167" s="41">
        <v>46286</v>
      </c>
      <c r="I167" s="42">
        <v>87793440</v>
      </c>
      <c r="J167" s="43"/>
      <c r="K167" s="40">
        <v>9222000</v>
      </c>
      <c r="L167" s="39" t="s">
        <v>92</v>
      </c>
      <c r="M167" s="42">
        <v>1752180</v>
      </c>
      <c r="N167" s="40">
        <v>10974180</v>
      </c>
      <c r="O167" s="42">
        <v>365806</v>
      </c>
      <c r="P167" s="38">
        <v>806</v>
      </c>
      <c r="Q167" s="41">
        <v>46033</v>
      </c>
      <c r="R167" s="42">
        <v>131719284</v>
      </c>
      <c r="S167" s="38">
        <v>516</v>
      </c>
      <c r="T167" s="41">
        <v>46044</v>
      </c>
      <c r="U167" s="42">
        <v>87793440</v>
      </c>
      <c r="V167" s="42">
        <v>3292254</v>
      </c>
      <c r="W167" s="42">
        <v>10974180</v>
      </c>
      <c r="X167" s="42">
        <v>10974180</v>
      </c>
      <c r="Y167" s="42">
        <v>10974180</v>
      </c>
      <c r="Z167" s="42">
        <v>10974180</v>
      </c>
      <c r="AA167" s="42">
        <v>10974180</v>
      </c>
      <c r="AB167" s="42">
        <v>10974180</v>
      </c>
      <c r="AC167" s="42">
        <f t="shared" si="26"/>
        <v>69137334</v>
      </c>
      <c r="AD167" s="42"/>
      <c r="AE167" s="42">
        <f t="shared" si="27"/>
        <v>10974180</v>
      </c>
      <c r="AF167" s="42">
        <f t="shared" si="34"/>
        <v>7681926</v>
      </c>
      <c r="AG167" s="42">
        <v>0</v>
      </c>
      <c r="AH167" s="42"/>
      <c r="AI167" s="42"/>
      <c r="AJ167" s="42">
        <f t="shared" si="28"/>
        <v>18656106</v>
      </c>
      <c r="AK167" s="42">
        <f t="shared" si="29"/>
        <v>87793440</v>
      </c>
      <c r="AL167" s="39"/>
      <c r="AM167" s="39"/>
      <c r="AN167" s="39"/>
      <c r="AO167" s="39"/>
      <c r="AP167" s="39"/>
      <c r="AQ167" s="39" t="s">
        <v>93</v>
      </c>
      <c r="AR167" s="39" t="s">
        <v>539</v>
      </c>
      <c r="AS167" s="39" t="s">
        <v>540</v>
      </c>
      <c r="AT167" s="39" t="s">
        <v>96</v>
      </c>
    </row>
    <row r="168" spans="1:46" hidden="1" x14ac:dyDescent="0.25">
      <c r="A168" s="38">
        <v>167</v>
      </c>
      <c r="B168" s="39" t="s">
        <v>9</v>
      </c>
      <c r="C168" s="39" t="s">
        <v>541</v>
      </c>
      <c r="D168" s="39" t="s">
        <v>542</v>
      </c>
      <c r="E168" s="40">
        <v>1022395438</v>
      </c>
      <c r="F168" s="41">
        <v>46044</v>
      </c>
      <c r="G168" s="41"/>
      <c r="H168" s="41">
        <v>46286</v>
      </c>
      <c r="I168" s="42">
        <v>73776000</v>
      </c>
      <c r="J168" s="43"/>
      <c r="K168" s="40">
        <v>0</v>
      </c>
      <c r="L168" s="39" t="s">
        <v>60</v>
      </c>
      <c r="M168" s="42">
        <v>0</v>
      </c>
      <c r="N168" s="40">
        <v>9222000</v>
      </c>
      <c r="O168" s="42">
        <v>307400</v>
      </c>
      <c r="P168" s="38">
        <v>793</v>
      </c>
      <c r="Q168" s="41">
        <v>46033</v>
      </c>
      <c r="R168" s="42">
        <v>73792312</v>
      </c>
      <c r="S168" s="38">
        <v>508</v>
      </c>
      <c r="T168" s="41">
        <v>46044</v>
      </c>
      <c r="U168" s="42">
        <v>73776000</v>
      </c>
      <c r="V168" s="42">
        <v>2766600</v>
      </c>
      <c r="W168" s="42">
        <v>9222000</v>
      </c>
      <c r="X168" s="42">
        <v>9222000</v>
      </c>
      <c r="Y168" s="42">
        <v>9222000</v>
      </c>
      <c r="Z168" s="42">
        <v>9222000</v>
      </c>
      <c r="AA168" s="42">
        <v>9222000</v>
      </c>
      <c r="AB168" s="42">
        <v>9222000</v>
      </c>
      <c r="AC168" s="42">
        <f t="shared" si="26"/>
        <v>58098600</v>
      </c>
      <c r="AD168" s="42"/>
      <c r="AE168" s="42">
        <f t="shared" si="27"/>
        <v>9222000</v>
      </c>
      <c r="AF168" s="42">
        <f t="shared" si="34"/>
        <v>6455400</v>
      </c>
      <c r="AG168" s="42">
        <v>0</v>
      </c>
      <c r="AH168" s="42"/>
      <c r="AI168" s="42"/>
      <c r="AJ168" s="42">
        <f t="shared" si="28"/>
        <v>15677400</v>
      </c>
      <c r="AK168" s="42">
        <f t="shared" si="29"/>
        <v>73776000</v>
      </c>
      <c r="AL168" s="39"/>
      <c r="AM168" s="39"/>
      <c r="AN168" s="39"/>
      <c r="AO168" s="39"/>
      <c r="AP168" s="39"/>
      <c r="AQ168" s="39" t="s">
        <v>93</v>
      </c>
      <c r="AR168" s="39" t="s">
        <v>543</v>
      </c>
      <c r="AS168" s="39" t="s">
        <v>544</v>
      </c>
      <c r="AT168" s="39" t="s">
        <v>96</v>
      </c>
    </row>
    <row r="169" spans="1:46" hidden="1" x14ac:dyDescent="0.25">
      <c r="A169" s="38">
        <v>168</v>
      </c>
      <c r="B169" s="39" t="s">
        <v>9</v>
      </c>
      <c r="C169" s="39" t="s">
        <v>545</v>
      </c>
      <c r="D169" s="39" t="s">
        <v>546</v>
      </c>
      <c r="E169" s="40">
        <v>1033680066</v>
      </c>
      <c r="F169" s="41">
        <v>46044</v>
      </c>
      <c r="G169" s="41"/>
      <c r="H169" s="41">
        <v>46286</v>
      </c>
      <c r="I169" s="42">
        <v>41739240</v>
      </c>
      <c r="J169" s="43"/>
      <c r="K169" s="40">
        <v>0</v>
      </c>
      <c r="L169" s="39" t="s">
        <v>60</v>
      </c>
      <c r="M169" s="42">
        <v>0</v>
      </c>
      <c r="N169" s="40">
        <v>5217405</v>
      </c>
      <c r="O169" s="42">
        <v>173913.5</v>
      </c>
      <c r="P169" s="38">
        <v>763</v>
      </c>
      <c r="Q169" s="41">
        <v>46033</v>
      </c>
      <c r="R169" s="42">
        <v>62608860</v>
      </c>
      <c r="S169" s="38">
        <v>514</v>
      </c>
      <c r="T169" s="41">
        <v>46044</v>
      </c>
      <c r="U169" s="42">
        <v>41739240</v>
      </c>
      <c r="V169" s="42">
        <v>1565221.5</v>
      </c>
      <c r="W169" s="42">
        <v>5217405</v>
      </c>
      <c r="X169" s="42">
        <v>5217405</v>
      </c>
      <c r="Y169" s="42">
        <v>5217405</v>
      </c>
      <c r="Z169" s="42">
        <v>5217405</v>
      </c>
      <c r="AA169" s="42">
        <v>5217405</v>
      </c>
      <c r="AB169" s="42">
        <v>5217405</v>
      </c>
      <c r="AC169" s="42">
        <f t="shared" si="26"/>
        <v>32869651.5</v>
      </c>
      <c r="AD169" s="42"/>
      <c r="AE169" s="42">
        <f t="shared" si="27"/>
        <v>5217405</v>
      </c>
      <c r="AF169" s="42">
        <f t="shared" si="34"/>
        <v>3652183.5</v>
      </c>
      <c r="AG169" s="42">
        <v>0</v>
      </c>
      <c r="AH169" s="42"/>
      <c r="AI169" s="42"/>
      <c r="AJ169" s="42">
        <f t="shared" si="28"/>
        <v>8869588.5</v>
      </c>
      <c r="AK169" s="42">
        <f t="shared" si="29"/>
        <v>41739240</v>
      </c>
      <c r="AL169" s="39"/>
      <c r="AM169" s="39"/>
      <c r="AN169" s="39"/>
      <c r="AO169" s="39"/>
      <c r="AP169" s="39"/>
      <c r="AQ169" s="39" t="s">
        <v>163</v>
      </c>
      <c r="AR169" s="39" t="s">
        <v>547</v>
      </c>
      <c r="AS169" s="39" t="s">
        <v>548</v>
      </c>
      <c r="AT169" s="39" t="s">
        <v>96</v>
      </c>
    </row>
    <row r="170" spans="1:46" hidden="1" x14ac:dyDescent="0.25">
      <c r="A170" s="38">
        <v>169</v>
      </c>
      <c r="B170" s="39" t="s">
        <v>7</v>
      </c>
      <c r="C170" s="39" t="s">
        <v>646</v>
      </c>
      <c r="D170" s="39" t="s">
        <v>647</v>
      </c>
      <c r="E170" s="40">
        <v>1032361885</v>
      </c>
      <c r="F170" s="41">
        <v>46036</v>
      </c>
      <c r="G170" s="41"/>
      <c r="H170" s="41">
        <v>46278</v>
      </c>
      <c r="I170" s="42">
        <v>48350400</v>
      </c>
      <c r="J170" s="43"/>
      <c r="K170" s="40">
        <v>0</v>
      </c>
      <c r="L170" s="39" t="s">
        <v>60</v>
      </c>
      <c r="M170" s="42">
        <v>0</v>
      </c>
      <c r="N170" s="40">
        <v>6043800</v>
      </c>
      <c r="O170" s="42">
        <v>201460</v>
      </c>
      <c r="P170" s="38">
        <v>644</v>
      </c>
      <c r="Q170" s="41">
        <v>46033</v>
      </c>
      <c r="R170" s="42">
        <v>72525600</v>
      </c>
      <c r="S170" s="38">
        <v>169</v>
      </c>
      <c r="T170" s="41">
        <v>46036</v>
      </c>
      <c r="U170" s="42">
        <v>48350400</v>
      </c>
      <c r="V170" s="42">
        <v>3424820</v>
      </c>
      <c r="W170" s="42">
        <v>6043800</v>
      </c>
      <c r="X170" s="42">
        <v>6043800</v>
      </c>
      <c r="Y170" s="42">
        <v>6043800</v>
      </c>
      <c r="Z170" s="42">
        <v>6043800</v>
      </c>
      <c r="AA170" s="42">
        <v>6043800</v>
      </c>
      <c r="AB170" s="42">
        <v>6043800</v>
      </c>
      <c r="AC170" s="42">
        <f t="shared" si="26"/>
        <v>39687620</v>
      </c>
      <c r="AD170" s="42"/>
      <c r="AE170" s="42">
        <f t="shared" si="27"/>
        <v>6043800</v>
      </c>
      <c r="AF170" s="42">
        <f t="shared" ref="AF170:AF171" si="35">--N170/30*13</f>
        <v>2618980</v>
      </c>
      <c r="AG170" s="42">
        <v>0</v>
      </c>
      <c r="AH170" s="42"/>
      <c r="AI170" s="42"/>
      <c r="AJ170" s="42">
        <f t="shared" si="28"/>
        <v>8662780</v>
      </c>
      <c r="AK170" s="42">
        <f t="shared" si="29"/>
        <v>48350400</v>
      </c>
      <c r="AL170" s="39"/>
      <c r="AM170" s="39"/>
      <c r="AN170" s="39"/>
      <c r="AO170" s="39"/>
      <c r="AP170" s="39"/>
      <c r="AQ170" s="39" t="s">
        <v>61</v>
      </c>
      <c r="AR170" s="39" t="s">
        <v>648</v>
      </c>
      <c r="AS170" s="39" t="s">
        <v>649</v>
      </c>
      <c r="AT170" s="39" t="s">
        <v>650</v>
      </c>
    </row>
    <row r="171" spans="1:46" hidden="1" x14ac:dyDescent="0.25">
      <c r="A171" s="38">
        <v>170</v>
      </c>
      <c r="B171" s="39" t="s">
        <v>7</v>
      </c>
      <c r="C171" s="39" t="s">
        <v>651</v>
      </c>
      <c r="D171" s="39" t="s">
        <v>652</v>
      </c>
      <c r="E171" s="40">
        <v>49782837</v>
      </c>
      <c r="F171" s="41">
        <v>46036</v>
      </c>
      <c r="G171" s="41"/>
      <c r="H171" s="41">
        <v>46278</v>
      </c>
      <c r="I171" s="42">
        <v>88149600</v>
      </c>
      <c r="J171" s="43"/>
      <c r="K171" s="40">
        <v>0</v>
      </c>
      <c r="L171" s="39" t="s">
        <v>60</v>
      </c>
      <c r="M171" s="42">
        <v>0</v>
      </c>
      <c r="N171" s="40">
        <v>11018700</v>
      </c>
      <c r="O171" s="42">
        <v>367290</v>
      </c>
      <c r="P171" s="38">
        <v>646</v>
      </c>
      <c r="Q171" s="41">
        <v>46033</v>
      </c>
      <c r="R171" s="42">
        <v>132224400</v>
      </c>
      <c r="S171" s="38">
        <v>171</v>
      </c>
      <c r="T171" s="41">
        <v>46036</v>
      </c>
      <c r="U171" s="42">
        <v>88149600</v>
      </c>
      <c r="V171" s="42">
        <v>6243930</v>
      </c>
      <c r="W171" s="42">
        <v>11018700</v>
      </c>
      <c r="X171" s="42">
        <v>11018700</v>
      </c>
      <c r="Y171" s="42">
        <v>11018700</v>
      </c>
      <c r="Z171" s="42">
        <v>11018700</v>
      </c>
      <c r="AA171" s="42">
        <v>11018700</v>
      </c>
      <c r="AB171" s="42">
        <v>11018700</v>
      </c>
      <c r="AC171" s="42">
        <f t="shared" si="26"/>
        <v>72356130</v>
      </c>
      <c r="AD171" s="42"/>
      <c r="AE171" s="42">
        <f t="shared" si="27"/>
        <v>11018700</v>
      </c>
      <c r="AF171" s="42">
        <f t="shared" si="35"/>
        <v>4774770</v>
      </c>
      <c r="AG171" s="42">
        <v>0</v>
      </c>
      <c r="AH171" s="42"/>
      <c r="AI171" s="42"/>
      <c r="AJ171" s="42">
        <f t="shared" si="28"/>
        <v>15793470</v>
      </c>
      <c r="AK171" s="42">
        <f t="shared" si="29"/>
        <v>88149600</v>
      </c>
      <c r="AL171" s="39"/>
      <c r="AM171" s="39"/>
      <c r="AN171" s="39"/>
      <c r="AO171" s="39"/>
      <c r="AP171" s="39"/>
      <c r="AQ171" s="39" t="s">
        <v>61</v>
      </c>
      <c r="AR171" s="39" t="s">
        <v>653</v>
      </c>
      <c r="AS171" s="39" t="s">
        <v>654</v>
      </c>
      <c r="AT171" s="39" t="s">
        <v>650</v>
      </c>
    </row>
    <row r="172" spans="1:46" hidden="1" x14ac:dyDescent="0.25">
      <c r="A172" s="38">
        <v>171</v>
      </c>
      <c r="B172" s="39" t="s">
        <v>7</v>
      </c>
      <c r="C172" s="39" t="s">
        <v>655</v>
      </c>
      <c r="D172" s="39" t="s">
        <v>656</v>
      </c>
      <c r="E172" s="40">
        <v>437604</v>
      </c>
      <c r="F172" s="41">
        <v>46037</v>
      </c>
      <c r="G172" s="41"/>
      <c r="H172" s="41">
        <v>46279</v>
      </c>
      <c r="I172" s="42">
        <v>156127752</v>
      </c>
      <c r="J172" s="43"/>
      <c r="K172" s="40">
        <v>16397411</v>
      </c>
      <c r="L172" s="39" t="s">
        <v>92</v>
      </c>
      <c r="M172" s="42">
        <v>3118558</v>
      </c>
      <c r="N172" s="40">
        <v>19515969</v>
      </c>
      <c r="O172" s="42">
        <v>650532.30000000005</v>
      </c>
      <c r="P172" s="38">
        <v>630</v>
      </c>
      <c r="Q172" s="41">
        <v>46033</v>
      </c>
      <c r="R172" s="42">
        <v>234191628</v>
      </c>
      <c r="S172" s="38">
        <v>172</v>
      </c>
      <c r="T172" s="41">
        <v>46036</v>
      </c>
      <c r="U172" s="42">
        <v>156127752</v>
      </c>
      <c r="V172" s="42">
        <v>10408516.800000001</v>
      </c>
      <c r="W172" s="42">
        <v>19515969</v>
      </c>
      <c r="X172" s="42">
        <v>19515969</v>
      </c>
      <c r="Y172" s="42">
        <v>19515969</v>
      </c>
      <c r="Z172" s="42">
        <v>19515969</v>
      </c>
      <c r="AA172" s="42">
        <v>19515969</v>
      </c>
      <c r="AB172" s="42">
        <v>19515969</v>
      </c>
      <c r="AC172" s="42">
        <f t="shared" si="26"/>
        <v>127504330.8</v>
      </c>
      <c r="AD172" s="42"/>
      <c r="AE172" s="42">
        <f t="shared" si="27"/>
        <v>19515969</v>
      </c>
      <c r="AF172" s="42">
        <f>--N172/30*14</f>
        <v>9107452.2000000011</v>
      </c>
      <c r="AG172" s="42">
        <v>0</v>
      </c>
      <c r="AH172" s="42"/>
      <c r="AI172" s="42"/>
      <c r="AJ172" s="42">
        <f t="shared" si="28"/>
        <v>28623421.200000003</v>
      </c>
      <c r="AK172" s="42">
        <f t="shared" si="29"/>
        <v>156127752</v>
      </c>
      <c r="AL172" s="39"/>
      <c r="AM172" s="39"/>
      <c r="AN172" s="39"/>
      <c r="AO172" s="39"/>
      <c r="AP172" s="39"/>
      <c r="AQ172" s="39" t="s">
        <v>61</v>
      </c>
      <c r="AR172" s="39" t="s">
        <v>657</v>
      </c>
      <c r="AS172" s="39" t="s">
        <v>658</v>
      </c>
      <c r="AT172" s="39" t="s">
        <v>650</v>
      </c>
    </row>
    <row r="173" spans="1:46" hidden="1" x14ac:dyDescent="0.25">
      <c r="A173" s="38">
        <v>172</v>
      </c>
      <c r="B173" s="39" t="s">
        <v>7</v>
      </c>
      <c r="C173" s="39" t="s">
        <v>659</v>
      </c>
      <c r="D173" s="39" t="s">
        <v>660</v>
      </c>
      <c r="E173" s="40">
        <v>53072668</v>
      </c>
      <c r="F173" s="41">
        <v>46036</v>
      </c>
      <c r="G173" s="41"/>
      <c r="H173" s="41">
        <v>46278</v>
      </c>
      <c r="I173" s="42">
        <v>215265704</v>
      </c>
      <c r="J173" s="43"/>
      <c r="K173" s="40">
        <v>22611944</v>
      </c>
      <c r="L173" s="39" t="s">
        <v>92</v>
      </c>
      <c r="M173" s="42">
        <v>4296269</v>
      </c>
      <c r="N173" s="40">
        <v>26908213</v>
      </c>
      <c r="O173" s="42">
        <v>896940.43333333335</v>
      </c>
      <c r="P173" s="38">
        <v>658</v>
      </c>
      <c r="Q173" s="41">
        <v>46033</v>
      </c>
      <c r="R173" s="42">
        <v>322898568</v>
      </c>
      <c r="S173" s="38">
        <v>173</v>
      </c>
      <c r="T173" s="41">
        <v>46036</v>
      </c>
      <c r="U173" s="42">
        <v>215265704</v>
      </c>
      <c r="V173" s="42">
        <v>15247987.366666667</v>
      </c>
      <c r="W173" s="42">
        <v>26908213</v>
      </c>
      <c r="X173" s="42">
        <v>26908213</v>
      </c>
      <c r="Y173" s="42">
        <v>26908213</v>
      </c>
      <c r="Z173" s="42">
        <v>26908213</v>
      </c>
      <c r="AA173" s="42">
        <v>26908213</v>
      </c>
      <c r="AB173" s="42">
        <v>26908213</v>
      </c>
      <c r="AC173" s="42">
        <f t="shared" si="26"/>
        <v>176697265.36666667</v>
      </c>
      <c r="AD173" s="42"/>
      <c r="AE173" s="42">
        <f t="shared" si="27"/>
        <v>26908213</v>
      </c>
      <c r="AF173" s="42">
        <f t="shared" ref="AF173:AF174" si="36">--N173/30*13</f>
        <v>11660225.633333333</v>
      </c>
      <c r="AG173" s="42">
        <v>0</v>
      </c>
      <c r="AH173" s="42"/>
      <c r="AI173" s="42"/>
      <c r="AJ173" s="42">
        <f t="shared" si="28"/>
        <v>38568438.633333333</v>
      </c>
      <c r="AK173" s="42">
        <f t="shared" si="29"/>
        <v>215265704</v>
      </c>
      <c r="AL173" s="39"/>
      <c r="AM173" s="39"/>
      <c r="AN173" s="39"/>
      <c r="AO173" s="39"/>
      <c r="AP173" s="39"/>
      <c r="AQ173" s="39" t="s">
        <v>61</v>
      </c>
      <c r="AR173" s="39" t="s">
        <v>661</v>
      </c>
      <c r="AS173" s="39" t="s">
        <v>662</v>
      </c>
      <c r="AT173" s="39" t="s">
        <v>650</v>
      </c>
    </row>
    <row r="174" spans="1:46" hidden="1" x14ac:dyDescent="0.25">
      <c r="A174" s="38">
        <v>173</v>
      </c>
      <c r="B174" s="39" t="s">
        <v>7</v>
      </c>
      <c r="C174" s="39" t="s">
        <v>663</v>
      </c>
      <c r="D174" s="39" t="s">
        <v>664</v>
      </c>
      <c r="E174" s="40">
        <v>1014194189</v>
      </c>
      <c r="F174" s="41">
        <v>46036</v>
      </c>
      <c r="G174" s="41"/>
      <c r="H174" s="41">
        <v>46278</v>
      </c>
      <c r="I174" s="42">
        <v>57876000</v>
      </c>
      <c r="J174" s="43"/>
      <c r="K174" s="40">
        <v>0</v>
      </c>
      <c r="L174" s="39" t="s">
        <v>60</v>
      </c>
      <c r="M174" s="42">
        <v>0</v>
      </c>
      <c r="N174" s="40">
        <v>7234500</v>
      </c>
      <c r="O174" s="42">
        <v>241150</v>
      </c>
      <c r="P174" s="38">
        <v>704</v>
      </c>
      <c r="Q174" s="41">
        <v>46033</v>
      </c>
      <c r="R174" s="42">
        <v>57876000</v>
      </c>
      <c r="S174" s="38">
        <v>180</v>
      </c>
      <c r="T174" s="41">
        <v>46036</v>
      </c>
      <c r="U174" s="42">
        <v>57876000</v>
      </c>
      <c r="V174" s="42">
        <v>4099550</v>
      </c>
      <c r="W174" s="42">
        <v>7234500</v>
      </c>
      <c r="X174" s="42">
        <v>7234500</v>
      </c>
      <c r="Y174" s="42">
        <v>7234500</v>
      </c>
      <c r="Z174" s="42">
        <v>7234500</v>
      </c>
      <c r="AA174" s="42">
        <v>7234500</v>
      </c>
      <c r="AB174" s="42">
        <v>7234500</v>
      </c>
      <c r="AC174" s="42">
        <f t="shared" si="26"/>
        <v>47506550</v>
      </c>
      <c r="AD174" s="42"/>
      <c r="AE174" s="42">
        <f t="shared" si="27"/>
        <v>7234500</v>
      </c>
      <c r="AF174" s="42">
        <f t="shared" si="36"/>
        <v>3134950</v>
      </c>
      <c r="AG174" s="42">
        <v>0</v>
      </c>
      <c r="AH174" s="42"/>
      <c r="AI174" s="42"/>
      <c r="AJ174" s="42">
        <f t="shared" si="28"/>
        <v>10369450</v>
      </c>
      <c r="AK174" s="42">
        <f t="shared" si="29"/>
        <v>57876000</v>
      </c>
      <c r="AL174" s="39"/>
      <c r="AM174" s="39"/>
      <c r="AN174" s="39"/>
      <c r="AO174" s="39"/>
      <c r="AP174" s="39"/>
      <c r="AQ174" s="39" t="s">
        <v>61</v>
      </c>
      <c r="AR174" s="39" t="s">
        <v>665</v>
      </c>
      <c r="AS174" s="39" t="s">
        <v>666</v>
      </c>
      <c r="AT174" s="39" t="s">
        <v>650</v>
      </c>
    </row>
    <row r="175" spans="1:46" hidden="1" x14ac:dyDescent="0.25">
      <c r="A175" s="38">
        <v>174</v>
      </c>
      <c r="B175" s="39" t="s">
        <v>7</v>
      </c>
      <c r="C175" s="39" t="s">
        <v>667</v>
      </c>
      <c r="D175" s="39" t="s">
        <v>668</v>
      </c>
      <c r="E175" s="40">
        <v>52755494</v>
      </c>
      <c r="F175" s="41">
        <v>46037</v>
      </c>
      <c r="G175" s="41"/>
      <c r="H175" s="41">
        <v>46279</v>
      </c>
      <c r="I175" s="42">
        <v>57876000</v>
      </c>
      <c r="J175" s="43"/>
      <c r="K175" s="40">
        <v>0</v>
      </c>
      <c r="L175" s="39" t="s">
        <v>60</v>
      </c>
      <c r="M175" s="42">
        <v>0</v>
      </c>
      <c r="N175" s="40">
        <v>7234500</v>
      </c>
      <c r="O175" s="42">
        <v>241150</v>
      </c>
      <c r="P175" s="38">
        <v>703</v>
      </c>
      <c r="Q175" s="41">
        <v>46033</v>
      </c>
      <c r="R175" s="42">
        <v>57876000</v>
      </c>
      <c r="S175" s="38">
        <v>194</v>
      </c>
      <c r="T175" s="41">
        <v>46037</v>
      </c>
      <c r="U175" s="42">
        <v>57876000</v>
      </c>
      <c r="V175" s="42">
        <v>3858400</v>
      </c>
      <c r="W175" s="42">
        <v>7234500</v>
      </c>
      <c r="X175" s="42">
        <v>7234500</v>
      </c>
      <c r="Y175" s="42">
        <v>7234500</v>
      </c>
      <c r="Z175" s="42">
        <v>7234500</v>
      </c>
      <c r="AA175" s="42">
        <v>7234500</v>
      </c>
      <c r="AB175" s="42">
        <v>7234500</v>
      </c>
      <c r="AC175" s="42">
        <f t="shared" si="26"/>
        <v>47265400</v>
      </c>
      <c r="AD175" s="42"/>
      <c r="AE175" s="42">
        <f t="shared" si="27"/>
        <v>7234500</v>
      </c>
      <c r="AF175" s="42">
        <f t="shared" ref="AF175:AF176" si="37">--N175/30*14</f>
        <v>3376100</v>
      </c>
      <c r="AG175" s="42">
        <v>0</v>
      </c>
      <c r="AH175" s="42"/>
      <c r="AI175" s="42"/>
      <c r="AJ175" s="42">
        <f t="shared" si="28"/>
        <v>10610600</v>
      </c>
      <c r="AK175" s="42">
        <f t="shared" si="29"/>
        <v>57876000</v>
      </c>
      <c r="AL175" s="39"/>
      <c r="AM175" s="39"/>
      <c r="AN175" s="39"/>
      <c r="AO175" s="39"/>
      <c r="AP175" s="39"/>
      <c r="AQ175" s="39" t="s">
        <v>61</v>
      </c>
      <c r="AR175" s="39" t="s">
        <v>669</v>
      </c>
      <c r="AS175" s="39" t="s">
        <v>670</v>
      </c>
      <c r="AT175" s="39" t="s">
        <v>650</v>
      </c>
    </row>
    <row r="176" spans="1:46" hidden="1" x14ac:dyDescent="0.25">
      <c r="A176" s="38">
        <v>175</v>
      </c>
      <c r="B176" s="39" t="s">
        <v>7</v>
      </c>
      <c r="C176" s="39" t="s">
        <v>671</v>
      </c>
      <c r="D176" s="39" t="s">
        <v>672</v>
      </c>
      <c r="E176" s="40">
        <v>1020742696</v>
      </c>
      <c r="F176" s="41">
        <v>46037</v>
      </c>
      <c r="G176" s="41"/>
      <c r="H176" s="41">
        <v>46279</v>
      </c>
      <c r="I176" s="42">
        <v>113400000</v>
      </c>
      <c r="J176" s="43"/>
      <c r="K176" s="40">
        <v>0</v>
      </c>
      <c r="L176" s="39" t="s">
        <v>60</v>
      </c>
      <c r="M176" s="42">
        <v>0</v>
      </c>
      <c r="N176" s="40">
        <v>14175000</v>
      </c>
      <c r="O176" s="42">
        <v>472500</v>
      </c>
      <c r="P176" s="38">
        <v>657</v>
      </c>
      <c r="Q176" s="41">
        <v>46033</v>
      </c>
      <c r="R176" s="42">
        <v>113400000</v>
      </c>
      <c r="S176" s="38">
        <v>174</v>
      </c>
      <c r="T176" s="41">
        <v>46036</v>
      </c>
      <c r="U176" s="42">
        <v>113400000</v>
      </c>
      <c r="V176" s="42">
        <v>7560000</v>
      </c>
      <c r="W176" s="42">
        <v>14175000</v>
      </c>
      <c r="X176" s="42">
        <v>14175000</v>
      </c>
      <c r="Y176" s="42">
        <v>14175000</v>
      </c>
      <c r="Z176" s="42">
        <v>14175000</v>
      </c>
      <c r="AA176" s="42">
        <v>14175000</v>
      </c>
      <c r="AB176" s="42">
        <v>14175000</v>
      </c>
      <c r="AC176" s="42">
        <f t="shared" si="26"/>
        <v>92610000</v>
      </c>
      <c r="AD176" s="42"/>
      <c r="AE176" s="42">
        <f t="shared" si="27"/>
        <v>14175000</v>
      </c>
      <c r="AF176" s="42">
        <f t="shared" si="37"/>
        <v>6615000</v>
      </c>
      <c r="AG176" s="42">
        <v>0</v>
      </c>
      <c r="AH176" s="42"/>
      <c r="AI176" s="42"/>
      <c r="AJ176" s="42">
        <f t="shared" si="28"/>
        <v>20790000</v>
      </c>
      <c r="AK176" s="42">
        <f t="shared" si="29"/>
        <v>113400000</v>
      </c>
      <c r="AL176" s="39"/>
      <c r="AM176" s="39"/>
      <c r="AN176" s="39"/>
      <c r="AO176" s="39"/>
      <c r="AP176" s="39"/>
      <c r="AQ176" s="39" t="s">
        <v>61</v>
      </c>
      <c r="AR176" s="39" t="s">
        <v>673</v>
      </c>
      <c r="AS176" s="39" t="s">
        <v>674</v>
      </c>
      <c r="AT176" s="39" t="s">
        <v>650</v>
      </c>
    </row>
    <row r="177" spans="1:46" hidden="1" x14ac:dyDescent="0.25">
      <c r="A177" s="38">
        <v>176</v>
      </c>
      <c r="B177" s="39" t="s">
        <v>7</v>
      </c>
      <c r="C177" s="39" t="s">
        <v>675</v>
      </c>
      <c r="D177" s="39" t="s">
        <v>676</v>
      </c>
      <c r="E177" s="40">
        <v>1026278321</v>
      </c>
      <c r="F177" s="41">
        <v>46036</v>
      </c>
      <c r="G177" s="41"/>
      <c r="H177" s="41">
        <v>46278</v>
      </c>
      <c r="I177" s="42">
        <v>89040000</v>
      </c>
      <c r="J177" s="43"/>
      <c r="K177" s="40">
        <v>0</v>
      </c>
      <c r="L177" s="39" t="s">
        <v>60</v>
      </c>
      <c r="M177" s="42">
        <v>0</v>
      </c>
      <c r="N177" s="40">
        <v>11130000</v>
      </c>
      <c r="O177" s="42">
        <v>371000</v>
      </c>
      <c r="P177" s="38">
        <v>621</v>
      </c>
      <c r="Q177" s="41">
        <v>46033</v>
      </c>
      <c r="R177" s="42">
        <v>89040000</v>
      </c>
      <c r="S177" s="38">
        <v>176</v>
      </c>
      <c r="T177" s="41">
        <v>46036</v>
      </c>
      <c r="U177" s="42">
        <v>89040000</v>
      </c>
      <c r="V177" s="42">
        <v>6307000</v>
      </c>
      <c r="W177" s="42">
        <v>11130000</v>
      </c>
      <c r="X177" s="42">
        <v>11130000</v>
      </c>
      <c r="Y177" s="42">
        <v>11130000</v>
      </c>
      <c r="Z177" s="42">
        <v>11130000</v>
      </c>
      <c r="AA177" s="42">
        <v>11130000</v>
      </c>
      <c r="AB177" s="42">
        <v>11130000</v>
      </c>
      <c r="AC177" s="42">
        <f t="shared" si="26"/>
        <v>73087000</v>
      </c>
      <c r="AD177" s="42"/>
      <c r="AE177" s="42">
        <f t="shared" si="27"/>
        <v>11130000</v>
      </c>
      <c r="AF177" s="42">
        <f t="shared" ref="AF177:AF179" si="38">--N177/30*13</f>
        <v>4823000</v>
      </c>
      <c r="AG177" s="42">
        <v>0</v>
      </c>
      <c r="AH177" s="42"/>
      <c r="AI177" s="42"/>
      <c r="AJ177" s="42">
        <f t="shared" si="28"/>
        <v>15953000</v>
      </c>
      <c r="AK177" s="42">
        <f t="shared" si="29"/>
        <v>89040000</v>
      </c>
      <c r="AL177" s="39"/>
      <c r="AM177" s="39"/>
      <c r="AN177" s="39"/>
      <c r="AO177" s="39"/>
      <c r="AP177" s="39"/>
      <c r="AQ177" s="39" t="s">
        <v>61</v>
      </c>
      <c r="AR177" s="39" t="s">
        <v>677</v>
      </c>
      <c r="AS177" s="39" t="s">
        <v>678</v>
      </c>
      <c r="AT177" s="39" t="s">
        <v>650</v>
      </c>
    </row>
    <row r="178" spans="1:46" hidden="1" x14ac:dyDescent="0.25">
      <c r="A178" s="38">
        <v>177</v>
      </c>
      <c r="B178" s="39" t="s">
        <v>7</v>
      </c>
      <c r="C178" s="39" t="s">
        <v>679</v>
      </c>
      <c r="D178" s="39" t="s">
        <v>680</v>
      </c>
      <c r="E178" s="40">
        <v>1110453428</v>
      </c>
      <c r="F178" s="41">
        <v>46036</v>
      </c>
      <c r="G178" s="41"/>
      <c r="H178" s="41">
        <v>46278</v>
      </c>
      <c r="I178" s="42">
        <v>113400000</v>
      </c>
      <c r="J178" s="43"/>
      <c r="K178" s="40">
        <v>0</v>
      </c>
      <c r="L178" s="39" t="s">
        <v>60</v>
      </c>
      <c r="M178" s="42">
        <v>0</v>
      </c>
      <c r="N178" s="40">
        <v>14175000</v>
      </c>
      <c r="O178" s="42">
        <v>472500</v>
      </c>
      <c r="P178" s="38">
        <v>724</v>
      </c>
      <c r="Q178" s="41">
        <v>46033</v>
      </c>
      <c r="R178" s="42">
        <v>113400000</v>
      </c>
      <c r="S178" s="38">
        <v>181</v>
      </c>
      <c r="T178" s="41">
        <v>46036</v>
      </c>
      <c r="U178" s="42">
        <v>113400000</v>
      </c>
      <c r="V178" s="42">
        <v>8032500</v>
      </c>
      <c r="W178" s="42">
        <v>14175000</v>
      </c>
      <c r="X178" s="42">
        <v>14175000</v>
      </c>
      <c r="Y178" s="42">
        <v>14175000</v>
      </c>
      <c r="Z178" s="42">
        <v>14175000</v>
      </c>
      <c r="AA178" s="42">
        <v>14175000</v>
      </c>
      <c r="AB178" s="42">
        <v>14175000</v>
      </c>
      <c r="AC178" s="42">
        <f t="shared" si="26"/>
        <v>93082500</v>
      </c>
      <c r="AD178" s="42"/>
      <c r="AE178" s="42">
        <f t="shared" si="27"/>
        <v>14175000</v>
      </c>
      <c r="AF178" s="42">
        <f t="shared" si="38"/>
        <v>6142500</v>
      </c>
      <c r="AG178" s="42">
        <v>0</v>
      </c>
      <c r="AH178" s="42"/>
      <c r="AI178" s="42"/>
      <c r="AJ178" s="42">
        <f t="shared" si="28"/>
        <v>20317500</v>
      </c>
      <c r="AK178" s="42">
        <f t="shared" si="29"/>
        <v>113400000</v>
      </c>
      <c r="AL178" s="39"/>
      <c r="AM178" s="39"/>
      <c r="AN178" s="39"/>
      <c r="AO178" s="39"/>
      <c r="AP178" s="39"/>
      <c r="AQ178" s="39" t="s">
        <v>61</v>
      </c>
      <c r="AR178" s="39" t="s">
        <v>681</v>
      </c>
      <c r="AS178" s="39" t="s">
        <v>682</v>
      </c>
      <c r="AT178" s="39" t="s">
        <v>650</v>
      </c>
    </row>
    <row r="179" spans="1:46" hidden="1" x14ac:dyDescent="0.25">
      <c r="A179" s="38">
        <v>178</v>
      </c>
      <c r="B179" s="39" t="s">
        <v>7</v>
      </c>
      <c r="C179" s="39" t="s">
        <v>683</v>
      </c>
      <c r="D179" s="39" t="s">
        <v>684</v>
      </c>
      <c r="E179" s="40">
        <v>52234051</v>
      </c>
      <c r="F179" s="41">
        <v>46036</v>
      </c>
      <c r="G179" s="41"/>
      <c r="H179" s="41">
        <v>46278</v>
      </c>
      <c r="I179" s="42">
        <v>89040000</v>
      </c>
      <c r="J179" s="43"/>
      <c r="K179" s="40">
        <v>0</v>
      </c>
      <c r="L179" s="39" t="s">
        <v>60</v>
      </c>
      <c r="M179" s="42">
        <v>0</v>
      </c>
      <c r="N179" s="40">
        <v>11130000</v>
      </c>
      <c r="O179" s="42">
        <v>371000</v>
      </c>
      <c r="P179" s="38">
        <v>655</v>
      </c>
      <c r="Q179" s="41">
        <v>46033</v>
      </c>
      <c r="R179" s="42">
        <v>89040000</v>
      </c>
      <c r="S179" s="38">
        <v>166</v>
      </c>
      <c r="T179" s="41">
        <v>46036</v>
      </c>
      <c r="U179" s="42">
        <v>89040000</v>
      </c>
      <c r="V179" s="42">
        <v>6307000</v>
      </c>
      <c r="W179" s="42">
        <v>11130000</v>
      </c>
      <c r="X179" s="42">
        <v>11130000</v>
      </c>
      <c r="Y179" s="42">
        <v>11130000</v>
      </c>
      <c r="Z179" s="42">
        <v>11130000</v>
      </c>
      <c r="AA179" s="42">
        <v>11130000</v>
      </c>
      <c r="AB179" s="42">
        <v>11130000</v>
      </c>
      <c r="AC179" s="42">
        <f t="shared" si="26"/>
        <v>73087000</v>
      </c>
      <c r="AD179" s="42"/>
      <c r="AE179" s="42">
        <f t="shared" si="27"/>
        <v>11130000</v>
      </c>
      <c r="AF179" s="42">
        <f t="shared" si="38"/>
        <v>4823000</v>
      </c>
      <c r="AG179" s="42">
        <v>0</v>
      </c>
      <c r="AH179" s="42"/>
      <c r="AI179" s="42"/>
      <c r="AJ179" s="42">
        <f t="shared" si="28"/>
        <v>15953000</v>
      </c>
      <c r="AK179" s="42">
        <f t="shared" si="29"/>
        <v>89040000</v>
      </c>
      <c r="AL179" s="39"/>
      <c r="AM179" s="39"/>
      <c r="AN179" s="39"/>
      <c r="AO179" s="39"/>
      <c r="AP179" s="39"/>
      <c r="AQ179" s="39" t="s">
        <v>61</v>
      </c>
      <c r="AR179" s="39" t="s">
        <v>685</v>
      </c>
      <c r="AS179" s="39" t="s">
        <v>686</v>
      </c>
      <c r="AT179" s="39" t="s">
        <v>650</v>
      </c>
    </row>
    <row r="180" spans="1:46" hidden="1" x14ac:dyDescent="0.25">
      <c r="A180" s="38">
        <v>179</v>
      </c>
      <c r="B180" s="39" t="s">
        <v>7</v>
      </c>
      <c r="C180" s="39" t="s">
        <v>687</v>
      </c>
      <c r="D180" s="39" t="s">
        <v>688</v>
      </c>
      <c r="E180" s="40">
        <v>1083883482</v>
      </c>
      <c r="F180" s="41">
        <v>46038</v>
      </c>
      <c r="G180" s="41"/>
      <c r="H180" s="41">
        <v>46280</v>
      </c>
      <c r="I180" s="42">
        <v>100800000</v>
      </c>
      <c r="J180" s="43"/>
      <c r="K180" s="40">
        <v>0</v>
      </c>
      <c r="L180" s="39" t="s">
        <v>60</v>
      </c>
      <c r="M180" s="42">
        <v>0</v>
      </c>
      <c r="N180" s="40">
        <v>12600000</v>
      </c>
      <c r="O180" s="42">
        <v>420000</v>
      </c>
      <c r="P180" s="38">
        <v>730</v>
      </c>
      <c r="Q180" s="41">
        <v>46033</v>
      </c>
      <c r="R180" s="42">
        <v>100800000</v>
      </c>
      <c r="S180" s="38">
        <v>245</v>
      </c>
      <c r="T180" s="41">
        <v>46038</v>
      </c>
      <c r="U180" s="42">
        <v>100800000</v>
      </c>
      <c r="V180" s="42">
        <v>6300000</v>
      </c>
      <c r="W180" s="42">
        <v>12600000</v>
      </c>
      <c r="X180" s="42">
        <v>12600000</v>
      </c>
      <c r="Y180" s="42">
        <v>12600000</v>
      </c>
      <c r="Z180" s="42">
        <v>12600000</v>
      </c>
      <c r="AA180" s="42">
        <v>12600000</v>
      </c>
      <c r="AB180" s="42">
        <v>12600000</v>
      </c>
      <c r="AC180" s="42">
        <f t="shared" si="26"/>
        <v>81900000</v>
      </c>
      <c r="AD180" s="42"/>
      <c r="AE180" s="42">
        <f t="shared" si="27"/>
        <v>12600000</v>
      </c>
      <c r="AF180" s="42">
        <f>--N180/30*15</f>
        <v>6300000</v>
      </c>
      <c r="AG180" s="42">
        <v>0</v>
      </c>
      <c r="AH180" s="42"/>
      <c r="AI180" s="42"/>
      <c r="AJ180" s="42">
        <f t="shared" si="28"/>
        <v>18900000</v>
      </c>
      <c r="AK180" s="42">
        <f t="shared" si="29"/>
        <v>100800000</v>
      </c>
      <c r="AL180" s="39"/>
      <c r="AM180" s="39"/>
      <c r="AN180" s="39"/>
      <c r="AO180" s="39"/>
      <c r="AP180" s="39"/>
      <c r="AQ180" s="39" t="s">
        <v>61</v>
      </c>
      <c r="AR180" s="39" t="s">
        <v>689</v>
      </c>
      <c r="AS180" s="39" t="s">
        <v>690</v>
      </c>
      <c r="AT180" s="39" t="s">
        <v>650</v>
      </c>
    </row>
    <row r="181" spans="1:46" hidden="1" x14ac:dyDescent="0.25">
      <c r="A181" s="38">
        <v>180</v>
      </c>
      <c r="B181" s="39" t="s">
        <v>7</v>
      </c>
      <c r="C181" s="39" t="s">
        <v>691</v>
      </c>
      <c r="D181" s="39" t="s">
        <v>692</v>
      </c>
      <c r="E181" s="40">
        <v>1057578384</v>
      </c>
      <c r="F181" s="41">
        <v>46036</v>
      </c>
      <c r="G181" s="41"/>
      <c r="H181" s="41">
        <v>46278</v>
      </c>
      <c r="I181" s="42">
        <v>89040000</v>
      </c>
      <c r="J181" s="43"/>
      <c r="K181" s="40">
        <v>0</v>
      </c>
      <c r="L181" s="39" t="s">
        <v>60</v>
      </c>
      <c r="M181" s="42">
        <v>0</v>
      </c>
      <c r="N181" s="40">
        <v>11130000</v>
      </c>
      <c r="O181" s="42">
        <v>371000</v>
      </c>
      <c r="P181" s="38">
        <v>709</v>
      </c>
      <c r="Q181" s="41">
        <v>46033</v>
      </c>
      <c r="R181" s="42">
        <v>89040000</v>
      </c>
      <c r="S181" s="38">
        <v>179</v>
      </c>
      <c r="T181" s="41">
        <v>46036</v>
      </c>
      <c r="U181" s="42">
        <v>89040000</v>
      </c>
      <c r="V181" s="42">
        <v>6307000</v>
      </c>
      <c r="W181" s="42">
        <v>11130000</v>
      </c>
      <c r="X181" s="42">
        <v>11130000</v>
      </c>
      <c r="Y181" s="42">
        <v>11130000</v>
      </c>
      <c r="Z181" s="42">
        <v>11130000</v>
      </c>
      <c r="AA181" s="42">
        <v>11130000</v>
      </c>
      <c r="AB181" s="42">
        <v>11130000</v>
      </c>
      <c r="AC181" s="42">
        <f t="shared" si="26"/>
        <v>73087000</v>
      </c>
      <c r="AD181" s="42"/>
      <c r="AE181" s="42">
        <f t="shared" si="27"/>
        <v>11130000</v>
      </c>
      <c r="AF181" s="42">
        <f t="shared" ref="AF181:AF182" si="39">--N181/30*13</f>
        <v>4823000</v>
      </c>
      <c r="AG181" s="42">
        <v>0</v>
      </c>
      <c r="AH181" s="42"/>
      <c r="AI181" s="42"/>
      <c r="AJ181" s="42">
        <f t="shared" si="28"/>
        <v>15953000</v>
      </c>
      <c r="AK181" s="42">
        <f t="shared" si="29"/>
        <v>89040000</v>
      </c>
      <c r="AL181" s="39"/>
      <c r="AM181" s="39"/>
      <c r="AN181" s="39"/>
      <c r="AO181" s="39"/>
      <c r="AP181" s="39"/>
      <c r="AQ181" s="39" t="s">
        <v>61</v>
      </c>
      <c r="AR181" s="39" t="s">
        <v>693</v>
      </c>
      <c r="AS181" s="39" t="s">
        <v>694</v>
      </c>
      <c r="AT181" s="39" t="s">
        <v>650</v>
      </c>
    </row>
    <row r="182" spans="1:46" hidden="1" x14ac:dyDescent="0.25">
      <c r="A182" s="38">
        <v>181</v>
      </c>
      <c r="B182" s="39" t="s">
        <v>7</v>
      </c>
      <c r="C182" s="39" t="s">
        <v>695</v>
      </c>
      <c r="D182" s="39" t="s">
        <v>696</v>
      </c>
      <c r="E182" s="40">
        <v>1010202795</v>
      </c>
      <c r="F182" s="41">
        <v>46036</v>
      </c>
      <c r="G182" s="41"/>
      <c r="H182" s="41">
        <v>46278</v>
      </c>
      <c r="I182" s="42">
        <v>60000000</v>
      </c>
      <c r="J182" s="43"/>
      <c r="K182" s="40">
        <v>0</v>
      </c>
      <c r="L182" s="39" t="s">
        <v>60</v>
      </c>
      <c r="M182" s="42">
        <v>0</v>
      </c>
      <c r="N182" s="40">
        <v>7500000</v>
      </c>
      <c r="O182" s="42">
        <v>250000</v>
      </c>
      <c r="P182" s="38">
        <v>639</v>
      </c>
      <c r="Q182" s="41">
        <v>46033</v>
      </c>
      <c r="R182" s="42">
        <v>60000000</v>
      </c>
      <c r="S182" s="38">
        <v>182</v>
      </c>
      <c r="T182" s="41">
        <v>46036</v>
      </c>
      <c r="U182" s="42">
        <v>60000000</v>
      </c>
      <c r="V182" s="42">
        <v>4250000</v>
      </c>
      <c r="W182" s="42">
        <v>7500000</v>
      </c>
      <c r="X182" s="42">
        <v>7500000</v>
      </c>
      <c r="Y182" s="42">
        <v>7500000</v>
      </c>
      <c r="Z182" s="42">
        <v>7500000</v>
      </c>
      <c r="AA182" s="42">
        <v>7500000</v>
      </c>
      <c r="AB182" s="42">
        <v>7500000</v>
      </c>
      <c r="AC182" s="42">
        <f t="shared" si="26"/>
        <v>49250000</v>
      </c>
      <c r="AD182" s="42"/>
      <c r="AE182" s="42">
        <f t="shared" si="27"/>
        <v>7500000</v>
      </c>
      <c r="AF182" s="42">
        <f t="shared" si="39"/>
        <v>3250000</v>
      </c>
      <c r="AG182" s="42">
        <v>0</v>
      </c>
      <c r="AH182" s="42"/>
      <c r="AI182" s="42"/>
      <c r="AJ182" s="42">
        <f t="shared" si="28"/>
        <v>10750000</v>
      </c>
      <c r="AK182" s="42">
        <f t="shared" si="29"/>
        <v>60000000</v>
      </c>
      <c r="AL182" s="39"/>
      <c r="AM182" s="39"/>
      <c r="AN182" s="39"/>
      <c r="AO182" s="39"/>
      <c r="AP182" s="39"/>
      <c r="AQ182" s="39" t="s">
        <v>61</v>
      </c>
      <c r="AR182" s="39" t="s">
        <v>697</v>
      </c>
      <c r="AS182" s="39" t="s">
        <v>698</v>
      </c>
      <c r="AT182" s="39" t="s">
        <v>650</v>
      </c>
    </row>
    <row r="183" spans="1:46" hidden="1" x14ac:dyDescent="0.25">
      <c r="A183" s="38">
        <v>182</v>
      </c>
      <c r="B183" s="39" t="s">
        <v>7</v>
      </c>
      <c r="C183" s="39" t="s">
        <v>699</v>
      </c>
      <c r="D183" s="39" t="s">
        <v>700</v>
      </c>
      <c r="E183" s="40">
        <v>79218966</v>
      </c>
      <c r="F183" s="41">
        <v>46037</v>
      </c>
      <c r="G183" s="41"/>
      <c r="H183" s="41">
        <v>46279</v>
      </c>
      <c r="I183" s="42">
        <v>71200000</v>
      </c>
      <c r="J183" s="43"/>
      <c r="K183" s="40">
        <v>0</v>
      </c>
      <c r="L183" s="39" t="s">
        <v>60</v>
      </c>
      <c r="M183" s="42">
        <v>0</v>
      </c>
      <c r="N183" s="40">
        <v>8900000</v>
      </c>
      <c r="O183" s="42">
        <v>296666.66666666669</v>
      </c>
      <c r="P183" s="38">
        <v>728</v>
      </c>
      <c r="Q183" s="41">
        <v>46033</v>
      </c>
      <c r="R183" s="42">
        <v>71200000</v>
      </c>
      <c r="S183" s="38">
        <v>168</v>
      </c>
      <c r="T183" s="41">
        <v>46036</v>
      </c>
      <c r="U183" s="42">
        <v>71200000</v>
      </c>
      <c r="V183" s="42">
        <v>4746666.666666667</v>
      </c>
      <c r="W183" s="42">
        <v>8900000</v>
      </c>
      <c r="X183" s="42">
        <v>8900000</v>
      </c>
      <c r="Y183" s="42">
        <v>8900000</v>
      </c>
      <c r="Z183" s="42">
        <v>8900000</v>
      </c>
      <c r="AA183" s="42">
        <v>8900000</v>
      </c>
      <c r="AB183" s="42">
        <v>8900000</v>
      </c>
      <c r="AC183" s="42">
        <f t="shared" si="26"/>
        <v>58146666.666666672</v>
      </c>
      <c r="AD183" s="42"/>
      <c r="AE183" s="42">
        <f t="shared" si="27"/>
        <v>8900000</v>
      </c>
      <c r="AF183" s="42">
        <f t="shared" ref="AF183:AF184" si="40">--N183/30*14</f>
        <v>4153333.3333333335</v>
      </c>
      <c r="AG183" s="42">
        <v>0</v>
      </c>
      <c r="AH183" s="42"/>
      <c r="AI183" s="42"/>
      <c r="AJ183" s="42">
        <f t="shared" si="28"/>
        <v>13053333.333333334</v>
      </c>
      <c r="AK183" s="42">
        <f t="shared" si="29"/>
        <v>71200000</v>
      </c>
      <c r="AL183" s="39"/>
      <c r="AM183" s="39"/>
      <c r="AN183" s="39"/>
      <c r="AO183" s="39"/>
      <c r="AP183" s="39"/>
      <c r="AQ183" s="39" t="s">
        <v>61</v>
      </c>
      <c r="AR183" s="39" t="s">
        <v>701</v>
      </c>
      <c r="AS183" s="39" t="s">
        <v>702</v>
      </c>
      <c r="AT183" s="39" t="s">
        <v>650</v>
      </c>
    </row>
    <row r="184" spans="1:46" hidden="1" x14ac:dyDescent="0.25">
      <c r="A184" s="38">
        <v>183</v>
      </c>
      <c r="B184" s="39" t="s">
        <v>7</v>
      </c>
      <c r="C184" s="39" t="s">
        <v>703</v>
      </c>
      <c r="D184" s="39" t="s">
        <v>704</v>
      </c>
      <c r="E184" s="40">
        <v>1130670896</v>
      </c>
      <c r="F184" s="41">
        <v>46037</v>
      </c>
      <c r="G184" s="41"/>
      <c r="H184" s="41">
        <v>46279</v>
      </c>
      <c r="I184" s="42">
        <v>105957600</v>
      </c>
      <c r="J184" s="43"/>
      <c r="K184" s="40">
        <v>11130000</v>
      </c>
      <c r="L184" s="39" t="s">
        <v>92</v>
      </c>
      <c r="M184" s="42">
        <v>2114700</v>
      </c>
      <c r="N184" s="40">
        <v>13244700</v>
      </c>
      <c r="O184" s="42">
        <v>441490</v>
      </c>
      <c r="P184" s="38">
        <v>643</v>
      </c>
      <c r="Q184" s="41">
        <v>46033</v>
      </c>
      <c r="R184" s="42">
        <v>158936400</v>
      </c>
      <c r="S184" s="38">
        <v>203</v>
      </c>
      <c r="T184" s="41">
        <v>46037</v>
      </c>
      <c r="U184" s="42">
        <v>105957600</v>
      </c>
      <c r="V184" s="42">
        <v>7063840</v>
      </c>
      <c r="W184" s="42">
        <v>13244700</v>
      </c>
      <c r="X184" s="42">
        <v>13244700</v>
      </c>
      <c r="Y184" s="42">
        <v>13244700</v>
      </c>
      <c r="Z184" s="42">
        <v>13244700</v>
      </c>
      <c r="AA184" s="42">
        <v>13244700</v>
      </c>
      <c r="AB184" s="42">
        <v>13244700</v>
      </c>
      <c r="AC184" s="42">
        <f t="shared" si="26"/>
        <v>86532040</v>
      </c>
      <c r="AD184" s="42"/>
      <c r="AE184" s="42">
        <f t="shared" si="27"/>
        <v>13244700</v>
      </c>
      <c r="AF184" s="42">
        <f t="shared" si="40"/>
        <v>6180860</v>
      </c>
      <c r="AG184" s="42">
        <v>0</v>
      </c>
      <c r="AH184" s="42"/>
      <c r="AI184" s="42"/>
      <c r="AJ184" s="42">
        <f t="shared" si="28"/>
        <v>19425560</v>
      </c>
      <c r="AK184" s="42">
        <f t="shared" si="29"/>
        <v>105957600</v>
      </c>
      <c r="AL184" s="39"/>
      <c r="AM184" s="39"/>
      <c r="AN184" s="39"/>
      <c r="AO184" s="39"/>
      <c r="AP184" s="39"/>
      <c r="AQ184" s="39" t="s">
        <v>61</v>
      </c>
      <c r="AR184" s="39" t="s">
        <v>705</v>
      </c>
      <c r="AS184" s="39" t="s">
        <v>706</v>
      </c>
      <c r="AT184" s="39" t="s">
        <v>650</v>
      </c>
    </row>
    <row r="185" spans="1:46" hidden="1" x14ac:dyDescent="0.25">
      <c r="A185" s="38">
        <v>184</v>
      </c>
      <c r="B185" s="39" t="s">
        <v>7</v>
      </c>
      <c r="C185" s="39" t="s">
        <v>707</v>
      </c>
      <c r="D185" s="39" t="s">
        <v>708</v>
      </c>
      <c r="E185" s="40">
        <v>1030594844</v>
      </c>
      <c r="F185" s="41">
        <v>46038</v>
      </c>
      <c r="G185" s="41"/>
      <c r="H185" s="41">
        <v>46280</v>
      </c>
      <c r="I185" s="42">
        <v>89040000</v>
      </c>
      <c r="J185" s="43"/>
      <c r="K185" s="40">
        <v>0</v>
      </c>
      <c r="L185" s="39" t="s">
        <v>60</v>
      </c>
      <c r="M185" s="42">
        <v>0</v>
      </c>
      <c r="N185" s="40">
        <v>11130000</v>
      </c>
      <c r="O185" s="42">
        <v>371000</v>
      </c>
      <c r="P185" s="38">
        <v>642</v>
      </c>
      <c r="Q185" s="41">
        <v>46033</v>
      </c>
      <c r="R185" s="42">
        <v>89040000</v>
      </c>
      <c r="S185" s="38">
        <v>208</v>
      </c>
      <c r="T185" s="41">
        <v>46037</v>
      </c>
      <c r="U185" s="42">
        <v>89040000</v>
      </c>
      <c r="V185" s="42">
        <v>5565000</v>
      </c>
      <c r="W185" s="42">
        <v>11130000</v>
      </c>
      <c r="X185" s="42">
        <v>11130000</v>
      </c>
      <c r="Y185" s="42">
        <v>11130000</v>
      </c>
      <c r="Z185" s="42">
        <v>11130000</v>
      </c>
      <c r="AA185" s="42">
        <v>11130000</v>
      </c>
      <c r="AB185" s="42">
        <v>11130000</v>
      </c>
      <c r="AC185" s="42">
        <f t="shared" si="26"/>
        <v>72345000</v>
      </c>
      <c r="AD185" s="42"/>
      <c r="AE185" s="42">
        <f t="shared" si="27"/>
        <v>11130000</v>
      </c>
      <c r="AF185" s="42">
        <f>--N185/30*15</f>
        <v>5565000</v>
      </c>
      <c r="AG185" s="42">
        <v>0</v>
      </c>
      <c r="AH185" s="42"/>
      <c r="AI185" s="42"/>
      <c r="AJ185" s="42">
        <f t="shared" si="28"/>
        <v>16695000</v>
      </c>
      <c r="AK185" s="42">
        <f t="shared" si="29"/>
        <v>89040000</v>
      </c>
      <c r="AL185" s="39"/>
      <c r="AM185" s="39"/>
      <c r="AN185" s="39"/>
      <c r="AO185" s="39"/>
      <c r="AP185" s="39"/>
      <c r="AQ185" s="39" t="s">
        <v>61</v>
      </c>
      <c r="AR185" s="39" t="s">
        <v>709</v>
      </c>
      <c r="AS185" s="39" t="s">
        <v>710</v>
      </c>
      <c r="AT185" s="39" t="s">
        <v>650</v>
      </c>
    </row>
    <row r="186" spans="1:46" hidden="1" x14ac:dyDescent="0.25">
      <c r="A186" s="38">
        <v>185</v>
      </c>
      <c r="B186" s="39" t="s">
        <v>7</v>
      </c>
      <c r="C186" s="39" t="s">
        <v>711</v>
      </c>
      <c r="D186" s="39" t="s">
        <v>712</v>
      </c>
      <c r="E186" s="40">
        <v>1018486448</v>
      </c>
      <c r="F186" s="41">
        <v>46037</v>
      </c>
      <c r="G186" s="41"/>
      <c r="H186" s="41">
        <v>46279</v>
      </c>
      <c r="I186" s="42">
        <v>48350400</v>
      </c>
      <c r="J186" s="43"/>
      <c r="K186" s="40">
        <v>0</v>
      </c>
      <c r="L186" s="39" t="s">
        <v>60</v>
      </c>
      <c r="M186" s="42">
        <v>0</v>
      </c>
      <c r="N186" s="40">
        <v>6043800</v>
      </c>
      <c r="O186" s="42">
        <v>201460</v>
      </c>
      <c r="P186" s="38">
        <v>620</v>
      </c>
      <c r="Q186" s="41">
        <v>46033</v>
      </c>
      <c r="R186" s="42">
        <v>48350400</v>
      </c>
      <c r="S186" s="38">
        <v>205</v>
      </c>
      <c r="T186" s="41">
        <v>46037</v>
      </c>
      <c r="U186" s="42">
        <v>48350400</v>
      </c>
      <c r="V186" s="42">
        <v>3223360</v>
      </c>
      <c r="W186" s="42">
        <v>6043800</v>
      </c>
      <c r="X186" s="42">
        <v>6043800</v>
      </c>
      <c r="Y186" s="42">
        <v>6043800</v>
      </c>
      <c r="Z186" s="42">
        <v>6043800</v>
      </c>
      <c r="AA186" s="42">
        <v>6043800</v>
      </c>
      <c r="AB186" s="42">
        <v>6043800</v>
      </c>
      <c r="AC186" s="42">
        <f t="shared" si="26"/>
        <v>39486160</v>
      </c>
      <c r="AD186" s="42"/>
      <c r="AE186" s="42">
        <f t="shared" si="27"/>
        <v>6043800</v>
      </c>
      <c r="AF186" s="42">
        <f>--N186/30*14</f>
        <v>2820440</v>
      </c>
      <c r="AG186" s="42">
        <v>0</v>
      </c>
      <c r="AH186" s="42"/>
      <c r="AI186" s="42"/>
      <c r="AJ186" s="42">
        <f t="shared" si="28"/>
        <v>8864240</v>
      </c>
      <c r="AK186" s="42">
        <f t="shared" si="29"/>
        <v>48350400</v>
      </c>
      <c r="AL186" s="39"/>
      <c r="AM186" s="39"/>
      <c r="AN186" s="39"/>
      <c r="AO186" s="39"/>
      <c r="AP186" s="39"/>
      <c r="AQ186" s="39" t="s">
        <v>61</v>
      </c>
      <c r="AR186" s="39" t="s">
        <v>713</v>
      </c>
      <c r="AS186" s="39" t="s">
        <v>714</v>
      </c>
      <c r="AT186" s="39" t="s">
        <v>650</v>
      </c>
    </row>
    <row r="187" spans="1:46" hidden="1" x14ac:dyDescent="0.25">
      <c r="A187" s="38">
        <v>186</v>
      </c>
      <c r="B187" s="39" t="s">
        <v>7</v>
      </c>
      <c r="C187" s="39" t="s">
        <v>715</v>
      </c>
      <c r="D187" s="39" t="s">
        <v>716</v>
      </c>
      <c r="E187" s="40">
        <v>1018438150</v>
      </c>
      <c r="F187" s="41">
        <v>46036</v>
      </c>
      <c r="G187" s="41"/>
      <c r="H187" s="41">
        <v>46278</v>
      </c>
      <c r="I187" s="42">
        <v>48350400</v>
      </c>
      <c r="J187" s="43"/>
      <c r="K187" s="40">
        <v>0</v>
      </c>
      <c r="L187" s="39" t="s">
        <v>60</v>
      </c>
      <c r="M187" s="42">
        <v>0</v>
      </c>
      <c r="N187" s="40">
        <v>6043800</v>
      </c>
      <c r="O187" s="42">
        <v>201460</v>
      </c>
      <c r="P187" s="38">
        <v>679</v>
      </c>
      <c r="Q187" s="41">
        <v>46033</v>
      </c>
      <c r="R187" s="42">
        <v>48350400</v>
      </c>
      <c r="S187" s="38">
        <v>177</v>
      </c>
      <c r="T187" s="41">
        <v>46036</v>
      </c>
      <c r="U187" s="42">
        <v>48350400</v>
      </c>
      <c r="V187" s="42">
        <v>3424820</v>
      </c>
      <c r="W187" s="42">
        <v>6043800</v>
      </c>
      <c r="X187" s="42">
        <v>6043800</v>
      </c>
      <c r="Y187" s="42">
        <v>6043800</v>
      </c>
      <c r="Z187" s="42">
        <v>6043800</v>
      </c>
      <c r="AA187" s="42">
        <v>6043800</v>
      </c>
      <c r="AB187" s="42">
        <v>6043800</v>
      </c>
      <c r="AC187" s="42">
        <f t="shared" si="26"/>
        <v>39687620</v>
      </c>
      <c r="AD187" s="42"/>
      <c r="AE187" s="42">
        <f t="shared" si="27"/>
        <v>6043800</v>
      </c>
      <c r="AF187" s="42">
        <f t="shared" ref="AF187:AF189" si="41">--N187/30*13</f>
        <v>2618980</v>
      </c>
      <c r="AG187" s="42">
        <v>0</v>
      </c>
      <c r="AH187" s="42"/>
      <c r="AI187" s="42"/>
      <c r="AJ187" s="42">
        <f t="shared" si="28"/>
        <v>8662780</v>
      </c>
      <c r="AK187" s="42">
        <f t="shared" si="29"/>
        <v>48350400</v>
      </c>
      <c r="AL187" s="39"/>
      <c r="AM187" s="39"/>
      <c r="AN187" s="39"/>
      <c r="AO187" s="39"/>
      <c r="AP187" s="39"/>
      <c r="AQ187" s="39" t="s">
        <v>61</v>
      </c>
      <c r="AR187" s="39" t="s">
        <v>717</v>
      </c>
      <c r="AS187" s="39" t="s">
        <v>718</v>
      </c>
      <c r="AT187" s="39" t="s">
        <v>650</v>
      </c>
    </row>
    <row r="188" spans="1:46" hidden="1" x14ac:dyDescent="0.25">
      <c r="A188" s="38">
        <v>187</v>
      </c>
      <c r="B188" s="39" t="s">
        <v>7</v>
      </c>
      <c r="C188" s="39" t="s">
        <v>719</v>
      </c>
      <c r="D188" s="39" t="s">
        <v>720</v>
      </c>
      <c r="E188" s="40">
        <v>1026557622</v>
      </c>
      <c r="F188" s="41">
        <v>46036</v>
      </c>
      <c r="G188" s="41"/>
      <c r="H188" s="41">
        <v>46278</v>
      </c>
      <c r="I188" s="42">
        <v>48350400</v>
      </c>
      <c r="J188" s="43"/>
      <c r="K188" s="40">
        <v>0</v>
      </c>
      <c r="L188" s="39" t="s">
        <v>60</v>
      </c>
      <c r="M188" s="42">
        <v>0</v>
      </c>
      <c r="N188" s="40">
        <v>6043800</v>
      </c>
      <c r="O188" s="42">
        <v>201460</v>
      </c>
      <c r="P188" s="38">
        <v>726</v>
      </c>
      <c r="Q188" s="41">
        <v>46033</v>
      </c>
      <c r="R188" s="42">
        <v>48350400</v>
      </c>
      <c r="S188" s="38">
        <v>178</v>
      </c>
      <c r="T188" s="41">
        <v>46036</v>
      </c>
      <c r="U188" s="42">
        <v>48350400</v>
      </c>
      <c r="V188" s="42">
        <v>3424820</v>
      </c>
      <c r="W188" s="42">
        <v>6043800</v>
      </c>
      <c r="X188" s="42">
        <v>6043800</v>
      </c>
      <c r="Y188" s="42">
        <v>6043800</v>
      </c>
      <c r="Z188" s="42">
        <v>6043800</v>
      </c>
      <c r="AA188" s="42">
        <v>6043800</v>
      </c>
      <c r="AB188" s="42">
        <v>6043800</v>
      </c>
      <c r="AC188" s="42">
        <f t="shared" si="26"/>
        <v>39687620</v>
      </c>
      <c r="AD188" s="42"/>
      <c r="AE188" s="42">
        <f t="shared" si="27"/>
        <v>6043800</v>
      </c>
      <c r="AF188" s="42">
        <f t="shared" si="41"/>
        <v>2618980</v>
      </c>
      <c r="AG188" s="42">
        <v>0</v>
      </c>
      <c r="AH188" s="42"/>
      <c r="AI188" s="42"/>
      <c r="AJ188" s="42">
        <f t="shared" si="28"/>
        <v>8662780</v>
      </c>
      <c r="AK188" s="42">
        <f t="shared" si="29"/>
        <v>48350400</v>
      </c>
      <c r="AL188" s="39"/>
      <c r="AM188" s="39"/>
      <c r="AN188" s="39"/>
      <c r="AO188" s="39"/>
      <c r="AP188" s="39"/>
      <c r="AQ188" s="39" t="s">
        <v>61</v>
      </c>
      <c r="AR188" s="39" t="s">
        <v>721</v>
      </c>
      <c r="AS188" s="39" t="s">
        <v>722</v>
      </c>
      <c r="AT188" s="39" t="s">
        <v>650</v>
      </c>
    </row>
    <row r="189" spans="1:46" hidden="1" x14ac:dyDescent="0.25">
      <c r="A189" s="38">
        <v>188</v>
      </c>
      <c r="B189" s="39" t="s">
        <v>7</v>
      </c>
      <c r="C189" s="39" t="s">
        <v>723</v>
      </c>
      <c r="D189" s="39" t="s">
        <v>724</v>
      </c>
      <c r="E189" s="40">
        <v>1023908913</v>
      </c>
      <c r="F189" s="41">
        <v>46036</v>
      </c>
      <c r="G189" s="41"/>
      <c r="H189" s="41">
        <v>46278</v>
      </c>
      <c r="I189" s="42">
        <v>72000000</v>
      </c>
      <c r="J189" s="43"/>
      <c r="K189" s="40">
        <v>0</v>
      </c>
      <c r="L189" s="39" t="s">
        <v>60</v>
      </c>
      <c r="M189" s="42">
        <v>0</v>
      </c>
      <c r="N189" s="40">
        <v>9000000</v>
      </c>
      <c r="O189" s="42">
        <v>300000</v>
      </c>
      <c r="P189" s="38">
        <v>659</v>
      </c>
      <c r="Q189" s="41">
        <v>46033</v>
      </c>
      <c r="R189" s="42">
        <v>108000000</v>
      </c>
      <c r="S189" s="38">
        <v>165</v>
      </c>
      <c r="T189" s="41">
        <v>46036</v>
      </c>
      <c r="U189" s="42">
        <v>72000000</v>
      </c>
      <c r="V189" s="42">
        <v>5100000</v>
      </c>
      <c r="W189" s="42">
        <v>9000000</v>
      </c>
      <c r="X189" s="42">
        <v>9000000</v>
      </c>
      <c r="Y189" s="42">
        <v>9000000</v>
      </c>
      <c r="Z189" s="42">
        <v>9000000</v>
      </c>
      <c r="AA189" s="42">
        <v>9000000</v>
      </c>
      <c r="AB189" s="42">
        <v>9000000</v>
      </c>
      <c r="AC189" s="42">
        <f t="shared" si="26"/>
        <v>59100000</v>
      </c>
      <c r="AD189" s="42"/>
      <c r="AE189" s="42">
        <f t="shared" si="27"/>
        <v>9000000</v>
      </c>
      <c r="AF189" s="42">
        <f t="shared" si="41"/>
        <v>3900000</v>
      </c>
      <c r="AG189" s="42">
        <v>0</v>
      </c>
      <c r="AH189" s="42"/>
      <c r="AI189" s="42"/>
      <c r="AJ189" s="42">
        <f t="shared" si="28"/>
        <v>12900000</v>
      </c>
      <c r="AK189" s="42">
        <f t="shared" si="29"/>
        <v>72000000</v>
      </c>
      <c r="AL189" s="39"/>
      <c r="AM189" s="39"/>
      <c r="AN189" s="39"/>
      <c r="AO189" s="39"/>
      <c r="AP189" s="39"/>
      <c r="AQ189" s="39" t="s">
        <v>61</v>
      </c>
      <c r="AR189" s="39" t="s">
        <v>725</v>
      </c>
      <c r="AS189" s="39" t="s">
        <v>726</v>
      </c>
      <c r="AT189" s="39" t="s">
        <v>650</v>
      </c>
    </row>
    <row r="190" spans="1:46" hidden="1" x14ac:dyDescent="0.25">
      <c r="A190" s="38">
        <v>189</v>
      </c>
      <c r="B190" s="39" t="s">
        <v>4</v>
      </c>
      <c r="C190" s="39" t="s">
        <v>2294</v>
      </c>
      <c r="D190" s="39" t="s">
        <v>2295</v>
      </c>
      <c r="E190" s="40">
        <v>86084547</v>
      </c>
      <c r="F190" s="41">
        <v>46037</v>
      </c>
      <c r="G190" s="41"/>
      <c r="H190" s="41">
        <v>46279</v>
      </c>
      <c r="I190" s="42">
        <v>80421818.400000006</v>
      </c>
      <c r="J190" s="43"/>
      <c r="K190" s="40">
        <v>8447670</v>
      </c>
      <c r="L190" s="39" t="s">
        <v>92</v>
      </c>
      <c r="M190" s="42">
        <v>1605057.3</v>
      </c>
      <c r="N190" s="40">
        <v>10052727.300000001</v>
      </c>
      <c r="O190" s="42">
        <v>335090.91000000003</v>
      </c>
      <c r="P190" s="38">
        <v>593</v>
      </c>
      <c r="Q190" s="41">
        <v>46033</v>
      </c>
      <c r="R190" s="42">
        <v>120632736</v>
      </c>
      <c r="S190" s="38">
        <v>190</v>
      </c>
      <c r="T190" s="41">
        <v>46037</v>
      </c>
      <c r="U190" s="42">
        <v>80421818.400000006</v>
      </c>
      <c r="V190" s="42">
        <v>5361454.5600000005</v>
      </c>
      <c r="W190" s="42">
        <v>10052727.300000001</v>
      </c>
      <c r="X190" s="42">
        <v>10052727.300000001</v>
      </c>
      <c r="Y190" s="42">
        <v>10052727.300000001</v>
      </c>
      <c r="Z190" s="42">
        <v>10052727.300000001</v>
      </c>
      <c r="AA190" s="42">
        <v>10052727.300000001</v>
      </c>
      <c r="AB190" s="42">
        <v>10052727.300000001</v>
      </c>
      <c r="AC190" s="42">
        <f t="shared" si="26"/>
        <v>65677818.359999999</v>
      </c>
      <c r="AD190" s="42"/>
      <c r="AE190" s="42">
        <f t="shared" si="27"/>
        <v>10052727.300000001</v>
      </c>
      <c r="AF190" s="42">
        <f>--N190/30*14</f>
        <v>4691272.74</v>
      </c>
      <c r="AG190" s="42">
        <v>0</v>
      </c>
      <c r="AH190" s="42"/>
      <c r="AI190" s="42"/>
      <c r="AJ190" s="42">
        <f t="shared" si="28"/>
        <v>14744000.040000001</v>
      </c>
      <c r="AK190" s="42">
        <f t="shared" si="29"/>
        <v>80421818.400000006</v>
      </c>
      <c r="AL190" s="39"/>
      <c r="AM190" s="39"/>
      <c r="AN190" s="39"/>
      <c r="AO190" s="39"/>
      <c r="AP190" s="39"/>
      <c r="AQ190" s="39" t="s">
        <v>61</v>
      </c>
      <c r="AR190" s="39" t="s">
        <v>2296</v>
      </c>
      <c r="AS190" s="39" t="s">
        <v>2297</v>
      </c>
      <c r="AT190" s="39" t="s">
        <v>2277</v>
      </c>
    </row>
    <row r="191" spans="1:46" hidden="1" x14ac:dyDescent="0.25">
      <c r="A191" s="38">
        <v>190</v>
      </c>
      <c r="B191" s="39" t="s">
        <v>4</v>
      </c>
      <c r="C191" s="39" t="s">
        <v>2298</v>
      </c>
      <c r="D191" s="39" t="s">
        <v>2299</v>
      </c>
      <c r="E191" s="40">
        <v>1014270576</v>
      </c>
      <c r="F191" s="41">
        <v>46038</v>
      </c>
      <c r="G191" s="41"/>
      <c r="H191" s="41">
        <v>46280</v>
      </c>
      <c r="I191" s="42">
        <v>67581360</v>
      </c>
      <c r="J191" s="43"/>
      <c r="K191" s="40">
        <v>0</v>
      </c>
      <c r="L191" s="39" t="s">
        <v>60</v>
      </c>
      <c r="M191" s="42">
        <v>0</v>
      </c>
      <c r="N191" s="40">
        <v>8447670</v>
      </c>
      <c r="O191" s="42">
        <v>281589</v>
      </c>
      <c r="P191" s="38">
        <v>587</v>
      </c>
      <c r="Q191" s="41">
        <v>46033</v>
      </c>
      <c r="R191" s="42">
        <v>101372040</v>
      </c>
      <c r="S191" s="38">
        <v>248</v>
      </c>
      <c r="T191" s="41">
        <v>46038</v>
      </c>
      <c r="U191" s="42">
        <v>67581360</v>
      </c>
      <c r="V191" s="42">
        <v>4223835</v>
      </c>
      <c r="W191" s="42">
        <v>8447670</v>
      </c>
      <c r="X191" s="42">
        <v>8447670</v>
      </c>
      <c r="Y191" s="42">
        <v>8447670</v>
      </c>
      <c r="Z191" s="42">
        <v>8447670</v>
      </c>
      <c r="AA191" s="42">
        <v>8447670</v>
      </c>
      <c r="AB191" s="42">
        <v>8447670</v>
      </c>
      <c r="AC191" s="42">
        <f t="shared" si="26"/>
        <v>54909855</v>
      </c>
      <c r="AD191" s="42"/>
      <c r="AE191" s="42">
        <f t="shared" si="27"/>
        <v>8447670</v>
      </c>
      <c r="AF191" s="42">
        <f>--N191/30*15</f>
        <v>4223835</v>
      </c>
      <c r="AG191" s="42">
        <v>0</v>
      </c>
      <c r="AH191" s="42"/>
      <c r="AI191" s="42"/>
      <c r="AJ191" s="42">
        <f t="shared" si="28"/>
        <v>12671505</v>
      </c>
      <c r="AK191" s="42">
        <f t="shared" si="29"/>
        <v>67581360</v>
      </c>
      <c r="AL191" s="39"/>
      <c r="AM191" s="39"/>
      <c r="AN191" s="39"/>
      <c r="AO191" s="39"/>
      <c r="AP191" s="39"/>
      <c r="AQ191" s="39" t="s">
        <v>61</v>
      </c>
      <c r="AR191" s="39" t="s">
        <v>2300</v>
      </c>
      <c r="AS191" s="39" t="s">
        <v>2301</v>
      </c>
      <c r="AT191" s="39" t="s">
        <v>2277</v>
      </c>
    </row>
    <row r="192" spans="1:46" hidden="1" x14ac:dyDescent="0.25">
      <c r="A192" s="38">
        <v>191</v>
      </c>
      <c r="B192" s="39" t="s">
        <v>4</v>
      </c>
      <c r="C192" s="39" t="s">
        <v>2302</v>
      </c>
      <c r="D192" s="39" t="s">
        <v>2303</v>
      </c>
      <c r="E192" s="40">
        <v>1072168793</v>
      </c>
      <c r="F192" s="41">
        <v>46037</v>
      </c>
      <c r="G192" s="41"/>
      <c r="H192" s="41">
        <v>46279</v>
      </c>
      <c r="I192" s="42">
        <v>67581360</v>
      </c>
      <c r="J192" s="43"/>
      <c r="K192" s="40">
        <v>0</v>
      </c>
      <c r="L192" s="39" t="s">
        <v>60</v>
      </c>
      <c r="M192" s="42">
        <v>0</v>
      </c>
      <c r="N192" s="40">
        <v>8447670</v>
      </c>
      <c r="O192" s="42">
        <v>281589</v>
      </c>
      <c r="P192" s="38">
        <v>577</v>
      </c>
      <c r="Q192" s="41">
        <v>46033</v>
      </c>
      <c r="R192" s="42">
        <v>101372040</v>
      </c>
      <c r="S192" s="38">
        <v>193</v>
      </c>
      <c r="T192" s="41">
        <v>46037</v>
      </c>
      <c r="U192" s="42">
        <v>67581360</v>
      </c>
      <c r="V192" s="42">
        <v>4505424</v>
      </c>
      <c r="W192" s="42">
        <v>8447670</v>
      </c>
      <c r="X192" s="42">
        <v>8447670</v>
      </c>
      <c r="Y192" s="42">
        <v>8447670</v>
      </c>
      <c r="Z192" s="42">
        <v>8447670</v>
      </c>
      <c r="AA192" s="42">
        <v>8447670</v>
      </c>
      <c r="AB192" s="42">
        <v>8447670</v>
      </c>
      <c r="AC192" s="42">
        <f t="shared" si="26"/>
        <v>55191444</v>
      </c>
      <c r="AD192" s="42"/>
      <c r="AE192" s="42">
        <f t="shared" si="27"/>
        <v>8447670</v>
      </c>
      <c r="AF192" s="42">
        <f t="shared" ref="AF192:AF193" si="42">--N192/30*14</f>
        <v>3942246</v>
      </c>
      <c r="AG192" s="42">
        <v>0</v>
      </c>
      <c r="AH192" s="42"/>
      <c r="AI192" s="42"/>
      <c r="AJ192" s="42">
        <f t="shared" si="28"/>
        <v>12389916</v>
      </c>
      <c r="AK192" s="42">
        <f t="shared" si="29"/>
        <v>67581360</v>
      </c>
      <c r="AL192" s="39"/>
      <c r="AM192" s="39"/>
      <c r="AN192" s="39"/>
      <c r="AO192" s="39"/>
      <c r="AP192" s="39"/>
      <c r="AQ192" s="39" t="s">
        <v>61</v>
      </c>
      <c r="AR192" s="39" t="s">
        <v>2304</v>
      </c>
      <c r="AS192" s="39" t="s">
        <v>2305</v>
      </c>
      <c r="AT192" s="39" t="s">
        <v>2277</v>
      </c>
    </row>
    <row r="193" spans="1:46" hidden="1" x14ac:dyDescent="0.25">
      <c r="A193" s="38">
        <v>192</v>
      </c>
      <c r="B193" s="39" t="s">
        <v>4</v>
      </c>
      <c r="C193" s="39" t="s">
        <v>2306</v>
      </c>
      <c r="D193" s="39" t="s">
        <v>2307</v>
      </c>
      <c r="E193" s="40">
        <v>1095820955</v>
      </c>
      <c r="F193" s="41">
        <v>46037</v>
      </c>
      <c r="G193" s="41"/>
      <c r="H193" s="41">
        <v>46279</v>
      </c>
      <c r="I193" s="42">
        <v>67581360</v>
      </c>
      <c r="J193" s="43"/>
      <c r="K193" s="40">
        <v>0</v>
      </c>
      <c r="L193" s="39" t="s">
        <v>60</v>
      </c>
      <c r="M193" s="42">
        <v>0</v>
      </c>
      <c r="N193" s="40">
        <v>8447670</v>
      </c>
      <c r="O193" s="42">
        <v>281589</v>
      </c>
      <c r="P193" s="38">
        <v>591</v>
      </c>
      <c r="Q193" s="41">
        <v>46033</v>
      </c>
      <c r="R193" s="42">
        <v>101372040</v>
      </c>
      <c r="S193" s="38">
        <v>206</v>
      </c>
      <c r="T193" s="41">
        <v>46037</v>
      </c>
      <c r="U193" s="42">
        <v>67581360</v>
      </c>
      <c r="V193" s="42">
        <v>4505424</v>
      </c>
      <c r="W193" s="42">
        <v>8447670</v>
      </c>
      <c r="X193" s="42">
        <v>8447670</v>
      </c>
      <c r="Y193" s="42">
        <v>8447670</v>
      </c>
      <c r="Z193" s="42">
        <v>8447670</v>
      </c>
      <c r="AA193" s="42">
        <v>8447670</v>
      </c>
      <c r="AB193" s="42">
        <v>8447670</v>
      </c>
      <c r="AC193" s="42">
        <f t="shared" si="26"/>
        <v>55191444</v>
      </c>
      <c r="AD193" s="42"/>
      <c r="AE193" s="42">
        <f t="shared" si="27"/>
        <v>8447670</v>
      </c>
      <c r="AF193" s="42">
        <f t="shared" si="42"/>
        <v>3942246</v>
      </c>
      <c r="AG193" s="42">
        <v>0</v>
      </c>
      <c r="AH193" s="42"/>
      <c r="AI193" s="42"/>
      <c r="AJ193" s="42">
        <f t="shared" si="28"/>
        <v>12389916</v>
      </c>
      <c r="AK193" s="42">
        <f t="shared" si="29"/>
        <v>67581360</v>
      </c>
      <c r="AL193" s="39"/>
      <c r="AM193" s="39"/>
      <c r="AN193" s="39"/>
      <c r="AO193" s="39"/>
      <c r="AP193" s="39"/>
      <c r="AQ193" s="39" t="s">
        <v>61</v>
      </c>
      <c r="AR193" s="39" t="s">
        <v>2308</v>
      </c>
      <c r="AS193" s="39" t="s">
        <v>2309</v>
      </c>
      <c r="AT193" s="39" t="s">
        <v>2277</v>
      </c>
    </row>
    <row r="194" spans="1:46" hidden="1" x14ac:dyDescent="0.25">
      <c r="A194" s="38">
        <v>193</v>
      </c>
      <c r="B194" s="39" t="s">
        <v>4</v>
      </c>
      <c r="C194" s="39" t="s">
        <v>2310</v>
      </c>
      <c r="D194" s="39" t="s">
        <v>2311</v>
      </c>
      <c r="E194" s="40">
        <v>1073515104</v>
      </c>
      <c r="F194" s="41">
        <v>46041</v>
      </c>
      <c r="G194" s="41"/>
      <c r="H194" s="41">
        <v>46283</v>
      </c>
      <c r="I194" s="42">
        <v>67581360</v>
      </c>
      <c r="J194" s="43"/>
      <c r="K194" s="40">
        <v>0</v>
      </c>
      <c r="L194" s="39" t="s">
        <v>60</v>
      </c>
      <c r="M194" s="42">
        <v>0</v>
      </c>
      <c r="N194" s="40">
        <v>8447670</v>
      </c>
      <c r="O194" s="42">
        <v>281589</v>
      </c>
      <c r="P194" s="38">
        <v>551</v>
      </c>
      <c r="Q194" s="41">
        <v>46033</v>
      </c>
      <c r="R194" s="42">
        <v>101372040</v>
      </c>
      <c r="S194" s="38">
        <v>288</v>
      </c>
      <c r="T194" s="41">
        <v>46041</v>
      </c>
      <c r="U194" s="42">
        <v>67581360</v>
      </c>
      <c r="V194" s="42">
        <v>3379068</v>
      </c>
      <c r="W194" s="42">
        <v>8447670</v>
      </c>
      <c r="X194" s="42">
        <v>8447670</v>
      </c>
      <c r="Y194" s="42">
        <v>8447670</v>
      </c>
      <c r="Z194" s="42">
        <v>8447670</v>
      </c>
      <c r="AA194" s="42">
        <v>8447670</v>
      </c>
      <c r="AB194" s="42">
        <v>8447670</v>
      </c>
      <c r="AC194" s="42">
        <f t="shared" si="26"/>
        <v>54065088</v>
      </c>
      <c r="AD194" s="42"/>
      <c r="AE194" s="42">
        <f t="shared" si="27"/>
        <v>8447670</v>
      </c>
      <c r="AF194" s="42">
        <f t="shared" ref="AF194:AF195" si="43">--N194/30*18</f>
        <v>5068602</v>
      </c>
      <c r="AG194" s="42">
        <v>0</v>
      </c>
      <c r="AH194" s="42"/>
      <c r="AI194" s="42"/>
      <c r="AJ194" s="42">
        <f t="shared" si="28"/>
        <v>13516272</v>
      </c>
      <c r="AK194" s="42">
        <f t="shared" si="29"/>
        <v>67581360</v>
      </c>
      <c r="AL194" s="39"/>
      <c r="AM194" s="39"/>
      <c r="AN194" s="39"/>
      <c r="AO194" s="39"/>
      <c r="AP194" s="39"/>
      <c r="AQ194" s="39" t="s">
        <v>61</v>
      </c>
      <c r="AR194" s="39" t="s">
        <v>2312</v>
      </c>
      <c r="AS194" s="39" t="s">
        <v>2313</v>
      </c>
      <c r="AT194" s="39" t="s">
        <v>2277</v>
      </c>
    </row>
    <row r="195" spans="1:46" hidden="1" x14ac:dyDescent="0.25">
      <c r="A195" s="38">
        <v>194</v>
      </c>
      <c r="B195" s="39" t="s">
        <v>4</v>
      </c>
      <c r="C195" s="39" t="s">
        <v>2314</v>
      </c>
      <c r="D195" s="39" t="s">
        <v>2315</v>
      </c>
      <c r="E195" s="40">
        <v>1018449795</v>
      </c>
      <c r="F195" s="41">
        <v>46041</v>
      </c>
      <c r="G195" s="41"/>
      <c r="H195" s="41">
        <v>46283</v>
      </c>
      <c r="I195" s="42">
        <v>67581360</v>
      </c>
      <c r="J195" s="43"/>
      <c r="K195" s="40">
        <v>0</v>
      </c>
      <c r="L195" s="39" t="s">
        <v>60</v>
      </c>
      <c r="M195" s="42">
        <v>0</v>
      </c>
      <c r="N195" s="40">
        <v>8447670</v>
      </c>
      <c r="O195" s="42">
        <v>281589</v>
      </c>
      <c r="P195" s="38">
        <v>490</v>
      </c>
      <c r="Q195" s="41">
        <v>46033</v>
      </c>
      <c r="R195" s="42">
        <v>101372040</v>
      </c>
      <c r="S195" s="38">
        <v>292</v>
      </c>
      <c r="T195" s="41">
        <v>46041</v>
      </c>
      <c r="U195" s="42">
        <v>67581360</v>
      </c>
      <c r="V195" s="42">
        <v>3379068</v>
      </c>
      <c r="W195" s="42">
        <v>8447670</v>
      </c>
      <c r="X195" s="42">
        <v>8447670</v>
      </c>
      <c r="Y195" s="42">
        <v>8447670</v>
      </c>
      <c r="Z195" s="42">
        <v>8447670</v>
      </c>
      <c r="AA195" s="42">
        <v>8447670</v>
      </c>
      <c r="AB195" s="42">
        <v>8447670</v>
      </c>
      <c r="AC195" s="42">
        <f t="shared" ref="AC195:AC258" si="44">SUM(V195:AB195)</f>
        <v>54065088</v>
      </c>
      <c r="AD195" s="42"/>
      <c r="AE195" s="42">
        <f t="shared" ref="AE195:AE258" si="45">--N195</f>
        <v>8447670</v>
      </c>
      <c r="AF195" s="42">
        <f t="shared" si="43"/>
        <v>5068602</v>
      </c>
      <c r="AG195" s="42">
        <v>0</v>
      </c>
      <c r="AH195" s="42"/>
      <c r="AI195" s="42"/>
      <c r="AJ195" s="42">
        <f t="shared" ref="AJ195:AJ258" si="46">SUM(AD195:AI195)</f>
        <v>13516272</v>
      </c>
      <c r="AK195" s="42">
        <f t="shared" ref="AK195:AK258" si="47">--AJ195--AC195</f>
        <v>67581360</v>
      </c>
      <c r="AL195" s="39"/>
      <c r="AM195" s="39"/>
      <c r="AN195" s="39"/>
      <c r="AO195" s="39"/>
      <c r="AP195" s="39"/>
      <c r="AQ195" s="39" t="s">
        <v>61</v>
      </c>
      <c r="AR195" s="39" t="s">
        <v>2316</v>
      </c>
      <c r="AS195" s="39" t="s">
        <v>2317</v>
      </c>
      <c r="AT195" s="39" t="s">
        <v>2277</v>
      </c>
    </row>
    <row r="196" spans="1:46" hidden="1" x14ac:dyDescent="0.25">
      <c r="A196" s="38">
        <v>195</v>
      </c>
      <c r="B196" s="39" t="s">
        <v>4</v>
      </c>
      <c r="C196" s="39" t="s">
        <v>2318</v>
      </c>
      <c r="D196" s="39" t="s">
        <v>2319</v>
      </c>
      <c r="E196" s="40">
        <v>80028791</v>
      </c>
      <c r="F196" s="41">
        <v>46047</v>
      </c>
      <c r="G196" s="41"/>
      <c r="H196" s="41">
        <v>46289</v>
      </c>
      <c r="I196" s="42">
        <v>67581360</v>
      </c>
      <c r="J196" s="43"/>
      <c r="K196" s="40">
        <v>0</v>
      </c>
      <c r="L196" s="39" t="s">
        <v>60</v>
      </c>
      <c r="M196" s="42">
        <v>0</v>
      </c>
      <c r="N196" s="40">
        <v>8447670</v>
      </c>
      <c r="O196" s="42">
        <v>281589</v>
      </c>
      <c r="P196" s="38">
        <v>555</v>
      </c>
      <c r="Q196" s="41">
        <v>46033</v>
      </c>
      <c r="R196" s="42">
        <v>101372040</v>
      </c>
      <c r="S196" s="38">
        <v>583</v>
      </c>
      <c r="T196" s="41">
        <v>46047</v>
      </c>
      <c r="U196" s="42">
        <v>67581360</v>
      </c>
      <c r="V196" s="42">
        <v>1689534</v>
      </c>
      <c r="W196" s="42">
        <v>8447670</v>
      </c>
      <c r="X196" s="42">
        <v>8447670</v>
      </c>
      <c r="Y196" s="42">
        <v>8447670</v>
      </c>
      <c r="Z196" s="42">
        <v>8447670</v>
      </c>
      <c r="AA196" s="42">
        <v>8447670</v>
      </c>
      <c r="AB196" s="42">
        <v>8447670</v>
      </c>
      <c r="AC196" s="42">
        <f t="shared" si="44"/>
        <v>52375554</v>
      </c>
      <c r="AD196" s="42"/>
      <c r="AE196" s="42">
        <f t="shared" si="45"/>
        <v>8447670</v>
      </c>
      <c r="AF196" s="42">
        <f>--N196/30*24</f>
        <v>6758136</v>
      </c>
      <c r="AG196" s="42">
        <v>0</v>
      </c>
      <c r="AH196" s="42"/>
      <c r="AI196" s="42"/>
      <c r="AJ196" s="42">
        <f t="shared" si="46"/>
        <v>15205806</v>
      </c>
      <c r="AK196" s="42">
        <f t="shared" si="47"/>
        <v>67581360</v>
      </c>
      <c r="AL196" s="39"/>
      <c r="AM196" s="39"/>
      <c r="AN196" s="39"/>
      <c r="AO196" s="39"/>
      <c r="AP196" s="39"/>
      <c r="AQ196" s="39" t="s">
        <v>61</v>
      </c>
      <c r="AR196" s="39" t="s">
        <v>2320</v>
      </c>
      <c r="AS196" s="39" t="s">
        <v>2321</v>
      </c>
      <c r="AT196" s="39" t="s">
        <v>2277</v>
      </c>
    </row>
    <row r="197" spans="1:46" hidden="1" x14ac:dyDescent="0.25">
      <c r="A197" s="38">
        <v>196</v>
      </c>
      <c r="B197" s="39" t="s">
        <v>4</v>
      </c>
      <c r="C197" s="39" t="s">
        <v>2322</v>
      </c>
      <c r="D197" s="39" t="s">
        <v>2323</v>
      </c>
      <c r="E197" s="40">
        <v>1012413869</v>
      </c>
      <c r="F197" s="41">
        <v>46041</v>
      </c>
      <c r="G197" s="41"/>
      <c r="H197" s="41">
        <v>46283</v>
      </c>
      <c r="I197" s="42">
        <v>67581360</v>
      </c>
      <c r="J197" s="43"/>
      <c r="K197" s="40">
        <v>0</v>
      </c>
      <c r="L197" s="39" t="s">
        <v>60</v>
      </c>
      <c r="M197" s="42">
        <v>0</v>
      </c>
      <c r="N197" s="40">
        <v>8447670</v>
      </c>
      <c r="O197" s="42">
        <v>281589</v>
      </c>
      <c r="P197" s="38">
        <v>509</v>
      </c>
      <c r="Q197" s="41">
        <v>46033</v>
      </c>
      <c r="R197" s="42">
        <v>101372040</v>
      </c>
      <c r="S197" s="38">
        <v>275</v>
      </c>
      <c r="T197" s="41">
        <v>46041</v>
      </c>
      <c r="U197" s="42">
        <v>67581360</v>
      </c>
      <c r="V197" s="42">
        <v>3379068</v>
      </c>
      <c r="W197" s="42">
        <v>8447670</v>
      </c>
      <c r="X197" s="42">
        <v>8447670</v>
      </c>
      <c r="Y197" s="42">
        <v>8447670</v>
      </c>
      <c r="Z197" s="42">
        <v>8447670</v>
      </c>
      <c r="AA197" s="42">
        <v>8447670</v>
      </c>
      <c r="AB197" s="42">
        <v>8447670</v>
      </c>
      <c r="AC197" s="42">
        <f t="shared" si="44"/>
        <v>54065088</v>
      </c>
      <c r="AD197" s="42"/>
      <c r="AE197" s="42">
        <f t="shared" si="45"/>
        <v>8447670</v>
      </c>
      <c r="AF197" s="42">
        <f t="shared" ref="AF197:AF199" si="48">--N197/30*18</f>
        <v>5068602</v>
      </c>
      <c r="AG197" s="42">
        <v>0</v>
      </c>
      <c r="AH197" s="42"/>
      <c r="AI197" s="42"/>
      <c r="AJ197" s="42">
        <f t="shared" si="46"/>
        <v>13516272</v>
      </c>
      <c r="AK197" s="42">
        <f t="shared" si="47"/>
        <v>67581360</v>
      </c>
      <c r="AL197" s="39"/>
      <c r="AM197" s="39"/>
      <c r="AN197" s="39"/>
      <c r="AO197" s="39"/>
      <c r="AP197" s="39"/>
      <c r="AQ197" s="39" t="s">
        <v>61</v>
      </c>
      <c r="AR197" s="39" t="s">
        <v>2324</v>
      </c>
      <c r="AS197" s="39" t="s">
        <v>2325</v>
      </c>
      <c r="AT197" s="39" t="s">
        <v>2277</v>
      </c>
    </row>
    <row r="198" spans="1:46" hidden="1" x14ac:dyDescent="0.25">
      <c r="A198" s="38">
        <v>197</v>
      </c>
      <c r="B198" s="39" t="s">
        <v>4</v>
      </c>
      <c r="C198" s="39" t="s">
        <v>2326</v>
      </c>
      <c r="D198" s="39" t="s">
        <v>2327</v>
      </c>
      <c r="E198" s="40">
        <v>94536685</v>
      </c>
      <c r="F198" s="41">
        <v>46041</v>
      </c>
      <c r="G198" s="41"/>
      <c r="H198" s="41">
        <v>46283</v>
      </c>
      <c r="I198" s="42">
        <v>67581360</v>
      </c>
      <c r="J198" s="43"/>
      <c r="K198" s="40">
        <v>0</v>
      </c>
      <c r="L198" s="39" t="s">
        <v>60</v>
      </c>
      <c r="M198" s="42">
        <v>0</v>
      </c>
      <c r="N198" s="40">
        <v>8447670</v>
      </c>
      <c r="O198" s="42">
        <v>281589</v>
      </c>
      <c r="P198" s="38">
        <v>566</v>
      </c>
      <c r="Q198" s="41">
        <v>46033</v>
      </c>
      <c r="R198" s="42">
        <v>101372040</v>
      </c>
      <c r="S198" s="38">
        <v>290</v>
      </c>
      <c r="T198" s="41">
        <v>46041</v>
      </c>
      <c r="U198" s="42">
        <v>67581360</v>
      </c>
      <c r="V198" s="42">
        <v>3379068</v>
      </c>
      <c r="W198" s="42">
        <v>8447670</v>
      </c>
      <c r="X198" s="42">
        <v>8447670</v>
      </c>
      <c r="Y198" s="42">
        <v>8447670</v>
      </c>
      <c r="Z198" s="42">
        <v>8447670</v>
      </c>
      <c r="AA198" s="42">
        <v>8447670</v>
      </c>
      <c r="AB198" s="42">
        <v>8447670</v>
      </c>
      <c r="AC198" s="42">
        <f t="shared" si="44"/>
        <v>54065088</v>
      </c>
      <c r="AD198" s="42"/>
      <c r="AE198" s="42">
        <f t="shared" si="45"/>
        <v>8447670</v>
      </c>
      <c r="AF198" s="42">
        <f t="shared" si="48"/>
        <v>5068602</v>
      </c>
      <c r="AG198" s="42">
        <v>0</v>
      </c>
      <c r="AH198" s="42"/>
      <c r="AI198" s="42"/>
      <c r="AJ198" s="42">
        <f t="shared" si="46"/>
        <v>13516272</v>
      </c>
      <c r="AK198" s="42">
        <f t="shared" si="47"/>
        <v>67581360</v>
      </c>
      <c r="AL198" s="39"/>
      <c r="AM198" s="39"/>
      <c r="AN198" s="39"/>
      <c r="AO198" s="39"/>
      <c r="AP198" s="39"/>
      <c r="AQ198" s="39" t="s">
        <v>61</v>
      </c>
      <c r="AR198" s="39" t="s">
        <v>2328</v>
      </c>
      <c r="AS198" s="39" t="s">
        <v>2329</v>
      </c>
      <c r="AT198" s="39" t="s">
        <v>2277</v>
      </c>
    </row>
    <row r="199" spans="1:46" hidden="1" x14ac:dyDescent="0.25">
      <c r="A199" s="38">
        <v>198</v>
      </c>
      <c r="B199" s="39" t="s">
        <v>4</v>
      </c>
      <c r="C199" s="39" t="s">
        <v>2330</v>
      </c>
      <c r="D199" s="39" t="s">
        <v>2331</v>
      </c>
      <c r="E199" s="40">
        <v>1064990656</v>
      </c>
      <c r="F199" s="41">
        <v>46041</v>
      </c>
      <c r="G199" s="41"/>
      <c r="H199" s="41">
        <v>46283</v>
      </c>
      <c r="I199" s="42">
        <v>67581360</v>
      </c>
      <c r="J199" s="43"/>
      <c r="K199" s="40">
        <v>0</v>
      </c>
      <c r="L199" s="39" t="s">
        <v>60</v>
      </c>
      <c r="M199" s="42">
        <v>0</v>
      </c>
      <c r="N199" s="40">
        <v>8447670</v>
      </c>
      <c r="O199" s="42">
        <v>281589</v>
      </c>
      <c r="P199" s="38">
        <v>510</v>
      </c>
      <c r="Q199" s="41">
        <v>46033</v>
      </c>
      <c r="R199" s="42">
        <v>101372040</v>
      </c>
      <c r="S199" s="38">
        <v>291</v>
      </c>
      <c r="T199" s="41">
        <v>46041</v>
      </c>
      <c r="U199" s="42">
        <v>67581360</v>
      </c>
      <c r="V199" s="42">
        <v>3379068</v>
      </c>
      <c r="W199" s="42">
        <v>8447670</v>
      </c>
      <c r="X199" s="42">
        <v>8447670</v>
      </c>
      <c r="Y199" s="42">
        <v>8447670</v>
      </c>
      <c r="Z199" s="42">
        <v>8447670</v>
      </c>
      <c r="AA199" s="42">
        <v>8447670</v>
      </c>
      <c r="AB199" s="42">
        <v>8447670</v>
      </c>
      <c r="AC199" s="42">
        <f>SUM(V199:AA199)</f>
        <v>45617418</v>
      </c>
      <c r="AD199" s="42">
        <f>+AB199</f>
        <v>8447670</v>
      </c>
      <c r="AE199" s="42">
        <f t="shared" si="45"/>
        <v>8447670</v>
      </c>
      <c r="AF199" s="42">
        <f t="shared" si="48"/>
        <v>5068602</v>
      </c>
      <c r="AG199" s="42">
        <v>0</v>
      </c>
      <c r="AH199" s="42"/>
      <c r="AI199" s="42"/>
      <c r="AJ199" s="42">
        <f t="shared" si="46"/>
        <v>21963942</v>
      </c>
      <c r="AK199" s="42">
        <f t="shared" si="47"/>
        <v>67581360</v>
      </c>
      <c r="AL199" s="39"/>
      <c r="AM199" s="39"/>
      <c r="AN199" s="39"/>
      <c r="AO199" s="39"/>
      <c r="AP199" s="39"/>
      <c r="AQ199" s="39" t="s">
        <v>61</v>
      </c>
      <c r="AR199" s="39" t="s">
        <v>2332</v>
      </c>
      <c r="AS199" s="39" t="s">
        <v>2333</v>
      </c>
      <c r="AT199" s="39" t="s">
        <v>2277</v>
      </c>
    </row>
    <row r="200" spans="1:46" hidden="1" x14ac:dyDescent="0.25">
      <c r="A200" s="38">
        <v>199</v>
      </c>
      <c r="B200" s="39" t="s">
        <v>4</v>
      </c>
      <c r="C200" s="39" t="s">
        <v>2334</v>
      </c>
      <c r="D200" s="39" t="s">
        <v>2335</v>
      </c>
      <c r="E200" s="40">
        <v>1049611041</v>
      </c>
      <c r="F200" s="41">
        <v>46037</v>
      </c>
      <c r="G200" s="41"/>
      <c r="H200" s="41">
        <v>46279</v>
      </c>
      <c r="I200" s="42">
        <v>67581360</v>
      </c>
      <c r="J200" s="43"/>
      <c r="K200" s="40">
        <v>0</v>
      </c>
      <c r="L200" s="39" t="s">
        <v>60</v>
      </c>
      <c r="M200" s="42">
        <v>0</v>
      </c>
      <c r="N200" s="40">
        <v>8447670</v>
      </c>
      <c r="O200" s="42">
        <v>281589</v>
      </c>
      <c r="P200" s="38">
        <v>586</v>
      </c>
      <c r="Q200" s="41">
        <v>46033</v>
      </c>
      <c r="R200" s="42">
        <v>101372040</v>
      </c>
      <c r="S200" s="38">
        <v>192</v>
      </c>
      <c r="T200" s="41">
        <v>46037</v>
      </c>
      <c r="U200" s="42">
        <v>67581360</v>
      </c>
      <c r="V200" s="42">
        <v>4505424</v>
      </c>
      <c r="W200" s="42">
        <v>8447670</v>
      </c>
      <c r="X200" s="42">
        <v>8447670</v>
      </c>
      <c r="Y200" s="42">
        <v>8447670</v>
      </c>
      <c r="Z200" s="42">
        <v>8447670</v>
      </c>
      <c r="AA200" s="42">
        <v>8447670</v>
      </c>
      <c r="AB200" s="42">
        <v>8447670</v>
      </c>
      <c r="AC200" s="42">
        <f t="shared" si="44"/>
        <v>55191444</v>
      </c>
      <c r="AD200" s="42"/>
      <c r="AE200" s="42">
        <f t="shared" si="45"/>
        <v>8447670</v>
      </c>
      <c r="AF200" s="42">
        <f>--N200/30*14</f>
        <v>3942246</v>
      </c>
      <c r="AG200" s="42">
        <v>0</v>
      </c>
      <c r="AH200" s="42"/>
      <c r="AI200" s="42"/>
      <c r="AJ200" s="42">
        <f t="shared" si="46"/>
        <v>12389916</v>
      </c>
      <c r="AK200" s="42">
        <f t="shared" si="47"/>
        <v>67581360</v>
      </c>
      <c r="AL200" s="39"/>
      <c r="AM200" s="39"/>
      <c r="AN200" s="39"/>
      <c r="AO200" s="39"/>
      <c r="AP200" s="39"/>
      <c r="AQ200" s="39" t="s">
        <v>61</v>
      </c>
      <c r="AR200" s="39" t="s">
        <v>2336</v>
      </c>
      <c r="AS200" s="39" t="s">
        <v>2337</v>
      </c>
      <c r="AT200" s="39" t="s">
        <v>2277</v>
      </c>
    </row>
    <row r="201" spans="1:46" hidden="1" x14ac:dyDescent="0.25">
      <c r="A201" s="38">
        <v>200</v>
      </c>
      <c r="B201" s="39" t="s">
        <v>6</v>
      </c>
      <c r="C201" s="39" t="s">
        <v>1224</v>
      </c>
      <c r="D201" s="39" t="s">
        <v>1225</v>
      </c>
      <c r="E201" s="40">
        <v>80111786</v>
      </c>
      <c r="F201" s="41">
        <v>46047</v>
      </c>
      <c r="G201" s="41"/>
      <c r="H201" s="41">
        <v>46289</v>
      </c>
      <c r="I201" s="42">
        <v>91014432</v>
      </c>
      <c r="J201" s="43"/>
      <c r="K201" s="40">
        <v>0</v>
      </c>
      <c r="L201" s="39" t="s">
        <v>60</v>
      </c>
      <c r="M201" s="42">
        <v>0</v>
      </c>
      <c r="N201" s="40">
        <v>11376804</v>
      </c>
      <c r="O201" s="42">
        <v>379226.8</v>
      </c>
      <c r="P201" s="38">
        <v>413</v>
      </c>
      <c r="Q201" s="41">
        <v>46033</v>
      </c>
      <c r="R201" s="42">
        <v>91014432</v>
      </c>
      <c r="S201" s="38">
        <v>609</v>
      </c>
      <c r="T201" s="41">
        <v>46047</v>
      </c>
      <c r="U201" s="42">
        <v>91014432</v>
      </c>
      <c r="V201" s="42">
        <v>2275360.7999999998</v>
      </c>
      <c r="W201" s="42">
        <v>11376804</v>
      </c>
      <c r="X201" s="42">
        <v>11376804</v>
      </c>
      <c r="Y201" s="42">
        <v>11376804</v>
      </c>
      <c r="Z201" s="42">
        <v>11376804</v>
      </c>
      <c r="AA201" s="42">
        <v>11376804</v>
      </c>
      <c r="AB201" s="42">
        <v>11376804</v>
      </c>
      <c r="AC201" s="42">
        <f t="shared" si="44"/>
        <v>70536184.799999997</v>
      </c>
      <c r="AD201" s="42"/>
      <c r="AE201" s="42">
        <f t="shared" si="45"/>
        <v>11376804</v>
      </c>
      <c r="AF201" s="42">
        <f>--N201/30*24</f>
        <v>9101443.1999999993</v>
      </c>
      <c r="AG201" s="42">
        <v>0</v>
      </c>
      <c r="AH201" s="42"/>
      <c r="AI201" s="42"/>
      <c r="AJ201" s="42">
        <f t="shared" si="46"/>
        <v>20478247.199999999</v>
      </c>
      <c r="AK201" s="42">
        <f t="shared" si="47"/>
        <v>91014432</v>
      </c>
      <c r="AL201" s="39"/>
      <c r="AM201" s="39"/>
      <c r="AN201" s="39"/>
      <c r="AO201" s="39"/>
      <c r="AP201" s="39"/>
      <c r="AQ201" s="39" t="s">
        <v>93</v>
      </c>
      <c r="AR201" s="39" t="s">
        <v>1226</v>
      </c>
      <c r="AS201" s="39" t="s">
        <v>1227</v>
      </c>
      <c r="AT201" s="39" t="s">
        <v>1175</v>
      </c>
    </row>
    <row r="202" spans="1:46" hidden="1" x14ac:dyDescent="0.25">
      <c r="A202" s="38">
        <v>201</v>
      </c>
      <c r="B202" s="39" t="s">
        <v>6</v>
      </c>
      <c r="C202" s="39" t="s">
        <v>1228</v>
      </c>
      <c r="D202" s="39" t="s">
        <v>1229</v>
      </c>
      <c r="E202" s="40">
        <v>1024531026</v>
      </c>
      <c r="F202" s="41">
        <v>46049</v>
      </c>
      <c r="G202" s="41"/>
      <c r="H202" s="41">
        <v>46291</v>
      </c>
      <c r="I202" s="42">
        <v>90153000</v>
      </c>
      <c r="J202" s="43"/>
      <c r="K202" s="40">
        <v>0</v>
      </c>
      <c r="L202" s="39" t="s">
        <v>60</v>
      </c>
      <c r="M202" s="42">
        <v>0</v>
      </c>
      <c r="N202" s="40">
        <v>11269125</v>
      </c>
      <c r="O202" s="42">
        <v>375637.5</v>
      </c>
      <c r="P202" s="38">
        <v>339</v>
      </c>
      <c r="Q202" s="41">
        <v>46033</v>
      </c>
      <c r="R202" s="42">
        <v>90153000</v>
      </c>
      <c r="S202" s="38">
        <v>1018</v>
      </c>
      <c r="T202" s="41">
        <v>46049</v>
      </c>
      <c r="U202" s="42">
        <v>90153000</v>
      </c>
      <c r="V202" s="42">
        <v>1502550</v>
      </c>
      <c r="W202" s="42">
        <v>11269125</v>
      </c>
      <c r="X202" s="42">
        <v>11269125</v>
      </c>
      <c r="Y202" s="42">
        <v>11269125</v>
      </c>
      <c r="Z202" s="42">
        <v>11269125</v>
      </c>
      <c r="AA202" s="42">
        <v>11269125</v>
      </c>
      <c r="AB202" s="42">
        <v>11269125</v>
      </c>
      <c r="AC202" s="42">
        <f t="shared" si="44"/>
        <v>69117300</v>
      </c>
      <c r="AD202" s="42"/>
      <c r="AE202" s="42">
        <f t="shared" si="45"/>
        <v>11269125</v>
      </c>
      <c r="AF202" s="42">
        <f t="shared" ref="AF202:AF205" si="49">--N202/30*26</f>
        <v>9766575</v>
      </c>
      <c r="AG202" s="42">
        <v>0</v>
      </c>
      <c r="AH202" s="42"/>
      <c r="AI202" s="42"/>
      <c r="AJ202" s="42">
        <f t="shared" si="46"/>
        <v>21035700</v>
      </c>
      <c r="AK202" s="42">
        <f t="shared" si="47"/>
        <v>90153000</v>
      </c>
      <c r="AL202" s="39"/>
      <c r="AM202" s="39"/>
      <c r="AN202" s="39"/>
      <c r="AO202" s="39"/>
      <c r="AP202" s="39"/>
      <c r="AQ202" s="39" t="s">
        <v>61</v>
      </c>
      <c r="AR202" s="39" t="s">
        <v>1230</v>
      </c>
      <c r="AS202" s="39" t="s">
        <v>1231</v>
      </c>
      <c r="AT202" s="39" t="s">
        <v>1175</v>
      </c>
    </row>
    <row r="203" spans="1:46" hidden="1" x14ac:dyDescent="0.25">
      <c r="A203" s="38">
        <v>202</v>
      </c>
      <c r="B203" s="39" t="s">
        <v>6</v>
      </c>
      <c r="C203" s="39" t="s">
        <v>1232</v>
      </c>
      <c r="D203" s="39" t="s">
        <v>1233</v>
      </c>
      <c r="E203" s="40">
        <v>1030619322</v>
      </c>
      <c r="F203" s="41">
        <v>46049</v>
      </c>
      <c r="G203" s="41"/>
      <c r="H203" s="41">
        <v>46291</v>
      </c>
      <c r="I203" s="42">
        <v>58145904</v>
      </c>
      <c r="J203" s="43"/>
      <c r="K203" s="40">
        <v>0</v>
      </c>
      <c r="L203" s="39" t="s">
        <v>60</v>
      </c>
      <c r="M203" s="42">
        <v>0</v>
      </c>
      <c r="N203" s="40">
        <v>7268238</v>
      </c>
      <c r="O203" s="42">
        <v>242274.6</v>
      </c>
      <c r="P203" s="38">
        <v>340</v>
      </c>
      <c r="Q203" s="41">
        <v>46033</v>
      </c>
      <c r="R203" s="42">
        <v>58145904</v>
      </c>
      <c r="S203" s="38">
        <v>1019</v>
      </c>
      <c r="T203" s="41">
        <v>46049</v>
      </c>
      <c r="U203" s="42">
        <v>58145904</v>
      </c>
      <c r="V203" s="42">
        <v>969098.4</v>
      </c>
      <c r="W203" s="42">
        <v>7268238</v>
      </c>
      <c r="X203" s="42">
        <v>7268238</v>
      </c>
      <c r="Y203" s="42">
        <v>7268238</v>
      </c>
      <c r="Z203" s="42">
        <v>7268238</v>
      </c>
      <c r="AA203" s="42">
        <v>7268238</v>
      </c>
      <c r="AB203" s="42">
        <v>7268238</v>
      </c>
      <c r="AC203" s="42">
        <f t="shared" si="44"/>
        <v>44578526.399999999</v>
      </c>
      <c r="AD203" s="42"/>
      <c r="AE203" s="42">
        <f t="shared" si="45"/>
        <v>7268238</v>
      </c>
      <c r="AF203" s="42">
        <f t="shared" si="49"/>
        <v>6299139.6000000006</v>
      </c>
      <c r="AG203" s="42">
        <v>0</v>
      </c>
      <c r="AH203" s="42"/>
      <c r="AI203" s="42"/>
      <c r="AJ203" s="42">
        <f t="shared" si="46"/>
        <v>13567377.600000001</v>
      </c>
      <c r="AK203" s="42">
        <f t="shared" si="47"/>
        <v>58145904</v>
      </c>
      <c r="AL203" s="39"/>
      <c r="AM203" s="39"/>
      <c r="AN203" s="39"/>
      <c r="AO203" s="39"/>
      <c r="AP203" s="39"/>
      <c r="AQ203" s="39" t="s">
        <v>61</v>
      </c>
      <c r="AR203" s="39" t="s">
        <v>1234</v>
      </c>
      <c r="AS203" s="39" t="s">
        <v>1235</v>
      </c>
      <c r="AT203" s="39" t="s">
        <v>1175</v>
      </c>
    </row>
    <row r="204" spans="1:46" hidden="1" x14ac:dyDescent="0.25">
      <c r="A204" s="38">
        <v>203</v>
      </c>
      <c r="B204" s="39" t="s">
        <v>6</v>
      </c>
      <c r="C204" s="39" t="s">
        <v>1236</v>
      </c>
      <c r="D204" s="39" t="s">
        <v>1237</v>
      </c>
      <c r="E204" s="40">
        <v>1030678717</v>
      </c>
      <c r="F204" s="41">
        <v>46049</v>
      </c>
      <c r="G204" s="41"/>
      <c r="H204" s="41">
        <v>46291</v>
      </c>
      <c r="I204" s="42">
        <v>58145904</v>
      </c>
      <c r="J204" s="43"/>
      <c r="K204" s="40">
        <v>0</v>
      </c>
      <c r="L204" s="39" t="s">
        <v>60</v>
      </c>
      <c r="M204" s="42">
        <v>0</v>
      </c>
      <c r="N204" s="40">
        <v>7268238</v>
      </c>
      <c r="O204" s="42">
        <v>242274.6</v>
      </c>
      <c r="P204" s="38">
        <v>272</v>
      </c>
      <c r="Q204" s="41">
        <v>46033</v>
      </c>
      <c r="R204" s="42">
        <v>58145904</v>
      </c>
      <c r="S204" s="38">
        <v>1021</v>
      </c>
      <c r="T204" s="41">
        <v>46049</v>
      </c>
      <c r="U204" s="42">
        <v>58145904</v>
      </c>
      <c r="V204" s="42">
        <v>969098.4</v>
      </c>
      <c r="W204" s="42">
        <v>7268238</v>
      </c>
      <c r="X204" s="42">
        <v>7268238</v>
      </c>
      <c r="Y204" s="42">
        <v>7268238</v>
      </c>
      <c r="Z204" s="42">
        <v>7268238</v>
      </c>
      <c r="AA204" s="42">
        <v>7268238</v>
      </c>
      <c r="AB204" s="42">
        <v>7268238</v>
      </c>
      <c r="AC204" s="42">
        <f t="shared" si="44"/>
        <v>44578526.399999999</v>
      </c>
      <c r="AD204" s="42"/>
      <c r="AE204" s="42">
        <f t="shared" si="45"/>
        <v>7268238</v>
      </c>
      <c r="AF204" s="42">
        <f t="shared" si="49"/>
        <v>6299139.6000000006</v>
      </c>
      <c r="AG204" s="42">
        <v>0</v>
      </c>
      <c r="AH204" s="42"/>
      <c r="AI204" s="42"/>
      <c r="AJ204" s="42">
        <f t="shared" si="46"/>
        <v>13567377.600000001</v>
      </c>
      <c r="AK204" s="42">
        <f t="shared" si="47"/>
        <v>58145904</v>
      </c>
      <c r="AL204" s="39"/>
      <c r="AM204" s="39"/>
      <c r="AN204" s="39"/>
      <c r="AO204" s="39"/>
      <c r="AP204" s="39"/>
      <c r="AQ204" s="39" t="s">
        <v>61</v>
      </c>
      <c r="AR204" s="39" t="s">
        <v>1238</v>
      </c>
      <c r="AS204" s="39" t="s">
        <v>1239</v>
      </c>
      <c r="AT204" s="39" t="s">
        <v>1175</v>
      </c>
    </row>
    <row r="205" spans="1:46" hidden="1" x14ac:dyDescent="0.25">
      <c r="A205" s="38">
        <v>204</v>
      </c>
      <c r="B205" s="39" t="s">
        <v>6</v>
      </c>
      <c r="C205" s="39" t="s">
        <v>1240</v>
      </c>
      <c r="D205" s="39" t="s">
        <v>1241</v>
      </c>
      <c r="E205" s="40">
        <v>1072421489</v>
      </c>
      <c r="F205" s="41">
        <v>46049</v>
      </c>
      <c r="G205" s="41"/>
      <c r="H205" s="41">
        <v>46291</v>
      </c>
      <c r="I205" s="42">
        <v>99357416</v>
      </c>
      <c r="J205" s="43"/>
      <c r="K205" s="40">
        <v>0</v>
      </c>
      <c r="L205" s="39" t="s">
        <v>60</v>
      </c>
      <c r="M205" s="42">
        <v>0</v>
      </c>
      <c r="N205" s="40">
        <v>12419677</v>
      </c>
      <c r="O205" s="42">
        <v>413989.23333333334</v>
      </c>
      <c r="P205" s="38">
        <v>271</v>
      </c>
      <c r="Q205" s="41">
        <v>46033</v>
      </c>
      <c r="R205" s="42">
        <v>99357416</v>
      </c>
      <c r="S205" s="38">
        <v>1017</v>
      </c>
      <c r="T205" s="41">
        <v>46049</v>
      </c>
      <c r="U205" s="42">
        <v>99357416</v>
      </c>
      <c r="V205" s="42">
        <v>1655956.93</v>
      </c>
      <c r="W205" s="42">
        <v>12419677</v>
      </c>
      <c r="X205" s="42">
        <v>12419677</v>
      </c>
      <c r="Y205" s="42">
        <v>12419677</v>
      </c>
      <c r="Z205" s="42">
        <v>12419677</v>
      </c>
      <c r="AA205" s="42">
        <v>12419677</v>
      </c>
      <c r="AB205" s="42">
        <v>12419677</v>
      </c>
      <c r="AC205" s="42">
        <f t="shared" si="44"/>
        <v>76174018.930000007</v>
      </c>
      <c r="AD205" s="42"/>
      <c r="AE205" s="42">
        <f t="shared" si="45"/>
        <v>12419677</v>
      </c>
      <c r="AF205" s="42">
        <f t="shared" si="49"/>
        <v>10763720.066666666</v>
      </c>
      <c r="AG205" s="42">
        <v>0</v>
      </c>
      <c r="AH205" s="42"/>
      <c r="AI205" s="42"/>
      <c r="AJ205" s="42">
        <f t="shared" si="46"/>
        <v>23183397.066666666</v>
      </c>
      <c r="AK205" s="42">
        <f t="shared" si="47"/>
        <v>99357415.99666667</v>
      </c>
      <c r="AL205" s="39"/>
      <c r="AM205" s="39"/>
      <c r="AN205" s="39"/>
      <c r="AO205" s="39"/>
      <c r="AP205" s="39"/>
      <c r="AQ205" s="39" t="s">
        <v>61</v>
      </c>
      <c r="AR205" s="39" t="s">
        <v>1242</v>
      </c>
      <c r="AS205" s="39" t="s">
        <v>1243</v>
      </c>
      <c r="AT205" s="39" t="s">
        <v>1175</v>
      </c>
    </row>
    <row r="206" spans="1:46" hidden="1" x14ac:dyDescent="0.25">
      <c r="A206" s="38">
        <v>205</v>
      </c>
      <c r="B206" s="39" t="s">
        <v>6</v>
      </c>
      <c r="C206" s="39" t="s">
        <v>1244</v>
      </c>
      <c r="D206" s="39" t="s">
        <v>1245</v>
      </c>
      <c r="E206" s="40">
        <v>1026271970</v>
      </c>
      <c r="F206" s="41">
        <v>46050</v>
      </c>
      <c r="G206" s="41"/>
      <c r="H206" s="41">
        <v>46292</v>
      </c>
      <c r="I206" s="42">
        <v>58145904</v>
      </c>
      <c r="J206" s="43"/>
      <c r="K206" s="40">
        <v>0</v>
      </c>
      <c r="L206" s="39" t="s">
        <v>60</v>
      </c>
      <c r="M206" s="42">
        <v>0</v>
      </c>
      <c r="N206" s="40">
        <v>7268238</v>
      </c>
      <c r="O206" s="42">
        <v>242274.6</v>
      </c>
      <c r="P206" s="38">
        <v>444</v>
      </c>
      <c r="Q206" s="41">
        <v>46033</v>
      </c>
      <c r="R206" s="42">
        <v>58145904</v>
      </c>
      <c r="S206" s="38">
        <v>1106</v>
      </c>
      <c r="T206" s="41">
        <v>46050</v>
      </c>
      <c r="U206" s="42">
        <v>58145904</v>
      </c>
      <c r="V206" s="42">
        <v>726823.8</v>
      </c>
      <c r="W206" s="42">
        <v>7268238</v>
      </c>
      <c r="X206" s="42">
        <v>7268238</v>
      </c>
      <c r="Y206" s="42">
        <v>7268238</v>
      </c>
      <c r="Z206" s="42">
        <v>7268238</v>
      </c>
      <c r="AA206" s="42">
        <v>7268238</v>
      </c>
      <c r="AB206" s="42">
        <v>7268238</v>
      </c>
      <c r="AC206" s="42">
        <f t="shared" si="44"/>
        <v>44336251.799999997</v>
      </c>
      <c r="AD206" s="42"/>
      <c r="AE206" s="42">
        <f t="shared" si="45"/>
        <v>7268238</v>
      </c>
      <c r="AF206" s="42">
        <f>--N206/30*27</f>
        <v>6541414.2000000002</v>
      </c>
      <c r="AG206" s="42">
        <v>0</v>
      </c>
      <c r="AH206" s="42"/>
      <c r="AI206" s="42"/>
      <c r="AJ206" s="42">
        <f t="shared" si="46"/>
        <v>13809652.199999999</v>
      </c>
      <c r="AK206" s="42">
        <f t="shared" si="47"/>
        <v>58145904</v>
      </c>
      <c r="AL206" s="39"/>
      <c r="AM206" s="39"/>
      <c r="AN206" s="39"/>
      <c r="AO206" s="39"/>
      <c r="AP206" s="39"/>
      <c r="AQ206" s="39" t="s">
        <v>61</v>
      </c>
      <c r="AR206" s="39" t="s">
        <v>1246</v>
      </c>
      <c r="AS206" s="39" t="s">
        <v>1247</v>
      </c>
      <c r="AT206" s="39" t="s">
        <v>1175</v>
      </c>
    </row>
    <row r="207" spans="1:46" hidden="1" x14ac:dyDescent="0.25">
      <c r="A207" s="38">
        <v>206</v>
      </c>
      <c r="B207" s="39" t="s">
        <v>6</v>
      </c>
      <c r="C207" s="39" t="s">
        <v>1248</v>
      </c>
      <c r="D207" s="39" t="s">
        <v>1249</v>
      </c>
      <c r="E207" s="40">
        <v>51650751</v>
      </c>
      <c r="F207" s="41">
        <v>46050</v>
      </c>
      <c r="G207" s="41"/>
      <c r="H207" s="41">
        <v>46292</v>
      </c>
      <c r="I207" s="42">
        <v>100800000</v>
      </c>
      <c r="J207" s="43"/>
      <c r="K207" s="40">
        <v>0</v>
      </c>
      <c r="L207" s="39" t="s">
        <v>60</v>
      </c>
      <c r="M207" s="42">
        <v>0</v>
      </c>
      <c r="N207" s="40">
        <v>12600000</v>
      </c>
      <c r="O207" s="42">
        <v>420000</v>
      </c>
      <c r="P207" s="38">
        <v>273</v>
      </c>
      <c r="Q207" s="41">
        <v>46033</v>
      </c>
      <c r="R207" s="42">
        <v>151200000</v>
      </c>
      <c r="S207" s="38">
        <v>1042</v>
      </c>
      <c r="T207" s="41">
        <v>46049</v>
      </c>
      <c r="U207" s="42">
        <v>100800000</v>
      </c>
      <c r="V207" s="42">
        <v>1260000</v>
      </c>
      <c r="W207" s="42">
        <v>12600000</v>
      </c>
      <c r="X207" s="42">
        <v>12600000</v>
      </c>
      <c r="Y207" s="42">
        <v>12600000</v>
      </c>
      <c r="Z207" s="42">
        <v>12600000</v>
      </c>
      <c r="AA207" s="42">
        <v>12600000</v>
      </c>
      <c r="AB207" s="42">
        <v>12600000</v>
      </c>
      <c r="AC207" s="42">
        <f t="shared" si="44"/>
        <v>76860000</v>
      </c>
      <c r="AD207" s="42"/>
      <c r="AE207" s="42">
        <f t="shared" si="45"/>
        <v>12600000</v>
      </c>
      <c r="AF207" s="42">
        <f t="shared" ref="AF207" si="50">--N207/30*27</f>
        <v>11340000</v>
      </c>
      <c r="AG207" s="42">
        <v>0</v>
      </c>
      <c r="AH207" s="42"/>
      <c r="AI207" s="42"/>
      <c r="AJ207" s="42">
        <f t="shared" si="46"/>
        <v>23940000</v>
      </c>
      <c r="AK207" s="42">
        <f t="shared" si="47"/>
        <v>100800000</v>
      </c>
      <c r="AL207" s="39"/>
      <c r="AM207" s="39"/>
      <c r="AN207" s="39"/>
      <c r="AO207" s="39"/>
      <c r="AP207" s="39"/>
      <c r="AQ207" s="39" t="s">
        <v>61</v>
      </c>
      <c r="AR207" s="39" t="s">
        <v>1250</v>
      </c>
      <c r="AS207" s="39" t="s">
        <v>1251</v>
      </c>
      <c r="AT207" s="39" t="s">
        <v>1175</v>
      </c>
    </row>
    <row r="208" spans="1:46" hidden="1" x14ac:dyDescent="0.25">
      <c r="A208" s="38">
        <v>207</v>
      </c>
      <c r="B208" s="39" t="s">
        <v>6</v>
      </c>
      <c r="C208" s="39" t="s">
        <v>1252</v>
      </c>
      <c r="D208" s="39" t="s">
        <v>1253</v>
      </c>
      <c r="E208" s="40">
        <v>18003745</v>
      </c>
      <c r="F208" s="41">
        <v>46047</v>
      </c>
      <c r="G208" s="41"/>
      <c r="H208" s="41">
        <v>46289</v>
      </c>
      <c r="I208" s="42">
        <v>71528680</v>
      </c>
      <c r="J208" s="43"/>
      <c r="K208" s="40">
        <v>0</v>
      </c>
      <c r="L208" s="39" t="s">
        <v>60</v>
      </c>
      <c r="M208" s="42">
        <v>0</v>
      </c>
      <c r="N208" s="40">
        <v>8941085</v>
      </c>
      <c r="O208" s="42">
        <v>298036.16666666669</v>
      </c>
      <c r="P208" s="38">
        <v>354</v>
      </c>
      <c r="Q208" s="41">
        <v>46033</v>
      </c>
      <c r="R208" s="42">
        <v>71528680</v>
      </c>
      <c r="S208" s="38">
        <v>594</v>
      </c>
      <c r="T208" s="41">
        <v>46047</v>
      </c>
      <c r="U208" s="42">
        <v>71528680</v>
      </c>
      <c r="V208" s="42">
        <v>1788217</v>
      </c>
      <c r="W208" s="42">
        <v>8941085</v>
      </c>
      <c r="X208" s="42">
        <v>8941085</v>
      </c>
      <c r="Y208" s="42">
        <v>8941085</v>
      </c>
      <c r="Z208" s="42">
        <v>8941085</v>
      </c>
      <c r="AA208" s="42">
        <v>8941085</v>
      </c>
      <c r="AB208" s="42">
        <v>8941085</v>
      </c>
      <c r="AC208" s="42">
        <f t="shared" si="44"/>
        <v>55434727</v>
      </c>
      <c r="AD208" s="42"/>
      <c r="AE208" s="42">
        <f t="shared" si="45"/>
        <v>8941085</v>
      </c>
      <c r="AF208" s="42">
        <f>--N208/30*24</f>
        <v>7152868</v>
      </c>
      <c r="AG208" s="42">
        <v>0</v>
      </c>
      <c r="AH208" s="42"/>
      <c r="AI208" s="42"/>
      <c r="AJ208" s="42">
        <f t="shared" si="46"/>
        <v>16093953</v>
      </c>
      <c r="AK208" s="42">
        <f t="shared" si="47"/>
        <v>71528680</v>
      </c>
      <c r="AL208" s="39"/>
      <c r="AM208" s="39"/>
      <c r="AN208" s="39"/>
      <c r="AO208" s="39"/>
      <c r="AP208" s="39"/>
      <c r="AQ208" s="39" t="s">
        <v>61</v>
      </c>
      <c r="AR208" s="39" t="s">
        <v>1254</v>
      </c>
      <c r="AS208" s="39" t="s">
        <v>1255</v>
      </c>
      <c r="AT208" s="39" t="s">
        <v>1175</v>
      </c>
    </row>
    <row r="209" spans="1:46" hidden="1" x14ac:dyDescent="0.25">
      <c r="A209" s="38">
        <v>208</v>
      </c>
      <c r="B209" s="39" t="s">
        <v>6</v>
      </c>
      <c r="C209" s="39" t="s">
        <v>1256</v>
      </c>
      <c r="D209" s="39" t="s">
        <v>1257</v>
      </c>
      <c r="E209" s="40">
        <v>1012409706</v>
      </c>
      <c r="F209" s="41">
        <v>46051</v>
      </c>
      <c r="G209" s="41"/>
      <c r="H209" s="41">
        <v>46293</v>
      </c>
      <c r="I209" s="42">
        <v>50762296</v>
      </c>
      <c r="J209" s="43"/>
      <c r="K209" s="40">
        <v>0</v>
      </c>
      <c r="L209" s="39" t="s">
        <v>60</v>
      </c>
      <c r="M209" s="42">
        <v>0</v>
      </c>
      <c r="N209" s="40">
        <v>6345287</v>
      </c>
      <c r="O209" s="42">
        <v>211509.56666666668</v>
      </c>
      <c r="P209" s="38">
        <v>243</v>
      </c>
      <c r="Q209" s="41">
        <v>46033</v>
      </c>
      <c r="R209" s="42">
        <v>50762296</v>
      </c>
      <c r="S209" s="38">
        <v>1141</v>
      </c>
      <c r="T209" s="41">
        <v>46051</v>
      </c>
      <c r="U209" s="42">
        <v>50762296</v>
      </c>
      <c r="V209" s="42">
        <v>423019.13333333336</v>
      </c>
      <c r="W209" s="42">
        <v>6345287</v>
      </c>
      <c r="X209" s="42">
        <v>6345287</v>
      </c>
      <c r="Y209" s="42">
        <v>6345287</v>
      </c>
      <c r="Z209" s="42">
        <v>6345287</v>
      </c>
      <c r="AA209" s="42">
        <v>6345287</v>
      </c>
      <c r="AB209" s="42">
        <v>6345287</v>
      </c>
      <c r="AC209" s="42">
        <f t="shared" si="44"/>
        <v>38494741.133333333</v>
      </c>
      <c r="AD209" s="42"/>
      <c r="AE209" s="42">
        <f t="shared" si="45"/>
        <v>6345287</v>
      </c>
      <c r="AF209" s="42">
        <f>--N209/30*28</f>
        <v>5922267.8666666672</v>
      </c>
      <c r="AG209" s="42">
        <v>0</v>
      </c>
      <c r="AH209" s="42"/>
      <c r="AI209" s="42"/>
      <c r="AJ209" s="42">
        <f t="shared" si="46"/>
        <v>12267554.866666667</v>
      </c>
      <c r="AK209" s="42">
        <f t="shared" si="47"/>
        <v>50762296</v>
      </c>
      <c r="AL209" s="39"/>
      <c r="AM209" s="39"/>
      <c r="AN209" s="39"/>
      <c r="AO209" s="39"/>
      <c r="AP209" s="39"/>
      <c r="AQ209" s="39" t="s">
        <v>61</v>
      </c>
      <c r="AR209" s="39" t="s">
        <v>1258</v>
      </c>
      <c r="AS209" s="39" t="s">
        <v>1259</v>
      </c>
      <c r="AT209" s="39" t="s">
        <v>1175</v>
      </c>
    </row>
    <row r="210" spans="1:46" hidden="1" x14ac:dyDescent="0.25">
      <c r="A210" s="38">
        <v>209</v>
      </c>
      <c r="B210" s="39" t="s">
        <v>6</v>
      </c>
      <c r="C210" s="39" t="s">
        <v>1260</v>
      </c>
      <c r="D210" s="39" t="s">
        <v>1261</v>
      </c>
      <c r="E210" s="40">
        <v>39647273</v>
      </c>
      <c r="F210" s="41">
        <v>46047</v>
      </c>
      <c r="G210" s="41"/>
      <c r="H210" s="41">
        <v>46289</v>
      </c>
      <c r="I210" s="42">
        <v>47582712</v>
      </c>
      <c r="J210" s="43"/>
      <c r="K210" s="40">
        <v>0</v>
      </c>
      <c r="L210" s="39" t="s">
        <v>60</v>
      </c>
      <c r="M210" s="42">
        <v>0</v>
      </c>
      <c r="N210" s="40">
        <v>5947839</v>
      </c>
      <c r="O210" s="42">
        <v>198261.3</v>
      </c>
      <c r="P210" s="38">
        <v>454</v>
      </c>
      <c r="Q210" s="41">
        <v>46033</v>
      </c>
      <c r="R210" s="42">
        <v>47582712</v>
      </c>
      <c r="S210" s="38">
        <v>595</v>
      </c>
      <c r="T210" s="41">
        <v>46047</v>
      </c>
      <c r="U210" s="42">
        <v>47582712</v>
      </c>
      <c r="V210" s="42">
        <v>1189567.7999999998</v>
      </c>
      <c r="W210" s="42">
        <v>5947839</v>
      </c>
      <c r="X210" s="42">
        <v>5947839</v>
      </c>
      <c r="Y210" s="42">
        <v>5947839</v>
      </c>
      <c r="Z210" s="42">
        <v>5947839</v>
      </c>
      <c r="AA210" s="42">
        <v>5947839</v>
      </c>
      <c r="AB210" s="42">
        <v>5947839</v>
      </c>
      <c r="AC210" s="42">
        <f t="shared" si="44"/>
        <v>36876601.799999997</v>
      </c>
      <c r="AD210" s="42"/>
      <c r="AE210" s="42">
        <f t="shared" si="45"/>
        <v>5947839</v>
      </c>
      <c r="AF210" s="42">
        <f>--N210/30*24</f>
        <v>4758271.1999999993</v>
      </c>
      <c r="AG210" s="42">
        <v>0</v>
      </c>
      <c r="AH210" s="42"/>
      <c r="AI210" s="42"/>
      <c r="AJ210" s="42">
        <f t="shared" si="46"/>
        <v>10706110.199999999</v>
      </c>
      <c r="AK210" s="42">
        <f t="shared" si="47"/>
        <v>47582712</v>
      </c>
      <c r="AL210" s="39"/>
      <c r="AM210" s="39"/>
      <c r="AN210" s="39"/>
      <c r="AO210" s="39"/>
      <c r="AP210" s="39"/>
      <c r="AQ210" s="39" t="s">
        <v>61</v>
      </c>
      <c r="AR210" s="39" t="s">
        <v>1262</v>
      </c>
      <c r="AS210" s="39" t="s">
        <v>1263</v>
      </c>
      <c r="AT210" s="39" t="s">
        <v>1175</v>
      </c>
    </row>
    <row r="211" spans="1:46" hidden="1" x14ac:dyDescent="0.25">
      <c r="A211" s="38">
        <v>210</v>
      </c>
      <c r="B211" s="39" t="s">
        <v>6</v>
      </c>
      <c r="C211" s="39" t="s">
        <v>1264</v>
      </c>
      <c r="D211" s="39" t="s">
        <v>1265</v>
      </c>
      <c r="E211" s="40">
        <v>52718333</v>
      </c>
      <c r="F211" s="41">
        <v>46051</v>
      </c>
      <c r="G211" s="41"/>
      <c r="H211" s="41">
        <v>46293</v>
      </c>
      <c r="I211" s="42">
        <v>58145904</v>
      </c>
      <c r="J211" s="43"/>
      <c r="K211" s="40">
        <v>0</v>
      </c>
      <c r="L211" s="39" t="s">
        <v>60</v>
      </c>
      <c r="M211" s="42">
        <v>0</v>
      </c>
      <c r="N211" s="40">
        <v>7268238</v>
      </c>
      <c r="O211" s="42">
        <v>242274.6</v>
      </c>
      <c r="P211" s="38">
        <v>300</v>
      </c>
      <c r="Q211" s="41">
        <v>46033</v>
      </c>
      <c r="R211" s="42">
        <v>58145904</v>
      </c>
      <c r="S211" s="38">
        <v>1126</v>
      </c>
      <c r="T211" s="41">
        <v>46051</v>
      </c>
      <c r="U211" s="42">
        <v>58145904</v>
      </c>
      <c r="V211" s="42">
        <v>484549.2</v>
      </c>
      <c r="W211" s="42">
        <v>7268238</v>
      </c>
      <c r="X211" s="42">
        <v>7268238</v>
      </c>
      <c r="Y211" s="42">
        <v>7268238</v>
      </c>
      <c r="Z211" s="42">
        <v>7268238</v>
      </c>
      <c r="AA211" s="42">
        <v>7268238</v>
      </c>
      <c r="AB211" s="42">
        <v>7268238</v>
      </c>
      <c r="AC211" s="42">
        <f t="shared" si="44"/>
        <v>44093977.200000003</v>
      </c>
      <c r="AD211" s="42"/>
      <c r="AE211" s="42">
        <f t="shared" si="45"/>
        <v>7268238</v>
      </c>
      <c r="AF211" s="42">
        <f>--N211/30*28</f>
        <v>6783688.7999999998</v>
      </c>
      <c r="AG211" s="42">
        <v>0</v>
      </c>
      <c r="AH211" s="42"/>
      <c r="AI211" s="42"/>
      <c r="AJ211" s="42">
        <f t="shared" si="46"/>
        <v>14051926.800000001</v>
      </c>
      <c r="AK211" s="42">
        <f t="shared" si="47"/>
        <v>58145904</v>
      </c>
      <c r="AL211" s="39"/>
      <c r="AM211" s="39"/>
      <c r="AN211" s="39"/>
      <c r="AO211" s="39"/>
      <c r="AP211" s="39"/>
      <c r="AQ211" s="39" t="s">
        <v>61</v>
      </c>
      <c r="AR211" s="39" t="s">
        <v>1266</v>
      </c>
      <c r="AS211" s="39" t="s">
        <v>1267</v>
      </c>
      <c r="AT211" s="39" t="s">
        <v>1175</v>
      </c>
    </row>
    <row r="212" spans="1:46" hidden="1" x14ac:dyDescent="0.25">
      <c r="A212" s="38">
        <v>211</v>
      </c>
      <c r="B212" s="39" t="s">
        <v>6</v>
      </c>
      <c r="C212" s="39" t="s">
        <v>1268</v>
      </c>
      <c r="D212" s="39" t="s">
        <v>1269</v>
      </c>
      <c r="E212" s="40">
        <v>1024558622</v>
      </c>
      <c r="F212" s="41">
        <v>46047</v>
      </c>
      <c r="G212" s="41"/>
      <c r="H212" s="41">
        <v>46289</v>
      </c>
      <c r="I212" s="42">
        <v>46518488</v>
      </c>
      <c r="J212" s="43"/>
      <c r="K212" s="40">
        <v>0</v>
      </c>
      <c r="L212" s="39" t="s">
        <v>60</v>
      </c>
      <c r="M212" s="42">
        <v>0</v>
      </c>
      <c r="N212" s="40">
        <v>5814811</v>
      </c>
      <c r="O212" s="42">
        <v>193827.03333333333</v>
      </c>
      <c r="P212" s="38">
        <v>225</v>
      </c>
      <c r="Q212" s="41">
        <v>46033</v>
      </c>
      <c r="R212" s="42">
        <v>46518488</v>
      </c>
      <c r="S212" s="38">
        <v>611</v>
      </c>
      <c r="T212" s="41">
        <v>46047</v>
      </c>
      <c r="U212" s="42">
        <v>46518488</v>
      </c>
      <c r="V212" s="42">
        <v>1162962.2</v>
      </c>
      <c r="W212" s="42">
        <v>5814811</v>
      </c>
      <c r="X212" s="42">
        <v>5814811</v>
      </c>
      <c r="Y212" s="42">
        <v>5814811</v>
      </c>
      <c r="Z212" s="42">
        <v>5814811</v>
      </c>
      <c r="AA212" s="42">
        <v>5814811</v>
      </c>
      <c r="AB212" s="42">
        <v>5814811</v>
      </c>
      <c r="AC212" s="42">
        <f t="shared" si="44"/>
        <v>36051828.200000003</v>
      </c>
      <c r="AD212" s="42"/>
      <c r="AE212" s="42">
        <f t="shared" si="45"/>
        <v>5814811</v>
      </c>
      <c r="AF212" s="42">
        <f>--N212/30*24</f>
        <v>4651848.8</v>
      </c>
      <c r="AG212" s="42">
        <v>0</v>
      </c>
      <c r="AH212" s="42"/>
      <c r="AI212" s="42"/>
      <c r="AJ212" s="42">
        <f t="shared" si="46"/>
        <v>10466659.800000001</v>
      </c>
      <c r="AK212" s="42">
        <f t="shared" si="47"/>
        <v>46518488</v>
      </c>
      <c r="AL212" s="39"/>
      <c r="AM212" s="39"/>
      <c r="AN212" s="39"/>
      <c r="AO212" s="39"/>
      <c r="AP212" s="39"/>
      <c r="AQ212" s="39" t="s">
        <v>61</v>
      </c>
      <c r="AR212" s="39" t="s">
        <v>1270</v>
      </c>
      <c r="AS212" s="39" t="s">
        <v>1271</v>
      </c>
      <c r="AT212" s="39" t="s">
        <v>1175</v>
      </c>
    </row>
    <row r="213" spans="1:46" hidden="1" x14ac:dyDescent="0.25">
      <c r="A213" s="38">
        <v>212</v>
      </c>
      <c r="B213" s="39" t="s">
        <v>6</v>
      </c>
      <c r="C213" s="39" t="s">
        <v>1272</v>
      </c>
      <c r="D213" s="39" t="s">
        <v>1273</v>
      </c>
      <c r="E213" s="40">
        <v>52851595</v>
      </c>
      <c r="F213" s="41">
        <v>46052</v>
      </c>
      <c r="G213" s="41"/>
      <c r="H213" s="41">
        <v>46294</v>
      </c>
      <c r="I213" s="42">
        <v>77422944</v>
      </c>
      <c r="J213" s="43"/>
      <c r="K213" s="40">
        <v>0</v>
      </c>
      <c r="L213" s="39" t="s">
        <v>60</v>
      </c>
      <c r="M213" s="42">
        <v>0</v>
      </c>
      <c r="N213" s="40">
        <v>9677868</v>
      </c>
      <c r="O213" s="42">
        <v>322595.59999999998</v>
      </c>
      <c r="P213" s="38">
        <v>329</v>
      </c>
      <c r="Q213" s="41">
        <v>46033</v>
      </c>
      <c r="R213" s="42">
        <v>77422944</v>
      </c>
      <c r="S213" s="38">
        <v>1218</v>
      </c>
      <c r="T213" s="41">
        <v>46052</v>
      </c>
      <c r="U213" s="42">
        <v>77422944</v>
      </c>
      <c r="V213" s="42">
        <v>322595.59999999998</v>
      </c>
      <c r="W213" s="42">
        <v>9677868</v>
      </c>
      <c r="X213" s="42">
        <v>9677868</v>
      </c>
      <c r="Y213" s="42">
        <v>9677868</v>
      </c>
      <c r="Z213" s="42">
        <v>9677868</v>
      </c>
      <c r="AA213" s="42">
        <v>9677868</v>
      </c>
      <c r="AB213" s="42">
        <v>9677868</v>
      </c>
      <c r="AC213" s="42">
        <f t="shared" si="44"/>
        <v>58389803.600000001</v>
      </c>
      <c r="AD213" s="42"/>
      <c r="AE213" s="42">
        <f t="shared" si="45"/>
        <v>9677868</v>
      </c>
      <c r="AF213" s="42">
        <f>--N213/30*29</f>
        <v>9355272.3999999985</v>
      </c>
      <c r="AG213" s="42">
        <v>0</v>
      </c>
      <c r="AH213" s="42"/>
      <c r="AI213" s="42"/>
      <c r="AJ213" s="42">
        <f t="shared" si="46"/>
        <v>19033140.399999999</v>
      </c>
      <c r="AK213" s="42">
        <f t="shared" si="47"/>
        <v>77422944</v>
      </c>
      <c r="AL213" s="39"/>
      <c r="AM213" s="39"/>
      <c r="AN213" s="39"/>
      <c r="AO213" s="39"/>
      <c r="AP213" s="39"/>
      <c r="AQ213" s="39" t="s">
        <v>61</v>
      </c>
      <c r="AR213" s="39" t="s">
        <v>1274</v>
      </c>
      <c r="AS213" s="39" t="s">
        <v>1275</v>
      </c>
      <c r="AT213" s="39" t="s">
        <v>1175</v>
      </c>
    </row>
    <row r="214" spans="1:46" hidden="1" x14ac:dyDescent="0.25">
      <c r="A214" s="38">
        <v>213</v>
      </c>
      <c r="B214" s="39" t="s">
        <v>6</v>
      </c>
      <c r="C214" s="39" t="s">
        <v>1276</v>
      </c>
      <c r="D214" s="39" t="s">
        <v>1277</v>
      </c>
      <c r="E214" s="40">
        <v>80094451</v>
      </c>
      <c r="F214" s="41">
        <v>46049</v>
      </c>
      <c r="G214" s="41"/>
      <c r="H214" s="41">
        <v>46291</v>
      </c>
      <c r="I214" s="42">
        <v>91014432</v>
      </c>
      <c r="J214" s="43"/>
      <c r="K214" s="40">
        <v>0</v>
      </c>
      <c r="L214" s="39" t="s">
        <v>60</v>
      </c>
      <c r="M214" s="42">
        <v>0</v>
      </c>
      <c r="N214" s="40">
        <v>11376804</v>
      </c>
      <c r="O214" s="42">
        <v>379226.8</v>
      </c>
      <c r="P214" s="38">
        <v>348</v>
      </c>
      <c r="Q214" s="41">
        <v>46033</v>
      </c>
      <c r="R214" s="42">
        <v>91014432</v>
      </c>
      <c r="S214" s="38">
        <v>1003</v>
      </c>
      <c r="T214" s="41">
        <v>46049</v>
      </c>
      <c r="U214" s="42">
        <v>91014432</v>
      </c>
      <c r="V214" s="42">
        <v>1516907.2</v>
      </c>
      <c r="W214" s="42">
        <v>11376804</v>
      </c>
      <c r="X214" s="42">
        <v>11376804</v>
      </c>
      <c r="Y214" s="42">
        <v>11376804</v>
      </c>
      <c r="Z214" s="42">
        <v>11376804</v>
      </c>
      <c r="AA214" s="42">
        <v>11376804</v>
      </c>
      <c r="AB214" s="42">
        <v>11376804</v>
      </c>
      <c r="AC214" s="42">
        <f t="shared" si="44"/>
        <v>69777731.200000003</v>
      </c>
      <c r="AD214" s="42"/>
      <c r="AE214" s="42">
        <f t="shared" si="45"/>
        <v>11376804</v>
      </c>
      <c r="AF214" s="42">
        <f>--N214/30*26</f>
        <v>9859896.7999999989</v>
      </c>
      <c r="AG214" s="42">
        <v>0</v>
      </c>
      <c r="AH214" s="42"/>
      <c r="AI214" s="42"/>
      <c r="AJ214" s="42">
        <f t="shared" si="46"/>
        <v>21236700.799999997</v>
      </c>
      <c r="AK214" s="42">
        <f t="shared" si="47"/>
        <v>91014432</v>
      </c>
      <c r="AL214" s="39"/>
      <c r="AM214" s="39"/>
      <c r="AN214" s="39"/>
      <c r="AO214" s="39"/>
      <c r="AP214" s="39"/>
      <c r="AQ214" s="39" t="s">
        <v>93</v>
      </c>
      <c r="AR214" s="39" t="s">
        <v>1278</v>
      </c>
      <c r="AS214" s="39" t="s">
        <v>1279</v>
      </c>
      <c r="AT214" s="39" t="s">
        <v>1175</v>
      </c>
    </row>
    <row r="215" spans="1:46" hidden="1" x14ac:dyDescent="0.25">
      <c r="A215" s="38">
        <v>214</v>
      </c>
      <c r="B215" s="39" t="s">
        <v>6</v>
      </c>
      <c r="C215" s="39" t="s">
        <v>1280</v>
      </c>
      <c r="D215" s="39" t="s">
        <v>1281</v>
      </c>
      <c r="E215" s="40">
        <v>14295965</v>
      </c>
      <c r="F215" s="41">
        <v>46038</v>
      </c>
      <c r="G215" s="41"/>
      <c r="H215" s="41">
        <v>46280</v>
      </c>
      <c r="I215" s="42">
        <v>101600000</v>
      </c>
      <c r="J215" s="43"/>
      <c r="K215" s="40">
        <v>0</v>
      </c>
      <c r="L215" s="39" t="s">
        <v>60</v>
      </c>
      <c r="M215" s="42">
        <v>0</v>
      </c>
      <c r="N215" s="40">
        <v>12700000</v>
      </c>
      <c r="O215" s="42">
        <v>423333.33333333331</v>
      </c>
      <c r="P215" s="38">
        <v>328</v>
      </c>
      <c r="Q215" s="41">
        <v>46033</v>
      </c>
      <c r="R215" s="42">
        <v>101600000</v>
      </c>
      <c r="S215" s="38">
        <v>232</v>
      </c>
      <c r="T215" s="41">
        <v>46038</v>
      </c>
      <c r="U215" s="42">
        <v>101600000</v>
      </c>
      <c r="V215" s="42">
        <v>6350000</v>
      </c>
      <c r="W215" s="42">
        <v>12700000</v>
      </c>
      <c r="X215" s="42">
        <v>12700000</v>
      </c>
      <c r="Y215" s="42">
        <v>12700000</v>
      </c>
      <c r="Z215" s="42">
        <v>12700000</v>
      </c>
      <c r="AA215" s="42">
        <v>12700000</v>
      </c>
      <c r="AB215" s="42">
        <v>12700000</v>
      </c>
      <c r="AC215" s="42">
        <f t="shared" si="44"/>
        <v>82550000</v>
      </c>
      <c r="AD215" s="42"/>
      <c r="AE215" s="42">
        <f t="shared" si="45"/>
        <v>12700000</v>
      </c>
      <c r="AF215" s="42">
        <f t="shared" ref="AF215:AF224" si="51">--N215/30*15</f>
        <v>6350000</v>
      </c>
      <c r="AG215" s="42">
        <v>0</v>
      </c>
      <c r="AH215" s="42"/>
      <c r="AI215" s="42"/>
      <c r="AJ215" s="42">
        <f t="shared" si="46"/>
        <v>19050000</v>
      </c>
      <c r="AK215" s="42">
        <f t="shared" si="47"/>
        <v>101600000</v>
      </c>
      <c r="AL215" s="39"/>
      <c r="AM215" s="39"/>
      <c r="AN215" s="39"/>
      <c r="AO215" s="39"/>
      <c r="AP215" s="39"/>
      <c r="AQ215" s="39" t="s">
        <v>61</v>
      </c>
      <c r="AR215" s="39" t="s">
        <v>1282</v>
      </c>
      <c r="AS215" s="39" t="s">
        <v>1283</v>
      </c>
      <c r="AT215" s="39" t="s">
        <v>1175</v>
      </c>
    </row>
    <row r="216" spans="1:46" hidden="1" x14ac:dyDescent="0.25">
      <c r="A216" s="38">
        <v>215</v>
      </c>
      <c r="B216" s="39" t="s">
        <v>6</v>
      </c>
      <c r="C216" s="39" t="s">
        <v>1284</v>
      </c>
      <c r="D216" s="39" t="s">
        <v>1285</v>
      </c>
      <c r="E216" s="40">
        <v>80658264</v>
      </c>
      <c r="F216" s="41">
        <v>46038</v>
      </c>
      <c r="G216" s="41"/>
      <c r="H216" s="41">
        <v>46280</v>
      </c>
      <c r="I216" s="42">
        <v>95896816</v>
      </c>
      <c r="J216" s="43"/>
      <c r="K216" s="40">
        <v>0</v>
      </c>
      <c r="L216" s="39" t="s">
        <v>60</v>
      </c>
      <c r="M216" s="42">
        <v>0</v>
      </c>
      <c r="N216" s="40">
        <v>11987102</v>
      </c>
      <c r="O216" s="42">
        <v>399570.06666666665</v>
      </c>
      <c r="P216" s="38">
        <v>412</v>
      </c>
      <c r="Q216" s="41">
        <v>46033</v>
      </c>
      <c r="R216" s="42">
        <v>95896816</v>
      </c>
      <c r="S216" s="38">
        <v>219</v>
      </c>
      <c r="T216" s="41">
        <v>46038</v>
      </c>
      <c r="U216" s="42">
        <v>95896816</v>
      </c>
      <c r="V216" s="42">
        <v>5993551</v>
      </c>
      <c r="W216" s="42">
        <v>11987102</v>
      </c>
      <c r="X216" s="42">
        <v>11987102</v>
      </c>
      <c r="Y216" s="42">
        <v>11987102</v>
      </c>
      <c r="Z216" s="42">
        <v>11987102</v>
      </c>
      <c r="AA216" s="42">
        <v>11987102</v>
      </c>
      <c r="AB216" s="42">
        <v>11987102</v>
      </c>
      <c r="AC216" s="42">
        <f t="shared" si="44"/>
        <v>77916163</v>
      </c>
      <c r="AD216" s="42"/>
      <c r="AE216" s="42">
        <f t="shared" si="45"/>
        <v>11987102</v>
      </c>
      <c r="AF216" s="42">
        <f t="shared" si="51"/>
        <v>5993551</v>
      </c>
      <c r="AG216" s="42">
        <v>0</v>
      </c>
      <c r="AH216" s="42"/>
      <c r="AI216" s="42"/>
      <c r="AJ216" s="42">
        <f t="shared" si="46"/>
        <v>17980653</v>
      </c>
      <c r="AK216" s="42">
        <f t="shared" si="47"/>
        <v>95896816</v>
      </c>
      <c r="AL216" s="39"/>
      <c r="AM216" s="39"/>
      <c r="AN216" s="39"/>
      <c r="AO216" s="39"/>
      <c r="AP216" s="39"/>
      <c r="AQ216" s="39" t="s">
        <v>61</v>
      </c>
      <c r="AR216" s="39" t="s">
        <v>1286</v>
      </c>
      <c r="AS216" s="39" t="s">
        <v>1287</v>
      </c>
      <c r="AT216" s="39" t="s">
        <v>1175</v>
      </c>
    </row>
    <row r="217" spans="1:46" hidden="1" x14ac:dyDescent="0.25">
      <c r="A217" s="38">
        <v>216</v>
      </c>
      <c r="B217" s="39" t="s">
        <v>6</v>
      </c>
      <c r="C217" s="39" t="s">
        <v>1288</v>
      </c>
      <c r="D217" s="39" t="s">
        <v>1289</v>
      </c>
      <c r="E217" s="40">
        <v>53108135</v>
      </c>
      <c r="F217" s="41">
        <v>46038</v>
      </c>
      <c r="G217" s="41"/>
      <c r="H217" s="41">
        <v>46280</v>
      </c>
      <c r="I217" s="42">
        <v>116801848</v>
      </c>
      <c r="J217" s="43"/>
      <c r="K217" s="40">
        <v>0</v>
      </c>
      <c r="L217" s="39" t="s">
        <v>60</v>
      </c>
      <c r="M217" s="42">
        <v>0</v>
      </c>
      <c r="N217" s="40">
        <v>14600231</v>
      </c>
      <c r="O217" s="42">
        <v>486674.36666666664</v>
      </c>
      <c r="P217" s="38">
        <v>258</v>
      </c>
      <c r="Q217" s="41">
        <v>46033</v>
      </c>
      <c r="R217" s="42">
        <v>116801848</v>
      </c>
      <c r="S217" s="38">
        <v>233</v>
      </c>
      <c r="T217" s="41">
        <v>46038</v>
      </c>
      <c r="U217" s="42">
        <v>116801848</v>
      </c>
      <c r="V217" s="42">
        <v>7300115.5</v>
      </c>
      <c r="W217" s="42">
        <v>14600231</v>
      </c>
      <c r="X217" s="42">
        <v>14600231</v>
      </c>
      <c r="Y217" s="42">
        <v>14600231</v>
      </c>
      <c r="Z217" s="42">
        <v>14600231</v>
      </c>
      <c r="AA217" s="42">
        <v>14600231</v>
      </c>
      <c r="AB217" s="42">
        <v>14600231</v>
      </c>
      <c r="AC217" s="42">
        <f t="shared" si="44"/>
        <v>94901501.5</v>
      </c>
      <c r="AD217" s="42"/>
      <c r="AE217" s="42">
        <f t="shared" si="45"/>
        <v>14600231</v>
      </c>
      <c r="AF217" s="42">
        <f t="shared" si="51"/>
        <v>7300115.5</v>
      </c>
      <c r="AG217" s="42">
        <v>0</v>
      </c>
      <c r="AH217" s="42"/>
      <c r="AI217" s="42"/>
      <c r="AJ217" s="42">
        <f t="shared" si="46"/>
        <v>21900346.5</v>
      </c>
      <c r="AK217" s="42">
        <f t="shared" si="47"/>
        <v>116801848</v>
      </c>
      <c r="AL217" s="39"/>
      <c r="AM217" s="39"/>
      <c r="AN217" s="39"/>
      <c r="AO217" s="39"/>
      <c r="AP217" s="39"/>
      <c r="AQ217" s="39" t="s">
        <v>61</v>
      </c>
      <c r="AR217" s="39" t="s">
        <v>1290</v>
      </c>
      <c r="AS217" s="39" t="s">
        <v>1291</v>
      </c>
      <c r="AT217" s="39" t="s">
        <v>1175</v>
      </c>
    </row>
    <row r="218" spans="1:46" hidden="1" x14ac:dyDescent="0.25">
      <c r="A218" s="38">
        <v>217</v>
      </c>
      <c r="B218" s="39" t="s">
        <v>6</v>
      </c>
      <c r="C218" s="39" t="s">
        <v>1292</v>
      </c>
      <c r="D218" s="39" t="s">
        <v>1293</v>
      </c>
      <c r="E218" s="40">
        <v>1010213243</v>
      </c>
      <c r="F218" s="41">
        <v>46038</v>
      </c>
      <c r="G218" s="41"/>
      <c r="H218" s="41">
        <v>46280</v>
      </c>
      <c r="I218" s="42">
        <v>92013936</v>
      </c>
      <c r="J218" s="43"/>
      <c r="K218" s="40">
        <v>0</v>
      </c>
      <c r="L218" s="39" t="s">
        <v>60</v>
      </c>
      <c r="M218" s="42">
        <v>0</v>
      </c>
      <c r="N218" s="40">
        <v>11501742</v>
      </c>
      <c r="O218" s="42">
        <v>383391.4</v>
      </c>
      <c r="P218" s="38">
        <v>260</v>
      </c>
      <c r="Q218" s="41">
        <v>46033</v>
      </c>
      <c r="R218" s="42">
        <v>92013936</v>
      </c>
      <c r="S218" s="38">
        <v>234</v>
      </c>
      <c r="T218" s="41">
        <v>46038</v>
      </c>
      <c r="U218" s="42">
        <v>92013936</v>
      </c>
      <c r="V218" s="42">
        <v>5750871</v>
      </c>
      <c r="W218" s="42">
        <v>11501742</v>
      </c>
      <c r="X218" s="42">
        <v>11501742</v>
      </c>
      <c r="Y218" s="42">
        <v>11501742</v>
      </c>
      <c r="Z218" s="42">
        <v>11501742</v>
      </c>
      <c r="AA218" s="42">
        <v>11501742</v>
      </c>
      <c r="AB218" s="42">
        <v>11501742</v>
      </c>
      <c r="AC218" s="42">
        <f t="shared" si="44"/>
        <v>74761323</v>
      </c>
      <c r="AD218" s="42"/>
      <c r="AE218" s="42">
        <f t="shared" si="45"/>
        <v>11501742</v>
      </c>
      <c r="AF218" s="42">
        <f t="shared" si="51"/>
        <v>5750871</v>
      </c>
      <c r="AG218" s="42">
        <v>0</v>
      </c>
      <c r="AH218" s="42"/>
      <c r="AI218" s="42"/>
      <c r="AJ218" s="42">
        <f t="shared" si="46"/>
        <v>17252613</v>
      </c>
      <c r="AK218" s="42">
        <f t="shared" si="47"/>
        <v>92013936</v>
      </c>
      <c r="AL218" s="39"/>
      <c r="AM218" s="39"/>
      <c r="AN218" s="39"/>
      <c r="AO218" s="39"/>
      <c r="AP218" s="39"/>
      <c r="AQ218" s="39" t="s">
        <v>61</v>
      </c>
      <c r="AR218" s="39" t="s">
        <v>1294</v>
      </c>
      <c r="AS218" s="39" t="s">
        <v>1295</v>
      </c>
      <c r="AT218" s="39" t="s">
        <v>1175</v>
      </c>
    </row>
    <row r="219" spans="1:46" hidden="1" x14ac:dyDescent="0.25">
      <c r="A219" s="38">
        <v>218</v>
      </c>
      <c r="B219" s="39" t="s">
        <v>6</v>
      </c>
      <c r="C219" s="39" t="s">
        <v>1296</v>
      </c>
      <c r="D219" s="39" t="s">
        <v>1297</v>
      </c>
      <c r="E219" s="40">
        <v>80723070</v>
      </c>
      <c r="F219" s="41">
        <v>46038</v>
      </c>
      <c r="G219" s="41"/>
      <c r="H219" s="41">
        <v>46280</v>
      </c>
      <c r="I219" s="42">
        <v>109200000</v>
      </c>
      <c r="J219" s="43"/>
      <c r="K219" s="40">
        <v>0</v>
      </c>
      <c r="L219" s="39" t="s">
        <v>60</v>
      </c>
      <c r="M219" s="42">
        <v>0</v>
      </c>
      <c r="N219" s="40">
        <v>13650000</v>
      </c>
      <c r="O219" s="42">
        <v>455000</v>
      </c>
      <c r="P219" s="38">
        <v>395</v>
      </c>
      <c r="Q219" s="41">
        <v>46033</v>
      </c>
      <c r="R219" s="42">
        <v>109200000</v>
      </c>
      <c r="S219" s="38">
        <v>235</v>
      </c>
      <c r="T219" s="41">
        <v>46038</v>
      </c>
      <c r="U219" s="42">
        <v>109200000</v>
      </c>
      <c r="V219" s="42">
        <v>6825000</v>
      </c>
      <c r="W219" s="42">
        <v>13650000</v>
      </c>
      <c r="X219" s="42">
        <v>13650000</v>
      </c>
      <c r="Y219" s="42">
        <v>13650000</v>
      </c>
      <c r="Z219" s="42">
        <v>13650000</v>
      </c>
      <c r="AA219" s="42">
        <v>13650000</v>
      </c>
      <c r="AB219" s="42">
        <v>13650000</v>
      </c>
      <c r="AC219" s="42">
        <f t="shared" si="44"/>
        <v>88725000</v>
      </c>
      <c r="AD219" s="42"/>
      <c r="AE219" s="42">
        <f t="shared" si="45"/>
        <v>13650000</v>
      </c>
      <c r="AF219" s="42">
        <f t="shared" si="51"/>
        <v>6825000</v>
      </c>
      <c r="AG219" s="42">
        <v>0</v>
      </c>
      <c r="AH219" s="42"/>
      <c r="AI219" s="42"/>
      <c r="AJ219" s="42">
        <f t="shared" si="46"/>
        <v>20475000</v>
      </c>
      <c r="AK219" s="42">
        <f t="shared" si="47"/>
        <v>109200000</v>
      </c>
      <c r="AL219" s="39"/>
      <c r="AM219" s="39"/>
      <c r="AN219" s="39"/>
      <c r="AO219" s="39"/>
      <c r="AP219" s="39"/>
      <c r="AQ219" s="39" t="s">
        <v>61</v>
      </c>
      <c r="AR219" s="39" t="s">
        <v>1298</v>
      </c>
      <c r="AS219" s="39" t="s">
        <v>1299</v>
      </c>
      <c r="AT219" s="39" t="s">
        <v>1175</v>
      </c>
    </row>
    <row r="220" spans="1:46" hidden="1" x14ac:dyDescent="0.25">
      <c r="A220" s="38">
        <v>219</v>
      </c>
      <c r="B220" s="39" t="s">
        <v>6</v>
      </c>
      <c r="C220" s="39" t="s">
        <v>1300</v>
      </c>
      <c r="D220" s="39" t="s">
        <v>1301</v>
      </c>
      <c r="E220" s="40">
        <v>52474025</v>
      </c>
      <c r="F220" s="41">
        <v>46038</v>
      </c>
      <c r="G220" s="41"/>
      <c r="H220" s="41">
        <v>46280</v>
      </c>
      <c r="I220" s="42">
        <v>110010720</v>
      </c>
      <c r="J220" s="43"/>
      <c r="K220" s="40">
        <v>0</v>
      </c>
      <c r="L220" s="39" t="s">
        <v>60</v>
      </c>
      <c r="M220" s="42">
        <v>0</v>
      </c>
      <c r="N220" s="40">
        <v>13751340</v>
      </c>
      <c r="O220" s="42">
        <v>458378</v>
      </c>
      <c r="P220" s="38">
        <v>452</v>
      </c>
      <c r="Q220" s="41">
        <v>46033</v>
      </c>
      <c r="R220" s="42">
        <v>110010720</v>
      </c>
      <c r="S220" s="38">
        <v>236</v>
      </c>
      <c r="T220" s="41">
        <v>46038</v>
      </c>
      <c r="U220" s="42">
        <v>110010720</v>
      </c>
      <c r="V220" s="42">
        <v>6875670</v>
      </c>
      <c r="W220" s="42">
        <v>13751340</v>
      </c>
      <c r="X220" s="42">
        <v>13751340</v>
      </c>
      <c r="Y220" s="42">
        <v>13751340</v>
      </c>
      <c r="Z220" s="42">
        <v>13751340</v>
      </c>
      <c r="AA220" s="42">
        <v>13751340</v>
      </c>
      <c r="AB220" s="42">
        <v>13751340</v>
      </c>
      <c r="AC220" s="42">
        <f t="shared" si="44"/>
        <v>89383710</v>
      </c>
      <c r="AD220" s="42"/>
      <c r="AE220" s="42">
        <f t="shared" si="45"/>
        <v>13751340</v>
      </c>
      <c r="AF220" s="42">
        <f t="shared" si="51"/>
        <v>6875670</v>
      </c>
      <c r="AG220" s="42">
        <v>0</v>
      </c>
      <c r="AH220" s="42"/>
      <c r="AI220" s="42"/>
      <c r="AJ220" s="42">
        <f t="shared" si="46"/>
        <v>20627010</v>
      </c>
      <c r="AK220" s="42">
        <f t="shared" si="47"/>
        <v>110010720</v>
      </c>
      <c r="AL220" s="39"/>
      <c r="AM220" s="39"/>
      <c r="AN220" s="39"/>
      <c r="AO220" s="39"/>
      <c r="AP220" s="39"/>
      <c r="AQ220" s="39" t="s">
        <v>61</v>
      </c>
      <c r="AR220" s="39" t="s">
        <v>1302</v>
      </c>
      <c r="AS220" s="39" t="s">
        <v>1303</v>
      </c>
      <c r="AT220" s="39" t="s">
        <v>1175</v>
      </c>
    </row>
    <row r="221" spans="1:46" hidden="1" x14ac:dyDescent="0.25">
      <c r="A221" s="38">
        <v>220</v>
      </c>
      <c r="B221" s="39" t="s">
        <v>6</v>
      </c>
      <c r="C221" s="39" t="s">
        <v>1304</v>
      </c>
      <c r="D221" s="39" t="s">
        <v>1305</v>
      </c>
      <c r="E221" s="40">
        <v>24167107</v>
      </c>
      <c r="F221" s="41">
        <v>46038</v>
      </c>
      <c r="G221" s="41"/>
      <c r="H221" s="41">
        <v>46280</v>
      </c>
      <c r="I221" s="42">
        <v>88200000</v>
      </c>
      <c r="J221" s="43"/>
      <c r="K221" s="40">
        <v>0</v>
      </c>
      <c r="L221" s="39" t="s">
        <v>60</v>
      </c>
      <c r="M221" s="42">
        <v>0</v>
      </c>
      <c r="N221" s="40">
        <v>11025000</v>
      </c>
      <c r="O221" s="42">
        <v>367500</v>
      </c>
      <c r="P221" s="38">
        <v>477</v>
      </c>
      <c r="Q221" s="41">
        <v>46033</v>
      </c>
      <c r="R221" s="42">
        <v>88200000</v>
      </c>
      <c r="S221" s="38">
        <v>238</v>
      </c>
      <c r="T221" s="41">
        <v>46038</v>
      </c>
      <c r="U221" s="42">
        <v>88200000</v>
      </c>
      <c r="V221" s="42">
        <v>5512500</v>
      </c>
      <c r="W221" s="42">
        <v>11025000</v>
      </c>
      <c r="X221" s="42">
        <v>11025000</v>
      </c>
      <c r="Y221" s="42">
        <v>11025000</v>
      </c>
      <c r="Z221" s="42">
        <v>11025000</v>
      </c>
      <c r="AA221" s="42">
        <v>11025000</v>
      </c>
      <c r="AB221" s="42">
        <v>11025000</v>
      </c>
      <c r="AC221" s="42">
        <f t="shared" si="44"/>
        <v>71662500</v>
      </c>
      <c r="AD221" s="42"/>
      <c r="AE221" s="42">
        <f t="shared" si="45"/>
        <v>11025000</v>
      </c>
      <c r="AF221" s="42">
        <f t="shared" si="51"/>
        <v>5512500</v>
      </c>
      <c r="AG221" s="42">
        <v>0</v>
      </c>
      <c r="AH221" s="42"/>
      <c r="AI221" s="42"/>
      <c r="AJ221" s="42">
        <f t="shared" si="46"/>
        <v>16537500</v>
      </c>
      <c r="AK221" s="42">
        <f t="shared" si="47"/>
        <v>88200000</v>
      </c>
      <c r="AL221" s="39"/>
      <c r="AM221" s="39"/>
      <c r="AN221" s="39"/>
      <c r="AO221" s="39"/>
      <c r="AP221" s="39"/>
      <c r="AQ221" s="39" t="s">
        <v>61</v>
      </c>
      <c r="AR221" s="39" t="s">
        <v>1306</v>
      </c>
      <c r="AS221" s="39" t="s">
        <v>1307</v>
      </c>
      <c r="AT221" s="39" t="s">
        <v>1175</v>
      </c>
    </row>
    <row r="222" spans="1:46" hidden="1" x14ac:dyDescent="0.25">
      <c r="A222" s="38">
        <v>221</v>
      </c>
      <c r="B222" s="39" t="s">
        <v>6</v>
      </c>
      <c r="C222" s="39" t="s">
        <v>1308</v>
      </c>
      <c r="D222" s="39" t="s">
        <v>1309</v>
      </c>
      <c r="E222" s="40">
        <v>20906129</v>
      </c>
      <c r="F222" s="41">
        <v>46038</v>
      </c>
      <c r="G222" s="41"/>
      <c r="H222" s="41">
        <v>46280</v>
      </c>
      <c r="I222" s="42">
        <v>64000000</v>
      </c>
      <c r="J222" s="43"/>
      <c r="K222" s="40">
        <v>0</v>
      </c>
      <c r="L222" s="39" t="s">
        <v>60</v>
      </c>
      <c r="M222" s="42">
        <v>0</v>
      </c>
      <c r="N222" s="40">
        <v>8000000</v>
      </c>
      <c r="O222" s="42">
        <v>266666.66666666669</v>
      </c>
      <c r="P222" s="38">
        <v>355</v>
      </c>
      <c r="Q222" s="41">
        <v>46033</v>
      </c>
      <c r="R222" s="42">
        <v>64000000</v>
      </c>
      <c r="S222" s="38">
        <v>246</v>
      </c>
      <c r="T222" s="41">
        <v>46038</v>
      </c>
      <c r="U222" s="42">
        <v>64000000</v>
      </c>
      <c r="V222" s="42">
        <v>4000000.0000000005</v>
      </c>
      <c r="W222" s="42">
        <v>8000000</v>
      </c>
      <c r="X222" s="42">
        <v>8000000</v>
      </c>
      <c r="Y222" s="42">
        <v>8000000</v>
      </c>
      <c r="Z222" s="42">
        <v>8000000</v>
      </c>
      <c r="AA222" s="42">
        <v>8000000</v>
      </c>
      <c r="AB222" s="42">
        <v>8000000</v>
      </c>
      <c r="AC222" s="42">
        <f t="shared" si="44"/>
        <v>52000000</v>
      </c>
      <c r="AD222" s="42"/>
      <c r="AE222" s="42">
        <f t="shared" si="45"/>
        <v>8000000</v>
      </c>
      <c r="AF222" s="42">
        <f t="shared" si="51"/>
        <v>4000000.0000000005</v>
      </c>
      <c r="AG222" s="42">
        <v>0</v>
      </c>
      <c r="AH222" s="42"/>
      <c r="AI222" s="42"/>
      <c r="AJ222" s="42">
        <f t="shared" si="46"/>
        <v>12000000</v>
      </c>
      <c r="AK222" s="42">
        <f t="shared" si="47"/>
        <v>64000000</v>
      </c>
      <c r="AL222" s="39"/>
      <c r="AM222" s="39"/>
      <c r="AN222" s="39"/>
      <c r="AO222" s="39"/>
      <c r="AP222" s="39"/>
      <c r="AQ222" s="39" t="s">
        <v>61</v>
      </c>
      <c r="AR222" s="39" t="s">
        <v>1310</v>
      </c>
      <c r="AS222" s="39" t="s">
        <v>1311</v>
      </c>
      <c r="AT222" s="39" t="s">
        <v>1175</v>
      </c>
    </row>
    <row r="223" spans="1:46" hidden="1" x14ac:dyDescent="0.25">
      <c r="A223" s="38">
        <v>222</v>
      </c>
      <c r="B223" s="39" t="s">
        <v>6</v>
      </c>
      <c r="C223" s="39" t="s">
        <v>1312</v>
      </c>
      <c r="D223" s="39" t="s">
        <v>1313</v>
      </c>
      <c r="E223" s="40">
        <v>1019075163</v>
      </c>
      <c r="F223" s="41">
        <v>46038</v>
      </c>
      <c r="G223" s="41"/>
      <c r="H223" s="41">
        <v>46280</v>
      </c>
      <c r="I223" s="42">
        <v>64000000</v>
      </c>
      <c r="J223" s="43"/>
      <c r="K223" s="40">
        <v>0</v>
      </c>
      <c r="L223" s="39" t="s">
        <v>60</v>
      </c>
      <c r="M223" s="42">
        <v>0</v>
      </c>
      <c r="N223" s="40">
        <v>8000000</v>
      </c>
      <c r="O223" s="42">
        <v>266666.66666666669</v>
      </c>
      <c r="P223" s="38">
        <v>414</v>
      </c>
      <c r="Q223" s="41">
        <v>46033</v>
      </c>
      <c r="R223" s="42">
        <v>96000000</v>
      </c>
      <c r="S223" s="38">
        <v>249</v>
      </c>
      <c r="T223" s="41">
        <v>46038</v>
      </c>
      <c r="U223" s="42">
        <v>64000000</v>
      </c>
      <c r="V223" s="42">
        <v>4000000.0000000005</v>
      </c>
      <c r="W223" s="42">
        <v>8000000</v>
      </c>
      <c r="X223" s="42">
        <v>8000000</v>
      </c>
      <c r="Y223" s="42">
        <v>8000000</v>
      </c>
      <c r="Z223" s="42">
        <v>8000000</v>
      </c>
      <c r="AA223" s="42">
        <v>8000000</v>
      </c>
      <c r="AB223" s="42">
        <v>8000000</v>
      </c>
      <c r="AC223" s="42">
        <f t="shared" si="44"/>
        <v>52000000</v>
      </c>
      <c r="AD223" s="42"/>
      <c r="AE223" s="42">
        <f t="shared" si="45"/>
        <v>8000000</v>
      </c>
      <c r="AF223" s="42">
        <f t="shared" si="51"/>
        <v>4000000.0000000005</v>
      </c>
      <c r="AG223" s="42">
        <v>0</v>
      </c>
      <c r="AH223" s="42"/>
      <c r="AI223" s="42"/>
      <c r="AJ223" s="42">
        <f t="shared" si="46"/>
        <v>12000000</v>
      </c>
      <c r="AK223" s="42">
        <f t="shared" si="47"/>
        <v>64000000</v>
      </c>
      <c r="AL223" s="39"/>
      <c r="AM223" s="39"/>
      <c r="AN223" s="39"/>
      <c r="AO223" s="39"/>
      <c r="AP223" s="39"/>
      <c r="AQ223" s="39" t="s">
        <v>61</v>
      </c>
      <c r="AR223" s="39" t="s">
        <v>1314</v>
      </c>
      <c r="AS223" s="39" t="s">
        <v>1315</v>
      </c>
      <c r="AT223" s="39" t="s">
        <v>1175</v>
      </c>
    </row>
    <row r="224" spans="1:46" hidden="1" x14ac:dyDescent="0.25">
      <c r="A224" s="38">
        <v>223</v>
      </c>
      <c r="B224" s="39" t="s">
        <v>6</v>
      </c>
      <c r="C224" s="39" t="s">
        <v>1316</v>
      </c>
      <c r="D224" s="39" t="s">
        <v>1317</v>
      </c>
      <c r="E224" s="40">
        <v>52897626</v>
      </c>
      <c r="F224" s="41">
        <v>46038</v>
      </c>
      <c r="G224" s="41"/>
      <c r="H224" s="41">
        <v>46280</v>
      </c>
      <c r="I224" s="42">
        <v>64000000</v>
      </c>
      <c r="J224" s="43"/>
      <c r="K224" s="40">
        <v>0</v>
      </c>
      <c r="L224" s="39" t="s">
        <v>60</v>
      </c>
      <c r="M224" s="42">
        <v>0</v>
      </c>
      <c r="N224" s="40">
        <v>8000000</v>
      </c>
      <c r="O224" s="42">
        <v>266666.66666666669</v>
      </c>
      <c r="P224" s="38">
        <v>246</v>
      </c>
      <c r="Q224" s="41">
        <v>46033</v>
      </c>
      <c r="R224" s="42">
        <v>96000000</v>
      </c>
      <c r="S224" s="38">
        <v>250</v>
      </c>
      <c r="T224" s="41">
        <v>46038</v>
      </c>
      <c r="U224" s="42">
        <v>64000000</v>
      </c>
      <c r="V224" s="42">
        <v>4000000.0000000005</v>
      </c>
      <c r="W224" s="42">
        <v>8000000</v>
      </c>
      <c r="X224" s="42">
        <v>8000000</v>
      </c>
      <c r="Y224" s="42">
        <v>8000000</v>
      </c>
      <c r="Z224" s="42">
        <v>8000000</v>
      </c>
      <c r="AA224" s="42">
        <v>8000000</v>
      </c>
      <c r="AB224" s="42">
        <v>8000000</v>
      </c>
      <c r="AC224" s="42">
        <f t="shared" si="44"/>
        <v>52000000</v>
      </c>
      <c r="AD224" s="42"/>
      <c r="AE224" s="42">
        <f t="shared" si="45"/>
        <v>8000000</v>
      </c>
      <c r="AF224" s="42">
        <f t="shared" si="51"/>
        <v>4000000.0000000005</v>
      </c>
      <c r="AG224" s="42">
        <v>0</v>
      </c>
      <c r="AH224" s="42"/>
      <c r="AI224" s="42"/>
      <c r="AJ224" s="42">
        <f t="shared" si="46"/>
        <v>12000000</v>
      </c>
      <c r="AK224" s="42">
        <f t="shared" si="47"/>
        <v>64000000</v>
      </c>
      <c r="AL224" s="39"/>
      <c r="AM224" s="39"/>
      <c r="AN224" s="39"/>
      <c r="AO224" s="39"/>
      <c r="AP224" s="39"/>
      <c r="AQ224" s="39" t="s">
        <v>61</v>
      </c>
      <c r="AR224" s="39" t="s">
        <v>1318</v>
      </c>
      <c r="AS224" s="39" t="s">
        <v>1319</v>
      </c>
      <c r="AT224" s="39" t="s">
        <v>1175</v>
      </c>
    </row>
    <row r="225" spans="1:46" hidden="1" x14ac:dyDescent="0.25">
      <c r="A225" s="38">
        <v>224</v>
      </c>
      <c r="B225" s="39" t="s">
        <v>6</v>
      </c>
      <c r="C225" s="39" t="s">
        <v>1320</v>
      </c>
      <c r="D225" s="39" t="s">
        <v>1321</v>
      </c>
      <c r="E225" s="40">
        <v>52344722</v>
      </c>
      <c r="F225" s="41">
        <v>46041</v>
      </c>
      <c r="G225" s="41"/>
      <c r="H225" s="41">
        <v>46283</v>
      </c>
      <c r="I225" s="42">
        <v>64000000</v>
      </c>
      <c r="J225" s="43"/>
      <c r="K225" s="40">
        <v>0</v>
      </c>
      <c r="L225" s="39" t="s">
        <v>60</v>
      </c>
      <c r="M225" s="42">
        <v>0</v>
      </c>
      <c r="N225" s="40">
        <v>8000000</v>
      </c>
      <c r="O225" s="42">
        <v>266666.66666666669</v>
      </c>
      <c r="P225" s="38">
        <v>388</v>
      </c>
      <c r="Q225" s="41">
        <v>46033</v>
      </c>
      <c r="R225" s="42">
        <v>96000000</v>
      </c>
      <c r="S225" s="38">
        <v>251</v>
      </c>
      <c r="T225" s="41">
        <v>46039</v>
      </c>
      <c r="U225" s="42">
        <v>64000000</v>
      </c>
      <c r="V225" s="42">
        <v>3200000</v>
      </c>
      <c r="W225" s="42">
        <v>8000000</v>
      </c>
      <c r="X225" s="42">
        <v>8000000</v>
      </c>
      <c r="Y225" s="42">
        <v>8000000</v>
      </c>
      <c r="Z225" s="42">
        <v>8000000</v>
      </c>
      <c r="AA225" s="42">
        <v>8000000</v>
      </c>
      <c r="AB225" s="42">
        <v>8000000</v>
      </c>
      <c r="AC225" s="42">
        <f t="shared" si="44"/>
        <v>51200000</v>
      </c>
      <c r="AD225" s="42"/>
      <c r="AE225" s="42">
        <f t="shared" si="45"/>
        <v>8000000</v>
      </c>
      <c r="AF225" s="42">
        <f t="shared" ref="AF225:AF230" si="52">--N225/30*18</f>
        <v>4800000</v>
      </c>
      <c r="AG225" s="42">
        <v>0</v>
      </c>
      <c r="AH225" s="42"/>
      <c r="AI225" s="42"/>
      <c r="AJ225" s="42">
        <f t="shared" si="46"/>
        <v>12800000</v>
      </c>
      <c r="AK225" s="42">
        <f t="shared" si="47"/>
        <v>64000000</v>
      </c>
      <c r="AL225" s="39"/>
      <c r="AM225" s="39"/>
      <c r="AN225" s="39"/>
      <c r="AO225" s="39"/>
      <c r="AP225" s="39"/>
      <c r="AQ225" s="39" t="s">
        <v>61</v>
      </c>
      <c r="AR225" s="39" t="s">
        <v>1322</v>
      </c>
      <c r="AS225" s="39" t="s">
        <v>1323</v>
      </c>
      <c r="AT225" s="39" t="s">
        <v>1175</v>
      </c>
    </row>
    <row r="226" spans="1:46" hidden="1" x14ac:dyDescent="0.25">
      <c r="A226" s="38">
        <v>225</v>
      </c>
      <c r="B226" s="39" t="s">
        <v>6</v>
      </c>
      <c r="C226" s="39" t="s">
        <v>1324</v>
      </c>
      <c r="D226" s="39" t="s">
        <v>1325</v>
      </c>
      <c r="E226" s="40">
        <v>1013583712</v>
      </c>
      <c r="F226" s="41">
        <v>46041</v>
      </c>
      <c r="G226" s="41"/>
      <c r="H226" s="41">
        <v>46283</v>
      </c>
      <c r="I226" s="42">
        <v>64000000</v>
      </c>
      <c r="J226" s="43"/>
      <c r="K226" s="40">
        <v>0</v>
      </c>
      <c r="L226" s="39" t="s">
        <v>60</v>
      </c>
      <c r="M226" s="42">
        <v>0</v>
      </c>
      <c r="N226" s="40">
        <v>8000000</v>
      </c>
      <c r="O226" s="42">
        <v>266666.66666666669</v>
      </c>
      <c r="P226" s="38">
        <v>320</v>
      </c>
      <c r="Q226" s="41">
        <v>46033</v>
      </c>
      <c r="R226" s="42">
        <v>64000000</v>
      </c>
      <c r="S226" s="38">
        <v>252</v>
      </c>
      <c r="T226" s="41">
        <v>46039</v>
      </c>
      <c r="U226" s="42">
        <v>64000000</v>
      </c>
      <c r="V226" s="42">
        <v>3200000</v>
      </c>
      <c r="W226" s="42">
        <v>8000000</v>
      </c>
      <c r="X226" s="42">
        <v>8000000</v>
      </c>
      <c r="Y226" s="42">
        <v>8000000</v>
      </c>
      <c r="Z226" s="42">
        <v>8000000</v>
      </c>
      <c r="AA226" s="42">
        <v>8000000</v>
      </c>
      <c r="AB226" s="42">
        <v>8000000</v>
      </c>
      <c r="AC226" s="42">
        <f t="shared" si="44"/>
        <v>51200000</v>
      </c>
      <c r="AD226" s="42"/>
      <c r="AE226" s="42">
        <f t="shared" si="45"/>
        <v>8000000</v>
      </c>
      <c r="AF226" s="42">
        <f t="shared" si="52"/>
        <v>4800000</v>
      </c>
      <c r="AG226" s="42">
        <v>0</v>
      </c>
      <c r="AH226" s="42"/>
      <c r="AI226" s="42"/>
      <c r="AJ226" s="42">
        <f t="shared" si="46"/>
        <v>12800000</v>
      </c>
      <c r="AK226" s="42">
        <f t="shared" si="47"/>
        <v>64000000</v>
      </c>
      <c r="AL226" s="39"/>
      <c r="AM226" s="39"/>
      <c r="AN226" s="39"/>
      <c r="AO226" s="39"/>
      <c r="AP226" s="39"/>
      <c r="AQ226" s="39" t="s">
        <v>61</v>
      </c>
      <c r="AR226" s="39" t="s">
        <v>1326</v>
      </c>
      <c r="AS226" s="39" t="s">
        <v>1327</v>
      </c>
      <c r="AT226" s="39" t="s">
        <v>1175</v>
      </c>
    </row>
    <row r="227" spans="1:46" hidden="1" x14ac:dyDescent="0.25">
      <c r="A227" s="38">
        <v>226</v>
      </c>
      <c r="B227" s="39" t="s">
        <v>6</v>
      </c>
      <c r="C227" s="39" t="s">
        <v>1328</v>
      </c>
      <c r="D227" s="39" t="s">
        <v>1329</v>
      </c>
      <c r="E227" s="40">
        <v>20546490</v>
      </c>
      <c r="F227" s="41">
        <v>46041</v>
      </c>
      <c r="G227" s="41"/>
      <c r="H227" s="41">
        <v>46283</v>
      </c>
      <c r="I227" s="42">
        <v>64000000</v>
      </c>
      <c r="J227" s="43"/>
      <c r="K227" s="40">
        <v>0</v>
      </c>
      <c r="L227" s="39" t="s">
        <v>60</v>
      </c>
      <c r="M227" s="42">
        <v>0</v>
      </c>
      <c r="N227" s="40">
        <v>8000000</v>
      </c>
      <c r="O227" s="42">
        <v>266666.66666666669</v>
      </c>
      <c r="P227" s="38">
        <v>285</v>
      </c>
      <c r="Q227" s="41">
        <v>46033</v>
      </c>
      <c r="R227" s="42">
        <v>96000000</v>
      </c>
      <c r="S227" s="38">
        <v>253</v>
      </c>
      <c r="T227" s="41">
        <v>46039</v>
      </c>
      <c r="U227" s="42">
        <v>64000000</v>
      </c>
      <c r="V227" s="42">
        <v>3200000</v>
      </c>
      <c r="W227" s="42">
        <v>8000000</v>
      </c>
      <c r="X227" s="42">
        <v>8000000</v>
      </c>
      <c r="Y227" s="42">
        <v>8000000</v>
      </c>
      <c r="Z227" s="42">
        <v>8000000</v>
      </c>
      <c r="AA227" s="42">
        <v>8000000</v>
      </c>
      <c r="AB227" s="42">
        <v>8000000</v>
      </c>
      <c r="AC227" s="42">
        <f t="shared" si="44"/>
        <v>51200000</v>
      </c>
      <c r="AD227" s="42"/>
      <c r="AE227" s="42">
        <f t="shared" si="45"/>
        <v>8000000</v>
      </c>
      <c r="AF227" s="42">
        <f t="shared" si="52"/>
        <v>4800000</v>
      </c>
      <c r="AG227" s="42">
        <v>0</v>
      </c>
      <c r="AH227" s="42"/>
      <c r="AI227" s="42"/>
      <c r="AJ227" s="42">
        <f t="shared" si="46"/>
        <v>12800000</v>
      </c>
      <c r="AK227" s="42">
        <f t="shared" si="47"/>
        <v>64000000</v>
      </c>
      <c r="AL227" s="39"/>
      <c r="AM227" s="39"/>
      <c r="AN227" s="39"/>
      <c r="AO227" s="39"/>
      <c r="AP227" s="39"/>
      <c r="AQ227" s="39" t="s">
        <v>61</v>
      </c>
      <c r="AR227" s="39" t="s">
        <v>1330</v>
      </c>
      <c r="AS227" s="39" t="s">
        <v>1331</v>
      </c>
      <c r="AT227" s="39" t="s">
        <v>1175</v>
      </c>
    </row>
    <row r="228" spans="1:46" hidden="1" x14ac:dyDescent="0.25">
      <c r="A228" s="38">
        <v>227</v>
      </c>
      <c r="B228" s="39" t="s">
        <v>6</v>
      </c>
      <c r="C228" s="39" t="s">
        <v>1332</v>
      </c>
      <c r="D228" s="39" t="s">
        <v>1333</v>
      </c>
      <c r="E228" s="40">
        <v>52780168</v>
      </c>
      <c r="F228" s="41">
        <v>46041</v>
      </c>
      <c r="G228" s="41"/>
      <c r="H228" s="41">
        <v>46283</v>
      </c>
      <c r="I228" s="42">
        <v>64000000</v>
      </c>
      <c r="J228" s="43"/>
      <c r="K228" s="40">
        <v>0</v>
      </c>
      <c r="L228" s="39" t="s">
        <v>60</v>
      </c>
      <c r="M228" s="42">
        <v>0</v>
      </c>
      <c r="N228" s="40">
        <v>8000000</v>
      </c>
      <c r="O228" s="42">
        <v>266666.66666666669</v>
      </c>
      <c r="P228" s="38">
        <v>356</v>
      </c>
      <c r="Q228" s="41">
        <v>46033</v>
      </c>
      <c r="R228" s="42">
        <v>96000000</v>
      </c>
      <c r="S228" s="38">
        <v>308</v>
      </c>
      <c r="T228" s="41">
        <v>46041</v>
      </c>
      <c r="U228" s="42">
        <v>64000000</v>
      </c>
      <c r="V228" s="42">
        <v>3200000</v>
      </c>
      <c r="W228" s="42">
        <v>8000000</v>
      </c>
      <c r="X228" s="42">
        <v>8000000</v>
      </c>
      <c r="Y228" s="42">
        <v>8000000</v>
      </c>
      <c r="Z228" s="42">
        <v>8000000</v>
      </c>
      <c r="AA228" s="42">
        <v>8000000</v>
      </c>
      <c r="AB228" s="42">
        <v>8000000</v>
      </c>
      <c r="AC228" s="42">
        <f t="shared" si="44"/>
        <v>51200000</v>
      </c>
      <c r="AD228" s="42"/>
      <c r="AE228" s="42">
        <f t="shared" si="45"/>
        <v>8000000</v>
      </c>
      <c r="AF228" s="42">
        <f t="shared" si="52"/>
        <v>4800000</v>
      </c>
      <c r="AG228" s="42">
        <v>0</v>
      </c>
      <c r="AH228" s="42"/>
      <c r="AI228" s="42"/>
      <c r="AJ228" s="42">
        <f t="shared" si="46"/>
        <v>12800000</v>
      </c>
      <c r="AK228" s="42">
        <f t="shared" si="47"/>
        <v>64000000</v>
      </c>
      <c r="AL228" s="39"/>
      <c r="AM228" s="39"/>
      <c r="AN228" s="39"/>
      <c r="AO228" s="39"/>
      <c r="AP228" s="39"/>
      <c r="AQ228" s="39" t="s">
        <v>61</v>
      </c>
      <c r="AR228" s="39" t="s">
        <v>1334</v>
      </c>
      <c r="AS228" s="39" t="s">
        <v>1335</v>
      </c>
      <c r="AT228" s="39" t="s">
        <v>1175</v>
      </c>
    </row>
    <row r="229" spans="1:46" hidden="1" x14ac:dyDescent="0.25">
      <c r="A229" s="38">
        <v>228</v>
      </c>
      <c r="B229" s="39" t="s">
        <v>6</v>
      </c>
      <c r="C229" s="39" t="s">
        <v>1336</v>
      </c>
      <c r="D229" s="39" t="s">
        <v>1337</v>
      </c>
      <c r="E229" s="40">
        <v>52152686</v>
      </c>
      <c r="F229" s="41">
        <v>46041</v>
      </c>
      <c r="G229" s="41"/>
      <c r="H229" s="41">
        <v>46283</v>
      </c>
      <c r="I229" s="42">
        <v>64000000</v>
      </c>
      <c r="J229" s="43"/>
      <c r="K229" s="40">
        <v>0</v>
      </c>
      <c r="L229" s="39" t="s">
        <v>60</v>
      </c>
      <c r="M229" s="42">
        <v>0</v>
      </c>
      <c r="N229" s="40">
        <v>8000000</v>
      </c>
      <c r="O229" s="42">
        <v>266666.66666666669</v>
      </c>
      <c r="P229" s="38">
        <v>321</v>
      </c>
      <c r="Q229" s="41">
        <v>46033</v>
      </c>
      <c r="R229" s="42">
        <v>64000000</v>
      </c>
      <c r="S229" s="38">
        <v>263</v>
      </c>
      <c r="T229" s="41">
        <v>46039</v>
      </c>
      <c r="U229" s="42">
        <v>64000000</v>
      </c>
      <c r="V229" s="42">
        <v>3200000</v>
      </c>
      <c r="W229" s="42">
        <v>8000000</v>
      </c>
      <c r="X229" s="42">
        <v>8000000</v>
      </c>
      <c r="Y229" s="42">
        <v>8000000</v>
      </c>
      <c r="Z229" s="42">
        <v>8000000</v>
      </c>
      <c r="AA229" s="42">
        <v>8000000</v>
      </c>
      <c r="AB229" s="42">
        <v>8000000</v>
      </c>
      <c r="AC229" s="42">
        <f t="shared" si="44"/>
        <v>51200000</v>
      </c>
      <c r="AD229" s="42"/>
      <c r="AE229" s="42">
        <f t="shared" si="45"/>
        <v>8000000</v>
      </c>
      <c r="AF229" s="42">
        <f t="shared" si="52"/>
        <v>4800000</v>
      </c>
      <c r="AG229" s="42">
        <v>0</v>
      </c>
      <c r="AH229" s="42"/>
      <c r="AI229" s="42"/>
      <c r="AJ229" s="42">
        <f t="shared" si="46"/>
        <v>12800000</v>
      </c>
      <c r="AK229" s="42">
        <f t="shared" si="47"/>
        <v>64000000</v>
      </c>
      <c r="AL229" s="39"/>
      <c r="AM229" s="39"/>
      <c r="AN229" s="39"/>
      <c r="AO229" s="39"/>
      <c r="AP229" s="39"/>
      <c r="AQ229" s="39" t="s">
        <v>61</v>
      </c>
      <c r="AR229" s="39" t="s">
        <v>1338</v>
      </c>
      <c r="AS229" s="39" t="s">
        <v>1339</v>
      </c>
      <c r="AT229" s="39" t="s">
        <v>1175</v>
      </c>
    </row>
    <row r="230" spans="1:46" hidden="1" x14ac:dyDescent="0.25">
      <c r="A230" s="38">
        <v>229</v>
      </c>
      <c r="B230" s="39" t="s">
        <v>6</v>
      </c>
      <c r="C230" s="39" t="s">
        <v>1340</v>
      </c>
      <c r="D230" s="39" t="s">
        <v>1341</v>
      </c>
      <c r="E230" s="40">
        <v>1075653244</v>
      </c>
      <c r="F230" s="41">
        <v>46041</v>
      </c>
      <c r="G230" s="41"/>
      <c r="H230" s="41">
        <v>46283</v>
      </c>
      <c r="I230" s="42">
        <v>64000000</v>
      </c>
      <c r="J230" s="43"/>
      <c r="K230" s="40">
        <v>0</v>
      </c>
      <c r="L230" s="39" t="s">
        <v>60</v>
      </c>
      <c r="M230" s="42">
        <v>0</v>
      </c>
      <c r="N230" s="40">
        <v>8000000</v>
      </c>
      <c r="O230" s="42">
        <v>266666.66666666669</v>
      </c>
      <c r="P230" s="38">
        <v>247</v>
      </c>
      <c r="Q230" s="41">
        <v>46033</v>
      </c>
      <c r="R230" s="42">
        <v>64000000</v>
      </c>
      <c r="S230" s="38">
        <v>264</v>
      </c>
      <c r="T230" s="41">
        <v>46039</v>
      </c>
      <c r="U230" s="42">
        <v>64000000</v>
      </c>
      <c r="V230" s="42">
        <v>3200000</v>
      </c>
      <c r="W230" s="42">
        <v>8000000</v>
      </c>
      <c r="X230" s="42">
        <v>8000000</v>
      </c>
      <c r="Y230" s="42">
        <v>8000000</v>
      </c>
      <c r="Z230" s="42">
        <v>8000000</v>
      </c>
      <c r="AA230" s="42">
        <v>8000000</v>
      </c>
      <c r="AB230" s="42">
        <v>8000000</v>
      </c>
      <c r="AC230" s="42">
        <f t="shared" si="44"/>
        <v>51200000</v>
      </c>
      <c r="AD230" s="42"/>
      <c r="AE230" s="42">
        <f t="shared" si="45"/>
        <v>8000000</v>
      </c>
      <c r="AF230" s="42">
        <f t="shared" si="52"/>
        <v>4800000</v>
      </c>
      <c r="AG230" s="42">
        <v>0</v>
      </c>
      <c r="AH230" s="42"/>
      <c r="AI230" s="42"/>
      <c r="AJ230" s="42">
        <f t="shared" si="46"/>
        <v>12800000</v>
      </c>
      <c r="AK230" s="42">
        <f t="shared" si="47"/>
        <v>64000000</v>
      </c>
      <c r="AL230" s="39"/>
      <c r="AM230" s="39"/>
      <c r="AN230" s="39"/>
      <c r="AO230" s="39"/>
      <c r="AP230" s="39"/>
      <c r="AQ230" s="39" t="s">
        <v>61</v>
      </c>
      <c r="AR230" s="39" t="s">
        <v>1342</v>
      </c>
      <c r="AS230" s="39" t="s">
        <v>1343</v>
      </c>
      <c r="AT230" s="39" t="s">
        <v>1175</v>
      </c>
    </row>
    <row r="231" spans="1:46" hidden="1" x14ac:dyDescent="0.25">
      <c r="A231" s="38">
        <v>230</v>
      </c>
      <c r="B231" s="39" t="s">
        <v>6</v>
      </c>
      <c r="C231" s="39" t="s">
        <v>1344</v>
      </c>
      <c r="D231" s="39" t="s">
        <v>1345</v>
      </c>
      <c r="E231" s="40">
        <v>2235492</v>
      </c>
      <c r="F231" s="41">
        <v>46043</v>
      </c>
      <c r="G231" s="41"/>
      <c r="H231" s="41">
        <v>46285</v>
      </c>
      <c r="I231" s="42">
        <v>92020328</v>
      </c>
      <c r="J231" s="43"/>
      <c r="K231" s="40">
        <v>0</v>
      </c>
      <c r="L231" s="39" t="s">
        <v>60</v>
      </c>
      <c r="M231" s="42">
        <v>0</v>
      </c>
      <c r="N231" s="40">
        <v>11502541</v>
      </c>
      <c r="O231" s="42">
        <v>383418.03333333333</v>
      </c>
      <c r="P231" s="38">
        <v>267</v>
      </c>
      <c r="Q231" s="41">
        <v>46033</v>
      </c>
      <c r="R231" s="42">
        <v>92020328</v>
      </c>
      <c r="S231" s="38">
        <v>441</v>
      </c>
      <c r="T231" s="41">
        <v>46043</v>
      </c>
      <c r="U231" s="42">
        <v>92020328</v>
      </c>
      <c r="V231" s="42">
        <v>3834180.33</v>
      </c>
      <c r="W231" s="42">
        <v>11502541</v>
      </c>
      <c r="X231" s="42">
        <v>11502541</v>
      </c>
      <c r="Y231" s="42">
        <v>11502541</v>
      </c>
      <c r="Z231" s="42">
        <v>11502541</v>
      </c>
      <c r="AA231" s="42">
        <v>11502541</v>
      </c>
      <c r="AB231" s="42">
        <v>11502541</v>
      </c>
      <c r="AC231" s="42">
        <f t="shared" si="44"/>
        <v>72849426.329999998</v>
      </c>
      <c r="AD231" s="42"/>
      <c r="AE231" s="42">
        <f t="shared" si="45"/>
        <v>11502541</v>
      </c>
      <c r="AF231" s="42">
        <f>--N231/30*20</f>
        <v>7668360.666666666</v>
      </c>
      <c r="AG231" s="42">
        <v>0</v>
      </c>
      <c r="AH231" s="42"/>
      <c r="AI231" s="42"/>
      <c r="AJ231" s="42">
        <f t="shared" si="46"/>
        <v>19170901.666666664</v>
      </c>
      <c r="AK231" s="42">
        <f t="shared" si="47"/>
        <v>92020327.99666667</v>
      </c>
      <c r="AL231" s="39"/>
      <c r="AM231" s="39"/>
      <c r="AN231" s="39"/>
      <c r="AO231" s="39"/>
      <c r="AP231" s="39"/>
      <c r="AQ231" s="39" t="s">
        <v>61</v>
      </c>
      <c r="AR231" s="39" t="s">
        <v>1346</v>
      </c>
      <c r="AS231" s="39" t="s">
        <v>1347</v>
      </c>
      <c r="AT231" s="39" t="s">
        <v>1175</v>
      </c>
    </row>
    <row r="232" spans="1:46" hidden="1" x14ac:dyDescent="0.25">
      <c r="A232" s="38">
        <v>231</v>
      </c>
      <c r="B232" s="39" t="s">
        <v>7</v>
      </c>
      <c r="C232" s="39" t="s">
        <v>727</v>
      </c>
      <c r="D232" s="39" t="s">
        <v>728</v>
      </c>
      <c r="E232" s="40">
        <v>1129531641</v>
      </c>
      <c r="F232" s="41">
        <v>46041</v>
      </c>
      <c r="G232" s="41"/>
      <c r="H232" s="41">
        <v>46283</v>
      </c>
      <c r="I232" s="42">
        <v>104289688</v>
      </c>
      <c r="J232" s="43"/>
      <c r="K232" s="40">
        <v>10954890.76</v>
      </c>
      <c r="L232" s="39" t="s">
        <v>92</v>
      </c>
      <c r="M232" s="42">
        <v>2081320.24</v>
      </c>
      <c r="N232" s="40">
        <v>13036211</v>
      </c>
      <c r="O232" s="42">
        <v>434540.36666666664</v>
      </c>
      <c r="P232" s="38">
        <v>611</v>
      </c>
      <c r="Q232" s="41">
        <v>46033</v>
      </c>
      <c r="R232" s="42">
        <v>156434532</v>
      </c>
      <c r="S232" s="38">
        <v>195</v>
      </c>
      <c r="T232" s="41">
        <v>46037</v>
      </c>
      <c r="U232" s="42">
        <v>104289688</v>
      </c>
      <c r="V232" s="42">
        <v>5214484.4000000004</v>
      </c>
      <c r="W232" s="42">
        <v>13036211</v>
      </c>
      <c r="X232" s="42">
        <v>13036211</v>
      </c>
      <c r="Y232" s="42">
        <v>13036211</v>
      </c>
      <c r="Z232" s="42">
        <v>13036211</v>
      </c>
      <c r="AA232" s="42">
        <v>13036211</v>
      </c>
      <c r="AB232" s="42">
        <v>13036211</v>
      </c>
      <c r="AC232" s="42">
        <f>SUM(V232:AA232)</f>
        <v>70395539.400000006</v>
      </c>
      <c r="AD232" s="42">
        <f>+AB232</f>
        <v>13036211</v>
      </c>
      <c r="AE232" s="42">
        <f t="shared" si="45"/>
        <v>13036211</v>
      </c>
      <c r="AF232" s="42">
        <f>--N232/30*18</f>
        <v>7821726.5999999996</v>
      </c>
      <c r="AG232" s="42">
        <v>0</v>
      </c>
      <c r="AH232" s="42"/>
      <c r="AI232" s="42"/>
      <c r="AJ232" s="42">
        <f t="shared" si="46"/>
        <v>33894148.600000001</v>
      </c>
      <c r="AK232" s="42">
        <f t="shared" si="47"/>
        <v>104289688</v>
      </c>
      <c r="AL232" s="39"/>
      <c r="AM232" s="39"/>
      <c r="AN232" s="39"/>
      <c r="AO232" s="39"/>
      <c r="AP232" s="39"/>
      <c r="AQ232" s="39" t="s">
        <v>61</v>
      </c>
      <c r="AR232" s="39" t="s">
        <v>729</v>
      </c>
      <c r="AS232" s="39" t="s">
        <v>730</v>
      </c>
      <c r="AT232" s="39" t="s">
        <v>650</v>
      </c>
    </row>
    <row r="233" spans="1:46" hidden="1" x14ac:dyDescent="0.25">
      <c r="A233" s="38">
        <v>232</v>
      </c>
      <c r="B233" s="39" t="s">
        <v>6</v>
      </c>
      <c r="C233" s="39" t="s">
        <v>1348</v>
      </c>
      <c r="D233" s="39" t="s">
        <v>1349</v>
      </c>
      <c r="E233" s="40">
        <v>1018434853</v>
      </c>
      <c r="F233" s="41">
        <v>46049</v>
      </c>
      <c r="G233" s="41"/>
      <c r="H233" s="41">
        <v>46291</v>
      </c>
      <c r="I233" s="42">
        <v>73458000</v>
      </c>
      <c r="J233" s="43"/>
      <c r="K233" s="40">
        <v>0</v>
      </c>
      <c r="L233" s="39" t="s">
        <v>60</v>
      </c>
      <c r="M233" s="42">
        <v>0</v>
      </c>
      <c r="N233" s="40">
        <v>9182250</v>
      </c>
      <c r="O233" s="42">
        <v>306075</v>
      </c>
      <c r="P233" s="38">
        <v>396</v>
      </c>
      <c r="Q233" s="41">
        <v>46033</v>
      </c>
      <c r="R233" s="42">
        <v>73458000</v>
      </c>
      <c r="S233" s="38">
        <v>1043</v>
      </c>
      <c r="T233" s="41">
        <v>46049</v>
      </c>
      <c r="U233" s="42">
        <v>73458000</v>
      </c>
      <c r="V233" s="42">
        <v>1224300</v>
      </c>
      <c r="W233" s="42">
        <v>9182250</v>
      </c>
      <c r="X233" s="42">
        <v>9182250</v>
      </c>
      <c r="Y233" s="42">
        <v>9182250</v>
      </c>
      <c r="Z233" s="42">
        <v>9182250</v>
      </c>
      <c r="AA233" s="42">
        <v>9182250</v>
      </c>
      <c r="AB233" s="42">
        <v>9182250</v>
      </c>
      <c r="AC233" s="42">
        <f t="shared" si="44"/>
        <v>56317800</v>
      </c>
      <c r="AD233" s="42"/>
      <c r="AE233" s="42">
        <f t="shared" si="45"/>
        <v>9182250</v>
      </c>
      <c r="AF233" s="42">
        <f>--N233/30*26</f>
        <v>7957950</v>
      </c>
      <c r="AG233" s="42">
        <v>0</v>
      </c>
      <c r="AH233" s="42"/>
      <c r="AI233" s="42"/>
      <c r="AJ233" s="42">
        <f t="shared" si="46"/>
        <v>17140200</v>
      </c>
      <c r="AK233" s="42">
        <f t="shared" si="47"/>
        <v>73458000</v>
      </c>
      <c r="AL233" s="39"/>
      <c r="AM233" s="39"/>
      <c r="AN233" s="39"/>
      <c r="AO233" s="39"/>
      <c r="AP233" s="39"/>
      <c r="AQ233" s="39" t="s">
        <v>93</v>
      </c>
      <c r="AR233" s="39" t="s">
        <v>1350</v>
      </c>
      <c r="AS233" s="39" t="s">
        <v>1351</v>
      </c>
      <c r="AT233" s="39" t="s">
        <v>1175</v>
      </c>
    </row>
    <row r="234" spans="1:46" hidden="1" x14ac:dyDescent="0.25">
      <c r="A234" s="38">
        <v>233</v>
      </c>
      <c r="B234" s="39" t="s">
        <v>6</v>
      </c>
      <c r="C234" s="39" t="s">
        <v>1352</v>
      </c>
      <c r="D234" s="39" t="s">
        <v>1353</v>
      </c>
      <c r="E234" s="40">
        <v>1085301697</v>
      </c>
      <c r="F234" s="41">
        <v>46041</v>
      </c>
      <c r="G234" s="41"/>
      <c r="H234" s="41">
        <v>46283</v>
      </c>
      <c r="I234" s="42">
        <v>73458000</v>
      </c>
      <c r="J234" s="43"/>
      <c r="K234" s="40">
        <v>0</v>
      </c>
      <c r="L234" s="39" t="s">
        <v>60</v>
      </c>
      <c r="M234" s="42">
        <v>0</v>
      </c>
      <c r="N234" s="40">
        <v>9182250</v>
      </c>
      <c r="O234" s="42">
        <v>306075</v>
      </c>
      <c r="P234" s="38">
        <v>333</v>
      </c>
      <c r="Q234" s="41">
        <v>46033</v>
      </c>
      <c r="R234" s="42">
        <v>73458000</v>
      </c>
      <c r="S234" s="38">
        <v>309</v>
      </c>
      <c r="T234" s="41">
        <v>46041</v>
      </c>
      <c r="U234" s="42">
        <v>73458000</v>
      </c>
      <c r="V234" s="42">
        <v>3672900</v>
      </c>
      <c r="W234" s="42">
        <v>9182250</v>
      </c>
      <c r="X234" s="42">
        <v>9182250</v>
      </c>
      <c r="Y234" s="42">
        <v>9182250</v>
      </c>
      <c r="Z234" s="42">
        <v>9182250</v>
      </c>
      <c r="AA234" s="42">
        <v>9182250</v>
      </c>
      <c r="AB234" s="42">
        <v>9182250</v>
      </c>
      <c r="AC234" s="42">
        <f t="shared" si="44"/>
        <v>58766400</v>
      </c>
      <c r="AD234" s="42"/>
      <c r="AE234" s="42">
        <f t="shared" si="45"/>
        <v>9182250</v>
      </c>
      <c r="AF234" s="42">
        <f>--N234/30*18</f>
        <v>5509350</v>
      </c>
      <c r="AG234" s="42">
        <v>0</v>
      </c>
      <c r="AH234" s="42"/>
      <c r="AI234" s="42"/>
      <c r="AJ234" s="42">
        <f t="shared" si="46"/>
        <v>14691600</v>
      </c>
      <c r="AK234" s="42">
        <f t="shared" si="47"/>
        <v>73458000</v>
      </c>
      <c r="AL234" s="39"/>
      <c r="AM234" s="39"/>
      <c r="AN234" s="39"/>
      <c r="AO234" s="39"/>
      <c r="AP234" s="39"/>
      <c r="AQ234" s="39" t="s">
        <v>93</v>
      </c>
      <c r="AR234" s="39" t="s">
        <v>1354</v>
      </c>
      <c r="AS234" s="39" t="s">
        <v>1355</v>
      </c>
      <c r="AT234" s="39" t="s">
        <v>1175</v>
      </c>
    </row>
    <row r="235" spans="1:46" hidden="1" x14ac:dyDescent="0.25">
      <c r="A235" s="38">
        <v>234</v>
      </c>
      <c r="B235" s="39" t="s">
        <v>6</v>
      </c>
      <c r="C235" s="39" t="s">
        <v>1356</v>
      </c>
      <c r="D235" s="39" t="s">
        <v>1357</v>
      </c>
      <c r="E235" s="40">
        <v>53065481</v>
      </c>
      <c r="F235" s="41">
        <v>46044</v>
      </c>
      <c r="G235" s="41"/>
      <c r="H235" s="41">
        <v>46286</v>
      </c>
      <c r="I235" s="42">
        <v>40066576</v>
      </c>
      <c r="J235" s="43"/>
      <c r="K235" s="40">
        <v>0</v>
      </c>
      <c r="L235" s="39" t="s">
        <v>60</v>
      </c>
      <c r="M235" s="42">
        <v>0</v>
      </c>
      <c r="N235" s="40">
        <v>5008322</v>
      </c>
      <c r="O235" s="42">
        <v>166944.06666666668</v>
      </c>
      <c r="P235" s="38">
        <v>297</v>
      </c>
      <c r="Q235" s="41">
        <v>46033</v>
      </c>
      <c r="R235" s="42">
        <v>60099864</v>
      </c>
      <c r="S235" s="38">
        <v>220</v>
      </c>
      <c r="T235" s="41">
        <v>46038</v>
      </c>
      <c r="U235" s="42">
        <v>40066576</v>
      </c>
      <c r="V235" s="42">
        <v>1502496.6</v>
      </c>
      <c r="W235" s="42">
        <v>5008322</v>
      </c>
      <c r="X235" s="42">
        <v>5008322</v>
      </c>
      <c r="Y235" s="42">
        <v>5008322</v>
      </c>
      <c r="Z235" s="42">
        <v>5008322</v>
      </c>
      <c r="AA235" s="42">
        <v>5008322</v>
      </c>
      <c r="AB235" s="42">
        <v>5008322</v>
      </c>
      <c r="AC235" s="42">
        <f t="shared" si="44"/>
        <v>31552428.600000001</v>
      </c>
      <c r="AD235" s="42"/>
      <c r="AE235" s="42">
        <f t="shared" si="45"/>
        <v>5008322</v>
      </c>
      <c r="AF235" s="42">
        <f t="shared" ref="AF235:AF236" si="53">--N235/30*21</f>
        <v>3505825.4000000004</v>
      </c>
      <c r="AG235" s="42">
        <v>0</v>
      </c>
      <c r="AH235" s="42"/>
      <c r="AI235" s="42"/>
      <c r="AJ235" s="42">
        <f t="shared" si="46"/>
        <v>8514147.4000000004</v>
      </c>
      <c r="AK235" s="42">
        <f t="shared" si="47"/>
        <v>40066576</v>
      </c>
      <c r="AL235" s="39"/>
      <c r="AM235" s="39"/>
      <c r="AN235" s="39"/>
      <c r="AO235" s="39"/>
      <c r="AP235" s="39"/>
      <c r="AQ235" s="39" t="s">
        <v>61</v>
      </c>
      <c r="AR235" s="39" t="s">
        <v>1358</v>
      </c>
      <c r="AS235" s="39" t="s">
        <v>1359</v>
      </c>
      <c r="AT235" s="39" t="s">
        <v>1175</v>
      </c>
    </row>
    <row r="236" spans="1:46" hidden="1" x14ac:dyDescent="0.25">
      <c r="A236" s="38">
        <v>235</v>
      </c>
      <c r="B236" s="39" t="s">
        <v>6</v>
      </c>
      <c r="C236" s="39" t="s">
        <v>1360</v>
      </c>
      <c r="D236" s="39" t="s">
        <v>1361</v>
      </c>
      <c r="E236" s="40">
        <v>53167007</v>
      </c>
      <c r="F236" s="41">
        <v>46044</v>
      </c>
      <c r="G236" s="41"/>
      <c r="H236" s="41">
        <v>46286</v>
      </c>
      <c r="I236" s="42">
        <v>117532800</v>
      </c>
      <c r="J236" s="43"/>
      <c r="K236" s="40">
        <v>0</v>
      </c>
      <c r="L236" s="39" t="s">
        <v>60</v>
      </c>
      <c r="M236" s="42">
        <v>0</v>
      </c>
      <c r="N236" s="40">
        <v>14691600</v>
      </c>
      <c r="O236" s="42">
        <v>489720</v>
      </c>
      <c r="P236" s="38">
        <v>421</v>
      </c>
      <c r="Q236" s="41">
        <v>46033</v>
      </c>
      <c r="R236" s="42">
        <v>117532800</v>
      </c>
      <c r="S236" s="38">
        <v>312</v>
      </c>
      <c r="T236" s="41">
        <v>46041</v>
      </c>
      <c r="U236" s="42">
        <v>117532800</v>
      </c>
      <c r="V236" s="42">
        <v>4407480</v>
      </c>
      <c r="W236" s="42">
        <v>14691600</v>
      </c>
      <c r="X236" s="42">
        <v>14691600</v>
      </c>
      <c r="Y236" s="42">
        <v>14691600</v>
      </c>
      <c r="Z236" s="42">
        <v>14691600</v>
      </c>
      <c r="AA236" s="42">
        <v>14691600</v>
      </c>
      <c r="AB236" s="42">
        <v>14691600</v>
      </c>
      <c r="AC236" s="42">
        <f t="shared" si="44"/>
        <v>92557080</v>
      </c>
      <c r="AD236" s="42"/>
      <c r="AE236" s="42">
        <f t="shared" si="45"/>
        <v>14691600</v>
      </c>
      <c r="AF236" s="42">
        <f t="shared" si="53"/>
        <v>10284120</v>
      </c>
      <c r="AG236" s="42">
        <v>0</v>
      </c>
      <c r="AH236" s="42"/>
      <c r="AI236" s="42"/>
      <c r="AJ236" s="42">
        <f t="shared" si="46"/>
        <v>24975720</v>
      </c>
      <c r="AK236" s="42">
        <f t="shared" si="47"/>
        <v>117532800</v>
      </c>
      <c r="AL236" s="39"/>
      <c r="AM236" s="39"/>
      <c r="AN236" s="39"/>
      <c r="AO236" s="39"/>
      <c r="AP236" s="39"/>
      <c r="AQ236" s="39" t="s">
        <v>93</v>
      </c>
      <c r="AR236" s="39" t="s">
        <v>1362</v>
      </c>
      <c r="AS236" s="39" t="s">
        <v>1363</v>
      </c>
      <c r="AT236" s="39" t="s">
        <v>1175</v>
      </c>
    </row>
    <row r="237" spans="1:46" hidden="1" x14ac:dyDescent="0.25">
      <c r="A237" s="38">
        <v>236</v>
      </c>
      <c r="B237" s="39" t="s">
        <v>6</v>
      </c>
      <c r="C237" s="39" t="s">
        <v>1364</v>
      </c>
      <c r="D237" s="39" t="s">
        <v>1365</v>
      </c>
      <c r="E237" s="40">
        <v>80897966</v>
      </c>
      <c r="F237" s="41">
        <v>46049</v>
      </c>
      <c r="G237" s="41"/>
      <c r="H237" s="41">
        <v>46291</v>
      </c>
      <c r="I237" s="42">
        <v>71528680</v>
      </c>
      <c r="J237" s="43"/>
      <c r="K237" s="40">
        <v>0</v>
      </c>
      <c r="L237" s="39" t="s">
        <v>60</v>
      </c>
      <c r="M237" s="42">
        <v>0</v>
      </c>
      <c r="N237" s="40">
        <v>8941085</v>
      </c>
      <c r="O237" s="42">
        <v>298036.16666666669</v>
      </c>
      <c r="P237" s="38">
        <v>327</v>
      </c>
      <c r="Q237" s="41">
        <v>46033</v>
      </c>
      <c r="R237" s="42">
        <v>71528680</v>
      </c>
      <c r="S237" s="38">
        <v>1014</v>
      </c>
      <c r="T237" s="41">
        <v>46049</v>
      </c>
      <c r="U237" s="42">
        <v>71528680</v>
      </c>
      <c r="V237" s="42">
        <v>1192144.6666666667</v>
      </c>
      <c r="W237" s="42">
        <v>8941085</v>
      </c>
      <c r="X237" s="42">
        <v>8941085</v>
      </c>
      <c r="Y237" s="42">
        <v>8941085</v>
      </c>
      <c r="Z237" s="42">
        <v>8941085</v>
      </c>
      <c r="AA237" s="42">
        <v>8941085</v>
      </c>
      <c r="AB237" s="42">
        <v>8941085</v>
      </c>
      <c r="AC237" s="42">
        <f t="shared" si="44"/>
        <v>54838654.666666664</v>
      </c>
      <c r="AD237" s="42"/>
      <c r="AE237" s="42">
        <f t="shared" si="45"/>
        <v>8941085</v>
      </c>
      <c r="AF237" s="42">
        <f t="shared" ref="AF237:AF242" si="54">--N237/30*26</f>
        <v>7748940.333333334</v>
      </c>
      <c r="AG237" s="42">
        <v>0</v>
      </c>
      <c r="AH237" s="42"/>
      <c r="AI237" s="42"/>
      <c r="AJ237" s="42">
        <f t="shared" si="46"/>
        <v>16690025.333333334</v>
      </c>
      <c r="AK237" s="42">
        <f t="shared" si="47"/>
        <v>71528680</v>
      </c>
      <c r="AL237" s="39"/>
      <c r="AM237" s="39"/>
      <c r="AN237" s="39"/>
      <c r="AO237" s="39"/>
      <c r="AP237" s="39"/>
      <c r="AQ237" s="39" t="s">
        <v>61</v>
      </c>
      <c r="AR237" s="39" t="s">
        <v>1366</v>
      </c>
      <c r="AS237" s="39" t="s">
        <v>1367</v>
      </c>
      <c r="AT237" s="39" t="s">
        <v>1175</v>
      </c>
    </row>
    <row r="238" spans="1:46" hidden="1" x14ac:dyDescent="0.25">
      <c r="A238" s="38">
        <v>237</v>
      </c>
      <c r="B238" s="39" t="s">
        <v>6</v>
      </c>
      <c r="C238" s="39" t="s">
        <v>1368</v>
      </c>
      <c r="D238" s="39" t="s">
        <v>1369</v>
      </c>
      <c r="E238" s="40">
        <v>52828671</v>
      </c>
      <c r="F238" s="41">
        <v>46049</v>
      </c>
      <c r="G238" s="41"/>
      <c r="H238" s="41">
        <v>46291</v>
      </c>
      <c r="I238" s="42">
        <v>71528680</v>
      </c>
      <c r="J238" s="43"/>
      <c r="K238" s="40">
        <v>0</v>
      </c>
      <c r="L238" s="39" t="s">
        <v>60</v>
      </c>
      <c r="M238" s="42">
        <v>0</v>
      </c>
      <c r="N238" s="40">
        <v>8941085</v>
      </c>
      <c r="O238" s="42">
        <v>298036.16666666669</v>
      </c>
      <c r="P238" s="38">
        <v>291</v>
      </c>
      <c r="Q238" s="41">
        <v>46033</v>
      </c>
      <c r="R238" s="42">
        <v>71528680</v>
      </c>
      <c r="S238" s="38">
        <v>1015</v>
      </c>
      <c r="T238" s="41">
        <v>46049</v>
      </c>
      <c r="U238" s="42">
        <v>71528680</v>
      </c>
      <c r="V238" s="42">
        <v>1192144.67</v>
      </c>
      <c r="W238" s="42">
        <v>8941085</v>
      </c>
      <c r="X238" s="42">
        <v>8941085</v>
      </c>
      <c r="Y238" s="42">
        <v>8941085</v>
      </c>
      <c r="Z238" s="42">
        <v>8941085</v>
      </c>
      <c r="AA238" s="42">
        <v>8941085</v>
      </c>
      <c r="AB238" s="42">
        <v>8941085</v>
      </c>
      <c r="AC238" s="42">
        <f t="shared" si="44"/>
        <v>54838654.670000002</v>
      </c>
      <c r="AD238" s="42"/>
      <c r="AE238" s="42">
        <f t="shared" si="45"/>
        <v>8941085</v>
      </c>
      <c r="AF238" s="42">
        <f t="shared" si="54"/>
        <v>7748940.333333334</v>
      </c>
      <c r="AG238" s="42">
        <v>0</v>
      </c>
      <c r="AH238" s="42"/>
      <c r="AI238" s="42"/>
      <c r="AJ238" s="42">
        <f t="shared" si="46"/>
        <v>16690025.333333334</v>
      </c>
      <c r="AK238" s="42">
        <f t="shared" si="47"/>
        <v>71528680.00333333</v>
      </c>
      <c r="AL238" s="39"/>
      <c r="AM238" s="39"/>
      <c r="AN238" s="39"/>
      <c r="AO238" s="39"/>
      <c r="AP238" s="39"/>
      <c r="AQ238" s="39" t="s">
        <v>61</v>
      </c>
      <c r="AR238" s="39" t="s">
        <v>1370</v>
      </c>
      <c r="AS238" s="39" t="s">
        <v>1371</v>
      </c>
      <c r="AT238" s="39" t="s">
        <v>1175</v>
      </c>
    </row>
    <row r="239" spans="1:46" hidden="1" x14ac:dyDescent="0.25">
      <c r="A239" s="38">
        <v>238</v>
      </c>
      <c r="B239" s="39" t="s">
        <v>6</v>
      </c>
      <c r="C239" s="39" t="s">
        <v>1372</v>
      </c>
      <c r="D239" s="39" t="s">
        <v>1373</v>
      </c>
      <c r="E239" s="40">
        <v>1032485267</v>
      </c>
      <c r="F239" s="41">
        <v>46049</v>
      </c>
      <c r="G239" s="41"/>
      <c r="H239" s="41">
        <v>46291</v>
      </c>
      <c r="I239" s="42">
        <v>58145904</v>
      </c>
      <c r="J239" s="43"/>
      <c r="K239" s="40">
        <v>0</v>
      </c>
      <c r="L239" s="39" t="s">
        <v>60</v>
      </c>
      <c r="M239" s="42">
        <v>0</v>
      </c>
      <c r="N239" s="40">
        <v>7268238</v>
      </c>
      <c r="O239" s="42">
        <v>242274.6</v>
      </c>
      <c r="P239" s="38">
        <v>390</v>
      </c>
      <c r="Q239" s="41">
        <v>46033</v>
      </c>
      <c r="R239" s="42">
        <v>58145904</v>
      </c>
      <c r="S239" s="38">
        <v>1005</v>
      </c>
      <c r="T239" s="41">
        <v>46049</v>
      </c>
      <c r="U239" s="42">
        <v>58145904</v>
      </c>
      <c r="V239" s="42">
        <v>969098.4</v>
      </c>
      <c r="W239" s="42">
        <v>7268238</v>
      </c>
      <c r="X239" s="42">
        <v>7268238</v>
      </c>
      <c r="Y239" s="42">
        <v>7268238</v>
      </c>
      <c r="Z239" s="42">
        <v>7268238</v>
      </c>
      <c r="AA239" s="42">
        <v>7268238</v>
      </c>
      <c r="AB239" s="42">
        <v>7268238</v>
      </c>
      <c r="AC239" s="42">
        <f t="shared" si="44"/>
        <v>44578526.399999999</v>
      </c>
      <c r="AD239" s="42"/>
      <c r="AE239" s="42">
        <f t="shared" si="45"/>
        <v>7268238</v>
      </c>
      <c r="AF239" s="42">
        <f t="shared" si="54"/>
        <v>6299139.6000000006</v>
      </c>
      <c r="AG239" s="42">
        <v>0</v>
      </c>
      <c r="AH239" s="42"/>
      <c r="AI239" s="42"/>
      <c r="AJ239" s="42">
        <f t="shared" si="46"/>
        <v>13567377.600000001</v>
      </c>
      <c r="AK239" s="42">
        <f t="shared" si="47"/>
        <v>58145904</v>
      </c>
      <c r="AL239" s="39"/>
      <c r="AM239" s="39"/>
      <c r="AN239" s="39"/>
      <c r="AO239" s="39"/>
      <c r="AP239" s="39"/>
      <c r="AQ239" s="39" t="s">
        <v>61</v>
      </c>
      <c r="AR239" s="39" t="s">
        <v>1374</v>
      </c>
      <c r="AS239" s="39" t="s">
        <v>1375</v>
      </c>
      <c r="AT239" s="39" t="s">
        <v>1175</v>
      </c>
    </row>
    <row r="240" spans="1:46" hidden="1" x14ac:dyDescent="0.25">
      <c r="A240" s="38">
        <v>239</v>
      </c>
      <c r="B240" s="39" t="s">
        <v>6</v>
      </c>
      <c r="C240" s="39" t="s">
        <v>1376</v>
      </c>
      <c r="D240" s="39" t="s">
        <v>1377</v>
      </c>
      <c r="E240" s="40">
        <v>1057411706</v>
      </c>
      <c r="F240" s="41">
        <v>46049</v>
      </c>
      <c r="G240" s="41"/>
      <c r="H240" s="41">
        <v>46291</v>
      </c>
      <c r="I240" s="42">
        <v>58145904</v>
      </c>
      <c r="J240" s="43"/>
      <c r="K240" s="40">
        <v>0</v>
      </c>
      <c r="L240" s="39" t="s">
        <v>60</v>
      </c>
      <c r="M240" s="42">
        <v>0</v>
      </c>
      <c r="N240" s="40">
        <v>7268238</v>
      </c>
      <c r="O240" s="42">
        <v>242274.6</v>
      </c>
      <c r="P240" s="38">
        <v>443</v>
      </c>
      <c r="Q240" s="41">
        <v>46033</v>
      </c>
      <c r="R240" s="42">
        <v>58145904</v>
      </c>
      <c r="S240" s="38">
        <v>1022</v>
      </c>
      <c r="T240" s="41">
        <v>46049</v>
      </c>
      <c r="U240" s="42">
        <v>58145904</v>
      </c>
      <c r="V240" s="42">
        <v>969098.4</v>
      </c>
      <c r="W240" s="42">
        <v>7268238</v>
      </c>
      <c r="X240" s="42">
        <v>7268238</v>
      </c>
      <c r="Y240" s="42">
        <v>7268238</v>
      </c>
      <c r="Z240" s="42">
        <v>7268238</v>
      </c>
      <c r="AA240" s="42">
        <v>7268238</v>
      </c>
      <c r="AB240" s="42">
        <v>7268238</v>
      </c>
      <c r="AC240" s="42">
        <f t="shared" si="44"/>
        <v>44578526.399999999</v>
      </c>
      <c r="AD240" s="42"/>
      <c r="AE240" s="42">
        <f t="shared" si="45"/>
        <v>7268238</v>
      </c>
      <c r="AF240" s="42">
        <f t="shared" si="54"/>
        <v>6299139.6000000006</v>
      </c>
      <c r="AG240" s="42">
        <v>0</v>
      </c>
      <c r="AH240" s="42"/>
      <c r="AI240" s="42"/>
      <c r="AJ240" s="42">
        <f t="shared" si="46"/>
        <v>13567377.600000001</v>
      </c>
      <c r="AK240" s="42">
        <f t="shared" si="47"/>
        <v>58145904</v>
      </c>
      <c r="AL240" s="39"/>
      <c r="AM240" s="39"/>
      <c r="AN240" s="39"/>
      <c r="AO240" s="39"/>
      <c r="AP240" s="39"/>
      <c r="AQ240" s="39" t="s">
        <v>61</v>
      </c>
      <c r="AR240" s="39" t="s">
        <v>1378</v>
      </c>
      <c r="AS240" s="39" t="s">
        <v>1379</v>
      </c>
      <c r="AT240" s="39" t="s">
        <v>1175</v>
      </c>
    </row>
    <row r="241" spans="1:46" hidden="1" x14ac:dyDescent="0.25">
      <c r="A241" s="38">
        <v>240</v>
      </c>
      <c r="B241" s="39" t="s">
        <v>6</v>
      </c>
      <c r="C241" s="39" t="s">
        <v>1380</v>
      </c>
      <c r="D241" s="39" t="s">
        <v>1381</v>
      </c>
      <c r="E241" s="40">
        <v>52351586</v>
      </c>
      <c r="F241" s="41">
        <v>46049</v>
      </c>
      <c r="G241" s="41"/>
      <c r="H241" s="41">
        <v>46291</v>
      </c>
      <c r="I241" s="42">
        <v>58145904</v>
      </c>
      <c r="J241" s="43"/>
      <c r="K241" s="40">
        <v>0</v>
      </c>
      <c r="L241" s="39" t="s">
        <v>60</v>
      </c>
      <c r="M241" s="42">
        <v>0</v>
      </c>
      <c r="N241" s="40">
        <v>7268238</v>
      </c>
      <c r="O241" s="42">
        <v>242274.6</v>
      </c>
      <c r="P241" s="38">
        <v>289</v>
      </c>
      <c r="Q241" s="41">
        <v>46033</v>
      </c>
      <c r="R241" s="42">
        <v>58145904</v>
      </c>
      <c r="S241" s="38">
        <v>1006</v>
      </c>
      <c r="T241" s="41">
        <v>46049</v>
      </c>
      <c r="U241" s="42">
        <v>58145904</v>
      </c>
      <c r="V241" s="42">
        <v>969098.4</v>
      </c>
      <c r="W241" s="42">
        <v>7268238</v>
      </c>
      <c r="X241" s="42">
        <v>7268238</v>
      </c>
      <c r="Y241" s="42">
        <v>7268238</v>
      </c>
      <c r="Z241" s="42">
        <v>7268238</v>
      </c>
      <c r="AA241" s="42">
        <v>7268238</v>
      </c>
      <c r="AB241" s="42">
        <v>7268238</v>
      </c>
      <c r="AC241" s="42">
        <f t="shared" si="44"/>
        <v>44578526.399999999</v>
      </c>
      <c r="AD241" s="42"/>
      <c r="AE241" s="42">
        <f t="shared" si="45"/>
        <v>7268238</v>
      </c>
      <c r="AF241" s="42">
        <f t="shared" si="54"/>
        <v>6299139.6000000006</v>
      </c>
      <c r="AG241" s="42">
        <v>0</v>
      </c>
      <c r="AH241" s="42"/>
      <c r="AI241" s="42"/>
      <c r="AJ241" s="42">
        <f t="shared" si="46"/>
        <v>13567377.600000001</v>
      </c>
      <c r="AK241" s="42">
        <f t="shared" si="47"/>
        <v>58145904</v>
      </c>
      <c r="AL241" s="39"/>
      <c r="AM241" s="39"/>
      <c r="AN241" s="39"/>
      <c r="AO241" s="39"/>
      <c r="AP241" s="39"/>
      <c r="AQ241" s="39" t="s">
        <v>61</v>
      </c>
      <c r="AR241" s="39" t="s">
        <v>1382</v>
      </c>
      <c r="AS241" s="39" t="s">
        <v>1383</v>
      </c>
      <c r="AT241" s="39" t="s">
        <v>1175</v>
      </c>
    </row>
    <row r="242" spans="1:46" hidden="1" x14ac:dyDescent="0.25">
      <c r="A242" s="38">
        <v>241</v>
      </c>
      <c r="B242" s="39" t="s">
        <v>6</v>
      </c>
      <c r="C242" s="39" t="s">
        <v>1384</v>
      </c>
      <c r="D242" s="39" t="s">
        <v>1385</v>
      </c>
      <c r="E242" s="40">
        <v>79785599</v>
      </c>
      <c r="F242" s="41">
        <v>46049</v>
      </c>
      <c r="G242" s="41"/>
      <c r="H242" s="41">
        <v>46291</v>
      </c>
      <c r="I242" s="42">
        <v>77711728</v>
      </c>
      <c r="J242" s="43"/>
      <c r="K242" s="40">
        <v>0</v>
      </c>
      <c r="L242" s="39" t="s">
        <v>60</v>
      </c>
      <c r="M242" s="42">
        <v>0</v>
      </c>
      <c r="N242" s="40">
        <v>9713966</v>
      </c>
      <c r="O242" s="42">
        <v>323798.86666666664</v>
      </c>
      <c r="P242" s="38">
        <v>338</v>
      </c>
      <c r="Q242" s="41">
        <v>46033</v>
      </c>
      <c r="R242" s="42">
        <v>116567592</v>
      </c>
      <c r="S242" s="38">
        <v>1032</v>
      </c>
      <c r="T242" s="41">
        <v>46049</v>
      </c>
      <c r="U242" s="42">
        <v>77711728</v>
      </c>
      <c r="V242" s="42">
        <v>1295195.4666666666</v>
      </c>
      <c r="W242" s="42">
        <v>9713966</v>
      </c>
      <c r="X242" s="42">
        <v>9713966</v>
      </c>
      <c r="Y242" s="42">
        <v>9713966</v>
      </c>
      <c r="Z242" s="42">
        <v>9713966</v>
      </c>
      <c r="AA242" s="42">
        <v>9713966</v>
      </c>
      <c r="AB242" s="42">
        <v>9713966</v>
      </c>
      <c r="AC242" s="42">
        <f t="shared" si="44"/>
        <v>59578991.466666669</v>
      </c>
      <c r="AD242" s="42"/>
      <c r="AE242" s="42">
        <f t="shared" si="45"/>
        <v>9713966</v>
      </c>
      <c r="AF242" s="42">
        <f t="shared" si="54"/>
        <v>8418770.5333333332</v>
      </c>
      <c r="AG242" s="42">
        <v>0</v>
      </c>
      <c r="AH242" s="42"/>
      <c r="AI242" s="42"/>
      <c r="AJ242" s="42">
        <f t="shared" si="46"/>
        <v>18132736.533333331</v>
      </c>
      <c r="AK242" s="42">
        <f t="shared" si="47"/>
        <v>77711728</v>
      </c>
      <c r="AL242" s="39"/>
      <c r="AM242" s="39"/>
      <c r="AN242" s="39"/>
      <c r="AO242" s="39"/>
      <c r="AP242" s="39"/>
      <c r="AQ242" s="39" t="s">
        <v>61</v>
      </c>
      <c r="AR242" s="39" t="s">
        <v>1386</v>
      </c>
      <c r="AS242" s="39" t="s">
        <v>1387</v>
      </c>
      <c r="AT242" s="39" t="s">
        <v>1175</v>
      </c>
    </row>
    <row r="243" spans="1:46" hidden="1" x14ac:dyDescent="0.25">
      <c r="A243" s="38">
        <v>242</v>
      </c>
      <c r="B243" s="39" t="s">
        <v>6</v>
      </c>
      <c r="C243" s="39" t="s">
        <v>1388</v>
      </c>
      <c r="D243" s="39" t="s">
        <v>1389</v>
      </c>
      <c r="E243" s="40">
        <v>52124025</v>
      </c>
      <c r="F243" s="41">
        <v>46047</v>
      </c>
      <c r="G243" s="41"/>
      <c r="H243" s="41">
        <v>46289</v>
      </c>
      <c r="I243" s="42">
        <v>50762296</v>
      </c>
      <c r="J243" s="43"/>
      <c r="K243" s="40">
        <v>0</v>
      </c>
      <c r="L243" s="39" t="s">
        <v>60</v>
      </c>
      <c r="M243" s="42">
        <v>0</v>
      </c>
      <c r="N243" s="40">
        <v>6345287</v>
      </c>
      <c r="O243" s="42">
        <v>211509.56666666668</v>
      </c>
      <c r="P243" s="38">
        <v>301</v>
      </c>
      <c r="Q243" s="41">
        <v>46033</v>
      </c>
      <c r="R243" s="42">
        <v>50762296</v>
      </c>
      <c r="S243" s="38">
        <v>612</v>
      </c>
      <c r="T243" s="41">
        <v>46047</v>
      </c>
      <c r="U243" s="42">
        <v>50762296</v>
      </c>
      <c r="V243" s="42">
        <v>1269057.4000000001</v>
      </c>
      <c r="W243" s="42">
        <v>6345287</v>
      </c>
      <c r="X243" s="42">
        <v>6345287</v>
      </c>
      <c r="Y243" s="42">
        <v>6345287</v>
      </c>
      <c r="Z243" s="42">
        <v>6345287</v>
      </c>
      <c r="AA243" s="42">
        <v>6345287</v>
      </c>
      <c r="AB243" s="42">
        <v>6345287</v>
      </c>
      <c r="AC243" s="42">
        <f t="shared" si="44"/>
        <v>39340779.399999999</v>
      </c>
      <c r="AD243" s="42"/>
      <c r="AE243" s="42">
        <f t="shared" si="45"/>
        <v>6345287</v>
      </c>
      <c r="AF243" s="42">
        <f t="shared" ref="AF243:AF247" si="55">--N243/30*24</f>
        <v>5076229.6000000006</v>
      </c>
      <c r="AG243" s="42">
        <v>0</v>
      </c>
      <c r="AH243" s="42"/>
      <c r="AI243" s="42"/>
      <c r="AJ243" s="42">
        <f t="shared" si="46"/>
        <v>11421516.600000001</v>
      </c>
      <c r="AK243" s="42">
        <f t="shared" si="47"/>
        <v>50762296</v>
      </c>
      <c r="AL243" s="39"/>
      <c r="AM243" s="39"/>
      <c r="AN243" s="39"/>
      <c r="AO243" s="39"/>
      <c r="AP243" s="39"/>
      <c r="AQ243" s="39" t="s">
        <v>61</v>
      </c>
      <c r="AR243" s="39" t="s">
        <v>1390</v>
      </c>
      <c r="AS243" s="39" t="s">
        <v>1391</v>
      </c>
      <c r="AT243" s="39" t="s">
        <v>1175</v>
      </c>
    </row>
    <row r="244" spans="1:46" hidden="1" x14ac:dyDescent="0.25">
      <c r="A244" s="38">
        <v>243</v>
      </c>
      <c r="B244" s="39" t="s">
        <v>6</v>
      </c>
      <c r="C244" s="39" t="s">
        <v>1392</v>
      </c>
      <c r="D244" s="39" t="s">
        <v>1393</v>
      </c>
      <c r="E244" s="40">
        <v>1013585921</v>
      </c>
      <c r="F244" s="41">
        <v>46047</v>
      </c>
      <c r="G244" s="41"/>
      <c r="H244" s="41">
        <v>46289</v>
      </c>
      <c r="I244" s="42">
        <v>50762296</v>
      </c>
      <c r="J244" s="43"/>
      <c r="K244" s="40">
        <v>0</v>
      </c>
      <c r="L244" s="39" t="s">
        <v>60</v>
      </c>
      <c r="M244" s="42">
        <v>0</v>
      </c>
      <c r="N244" s="40">
        <v>6345287</v>
      </c>
      <c r="O244" s="42">
        <v>211509.56666666668</v>
      </c>
      <c r="P244" s="38">
        <v>264</v>
      </c>
      <c r="Q244" s="41">
        <v>46033</v>
      </c>
      <c r="R244" s="42">
        <v>50762296</v>
      </c>
      <c r="S244" s="38">
        <v>599</v>
      </c>
      <c r="T244" s="41">
        <v>46047</v>
      </c>
      <c r="U244" s="42">
        <v>50762296</v>
      </c>
      <c r="V244" s="42">
        <v>1269057.4000000001</v>
      </c>
      <c r="W244" s="42">
        <v>6345287</v>
      </c>
      <c r="X244" s="42">
        <v>6345287</v>
      </c>
      <c r="Y244" s="42">
        <v>6345287</v>
      </c>
      <c r="Z244" s="42">
        <v>6345287</v>
      </c>
      <c r="AA244" s="42">
        <v>6345287</v>
      </c>
      <c r="AB244" s="42">
        <v>6345287</v>
      </c>
      <c r="AC244" s="42">
        <f t="shared" si="44"/>
        <v>39340779.399999999</v>
      </c>
      <c r="AD244" s="42"/>
      <c r="AE244" s="42">
        <f t="shared" si="45"/>
        <v>6345287</v>
      </c>
      <c r="AF244" s="42">
        <f t="shared" si="55"/>
        <v>5076229.6000000006</v>
      </c>
      <c r="AG244" s="42">
        <v>0</v>
      </c>
      <c r="AH244" s="42"/>
      <c r="AI244" s="42"/>
      <c r="AJ244" s="42">
        <f t="shared" si="46"/>
        <v>11421516.600000001</v>
      </c>
      <c r="AK244" s="42">
        <f t="shared" si="47"/>
        <v>50762296</v>
      </c>
      <c r="AL244" s="39"/>
      <c r="AM244" s="39"/>
      <c r="AN244" s="39"/>
      <c r="AO244" s="39"/>
      <c r="AP244" s="39"/>
      <c r="AQ244" s="39" t="s">
        <v>61</v>
      </c>
      <c r="AR244" s="39" t="s">
        <v>1394</v>
      </c>
      <c r="AS244" s="39" t="s">
        <v>1395</v>
      </c>
      <c r="AT244" s="39" t="s">
        <v>1175</v>
      </c>
    </row>
    <row r="245" spans="1:46" hidden="1" x14ac:dyDescent="0.25">
      <c r="A245" s="38">
        <v>244</v>
      </c>
      <c r="B245" s="39" t="s">
        <v>6</v>
      </c>
      <c r="C245" s="39" t="s">
        <v>1396</v>
      </c>
      <c r="D245" s="39" t="s">
        <v>1397</v>
      </c>
      <c r="E245" s="40">
        <v>1015406903</v>
      </c>
      <c r="F245" s="41">
        <v>46047</v>
      </c>
      <c r="G245" s="41"/>
      <c r="H245" s="41">
        <v>46289</v>
      </c>
      <c r="I245" s="42">
        <v>50762296</v>
      </c>
      <c r="J245" s="43"/>
      <c r="K245" s="40">
        <v>0</v>
      </c>
      <c r="L245" s="39" t="s">
        <v>60</v>
      </c>
      <c r="M245" s="42">
        <v>0</v>
      </c>
      <c r="N245" s="40">
        <v>6345287</v>
      </c>
      <c r="O245" s="42">
        <v>211509.56666666668</v>
      </c>
      <c r="P245" s="38">
        <v>226</v>
      </c>
      <c r="Q245" s="41">
        <v>46033</v>
      </c>
      <c r="R245" s="42">
        <v>76143444</v>
      </c>
      <c r="S245" s="38">
        <v>614</v>
      </c>
      <c r="T245" s="41">
        <v>46047</v>
      </c>
      <c r="U245" s="42">
        <v>50762296</v>
      </c>
      <c r="V245" s="42">
        <v>1269057.4000000001</v>
      </c>
      <c r="W245" s="42">
        <v>6345287</v>
      </c>
      <c r="X245" s="42">
        <v>6345287</v>
      </c>
      <c r="Y245" s="42">
        <v>6345287</v>
      </c>
      <c r="Z245" s="42">
        <v>6345287</v>
      </c>
      <c r="AA245" s="42">
        <v>6345287</v>
      </c>
      <c r="AB245" s="42">
        <v>6345287</v>
      </c>
      <c r="AC245" s="42">
        <f t="shared" si="44"/>
        <v>39340779.399999999</v>
      </c>
      <c r="AD245" s="42"/>
      <c r="AE245" s="42">
        <f t="shared" si="45"/>
        <v>6345287</v>
      </c>
      <c r="AF245" s="42">
        <f t="shared" si="55"/>
        <v>5076229.6000000006</v>
      </c>
      <c r="AG245" s="42">
        <v>0</v>
      </c>
      <c r="AH245" s="42"/>
      <c r="AI245" s="42"/>
      <c r="AJ245" s="42">
        <f t="shared" si="46"/>
        <v>11421516.600000001</v>
      </c>
      <c r="AK245" s="42">
        <f t="shared" si="47"/>
        <v>50762296</v>
      </c>
      <c r="AL245" s="39"/>
      <c r="AM245" s="39"/>
      <c r="AN245" s="39"/>
      <c r="AO245" s="39"/>
      <c r="AP245" s="39"/>
      <c r="AQ245" s="39" t="s">
        <v>61</v>
      </c>
      <c r="AR245" s="39" t="s">
        <v>1398</v>
      </c>
      <c r="AS245" s="39" t="s">
        <v>1399</v>
      </c>
      <c r="AT245" s="39" t="s">
        <v>1175</v>
      </c>
    </row>
    <row r="246" spans="1:46" hidden="1" x14ac:dyDescent="0.25">
      <c r="A246" s="38">
        <v>245</v>
      </c>
      <c r="B246" s="39" t="s">
        <v>6</v>
      </c>
      <c r="C246" s="39" t="s">
        <v>1400</v>
      </c>
      <c r="D246" s="39" t="s">
        <v>1401</v>
      </c>
      <c r="E246" s="40">
        <v>80222425</v>
      </c>
      <c r="F246" s="41">
        <v>46047</v>
      </c>
      <c r="G246" s="41"/>
      <c r="H246" s="41">
        <v>46289</v>
      </c>
      <c r="I246" s="42">
        <v>50762296</v>
      </c>
      <c r="J246" s="43"/>
      <c r="K246" s="40">
        <v>0</v>
      </c>
      <c r="L246" s="39" t="s">
        <v>60</v>
      </c>
      <c r="M246" s="42">
        <v>0</v>
      </c>
      <c r="N246" s="40">
        <v>6345287</v>
      </c>
      <c r="O246" s="42">
        <v>211509.56666666668</v>
      </c>
      <c r="P246" s="38">
        <v>400</v>
      </c>
      <c r="Q246" s="41">
        <v>46033</v>
      </c>
      <c r="R246" s="42">
        <v>50762296</v>
      </c>
      <c r="S246" s="38">
        <v>600</v>
      </c>
      <c r="T246" s="41">
        <v>46047</v>
      </c>
      <c r="U246" s="42">
        <v>50762296</v>
      </c>
      <c r="V246" s="42">
        <v>1269057.4000000001</v>
      </c>
      <c r="W246" s="42">
        <v>6345287</v>
      </c>
      <c r="X246" s="42">
        <v>6345287</v>
      </c>
      <c r="Y246" s="42">
        <v>6345287</v>
      </c>
      <c r="Z246" s="42">
        <v>6345287</v>
      </c>
      <c r="AA246" s="42">
        <v>6345287</v>
      </c>
      <c r="AB246" s="42">
        <v>6345287</v>
      </c>
      <c r="AC246" s="42">
        <f t="shared" si="44"/>
        <v>39340779.399999999</v>
      </c>
      <c r="AD246" s="42"/>
      <c r="AE246" s="42">
        <f t="shared" si="45"/>
        <v>6345287</v>
      </c>
      <c r="AF246" s="42">
        <f t="shared" si="55"/>
        <v>5076229.6000000006</v>
      </c>
      <c r="AG246" s="42">
        <v>0</v>
      </c>
      <c r="AH246" s="42"/>
      <c r="AI246" s="42"/>
      <c r="AJ246" s="42">
        <f t="shared" si="46"/>
        <v>11421516.600000001</v>
      </c>
      <c r="AK246" s="42">
        <f t="shared" si="47"/>
        <v>50762296</v>
      </c>
      <c r="AL246" s="39"/>
      <c r="AM246" s="39"/>
      <c r="AN246" s="39"/>
      <c r="AO246" s="39"/>
      <c r="AP246" s="39"/>
      <c r="AQ246" s="39" t="s">
        <v>61</v>
      </c>
      <c r="AR246" s="39" t="s">
        <v>1402</v>
      </c>
      <c r="AS246" s="39" t="s">
        <v>1403</v>
      </c>
      <c r="AT246" s="39" t="s">
        <v>1175</v>
      </c>
    </row>
    <row r="247" spans="1:46" hidden="1" x14ac:dyDescent="0.25">
      <c r="A247" s="38">
        <v>246</v>
      </c>
      <c r="B247" s="39" t="s">
        <v>6</v>
      </c>
      <c r="C247" s="39" t="s">
        <v>1404</v>
      </c>
      <c r="D247" s="39" t="s">
        <v>1405</v>
      </c>
      <c r="E247" s="40">
        <v>1015417938</v>
      </c>
      <c r="F247" s="41">
        <v>46047</v>
      </c>
      <c r="G247" s="41"/>
      <c r="H247" s="41">
        <v>46289</v>
      </c>
      <c r="I247" s="42">
        <v>50762296</v>
      </c>
      <c r="J247" s="43"/>
      <c r="K247" s="40">
        <v>0</v>
      </c>
      <c r="L247" s="39" t="s">
        <v>60</v>
      </c>
      <c r="M247" s="42">
        <v>0</v>
      </c>
      <c r="N247" s="40">
        <v>6345287</v>
      </c>
      <c r="O247" s="42">
        <v>211509.56666666668</v>
      </c>
      <c r="P247" s="38">
        <v>227</v>
      </c>
      <c r="Q247" s="41">
        <v>46033</v>
      </c>
      <c r="R247" s="42">
        <v>50762296</v>
      </c>
      <c r="S247" s="38">
        <v>619</v>
      </c>
      <c r="T247" s="41">
        <v>46047</v>
      </c>
      <c r="U247" s="42">
        <v>50762296</v>
      </c>
      <c r="V247" s="42">
        <v>1269057.4000000001</v>
      </c>
      <c r="W247" s="42">
        <v>6345287</v>
      </c>
      <c r="X247" s="42">
        <v>6345287</v>
      </c>
      <c r="Y247" s="42">
        <v>6345287</v>
      </c>
      <c r="Z247" s="42">
        <v>6345287</v>
      </c>
      <c r="AA247" s="42">
        <v>6345287</v>
      </c>
      <c r="AB247" s="42">
        <v>6345287</v>
      </c>
      <c r="AC247" s="42">
        <f t="shared" si="44"/>
        <v>39340779.399999999</v>
      </c>
      <c r="AD247" s="42"/>
      <c r="AE247" s="42">
        <f t="shared" si="45"/>
        <v>6345287</v>
      </c>
      <c r="AF247" s="42">
        <f t="shared" si="55"/>
        <v>5076229.6000000006</v>
      </c>
      <c r="AG247" s="42">
        <v>0</v>
      </c>
      <c r="AH247" s="42"/>
      <c r="AI247" s="42"/>
      <c r="AJ247" s="42">
        <f t="shared" si="46"/>
        <v>11421516.600000001</v>
      </c>
      <c r="AK247" s="42">
        <f t="shared" si="47"/>
        <v>50762296</v>
      </c>
      <c r="AL247" s="39"/>
      <c r="AM247" s="39"/>
      <c r="AN247" s="39"/>
      <c r="AO247" s="39"/>
      <c r="AP247" s="39"/>
      <c r="AQ247" s="39" t="s">
        <v>61</v>
      </c>
      <c r="AR247" s="39" t="s">
        <v>1406</v>
      </c>
      <c r="AS247" s="39" t="s">
        <v>1407</v>
      </c>
      <c r="AT247" s="39" t="s">
        <v>1175</v>
      </c>
    </row>
    <row r="248" spans="1:46" hidden="1" x14ac:dyDescent="0.25">
      <c r="A248" s="38">
        <v>247</v>
      </c>
      <c r="B248" s="39" t="s">
        <v>6</v>
      </c>
      <c r="C248" s="39" t="s">
        <v>1408</v>
      </c>
      <c r="D248" s="39" t="s">
        <v>1409</v>
      </c>
      <c r="E248" s="40">
        <v>52989972</v>
      </c>
      <c r="F248" s="41">
        <v>46048</v>
      </c>
      <c r="G248" s="41"/>
      <c r="H248" s="41">
        <v>46290</v>
      </c>
      <c r="I248" s="42">
        <v>50762296</v>
      </c>
      <c r="J248" s="43"/>
      <c r="K248" s="40">
        <v>0</v>
      </c>
      <c r="L248" s="39" t="s">
        <v>60</v>
      </c>
      <c r="M248" s="42">
        <v>0</v>
      </c>
      <c r="N248" s="40">
        <v>6345287</v>
      </c>
      <c r="O248" s="42">
        <v>211509.56666666668</v>
      </c>
      <c r="P248" s="38">
        <v>337</v>
      </c>
      <c r="Q248" s="41">
        <v>46033</v>
      </c>
      <c r="R248" s="42">
        <v>50762296</v>
      </c>
      <c r="S248" s="38">
        <v>989</v>
      </c>
      <c r="T248" s="41">
        <v>46048</v>
      </c>
      <c r="U248" s="42">
        <v>50762296</v>
      </c>
      <c r="V248" s="42">
        <v>1057547.8333333335</v>
      </c>
      <c r="W248" s="42">
        <v>6345287</v>
      </c>
      <c r="X248" s="42">
        <v>6345287</v>
      </c>
      <c r="Y248" s="42">
        <v>6345287</v>
      </c>
      <c r="Z248" s="42">
        <v>6345287</v>
      </c>
      <c r="AA248" s="42">
        <v>6345287</v>
      </c>
      <c r="AB248" s="42">
        <v>6345287</v>
      </c>
      <c r="AC248" s="42">
        <f t="shared" si="44"/>
        <v>39129269.833333336</v>
      </c>
      <c r="AD248" s="42"/>
      <c r="AE248" s="42">
        <f t="shared" si="45"/>
        <v>6345287</v>
      </c>
      <c r="AF248" s="42">
        <f>--N248/30*25</f>
        <v>5287739.166666667</v>
      </c>
      <c r="AG248" s="42">
        <v>0</v>
      </c>
      <c r="AH248" s="42"/>
      <c r="AI248" s="42"/>
      <c r="AJ248" s="42">
        <f t="shared" si="46"/>
        <v>11633026.166666668</v>
      </c>
      <c r="AK248" s="42">
        <f t="shared" si="47"/>
        <v>50762296</v>
      </c>
      <c r="AL248" s="39"/>
      <c r="AM248" s="39"/>
      <c r="AN248" s="39"/>
      <c r="AO248" s="39"/>
      <c r="AP248" s="39"/>
      <c r="AQ248" s="39" t="s">
        <v>61</v>
      </c>
      <c r="AR248" s="39" t="s">
        <v>1410</v>
      </c>
      <c r="AS248" s="39" t="s">
        <v>1411</v>
      </c>
      <c r="AT248" s="39" t="s">
        <v>1175</v>
      </c>
    </row>
    <row r="249" spans="1:46" hidden="1" x14ac:dyDescent="0.25">
      <c r="A249" s="38">
        <v>248</v>
      </c>
      <c r="B249" s="39" t="s">
        <v>6</v>
      </c>
      <c r="C249" s="39" t="s">
        <v>1412</v>
      </c>
      <c r="D249" s="39" t="s">
        <v>1413</v>
      </c>
      <c r="E249" s="40">
        <v>16939525</v>
      </c>
      <c r="F249" s="41">
        <v>46049</v>
      </c>
      <c r="G249" s="41"/>
      <c r="H249" s="41">
        <v>46291</v>
      </c>
      <c r="I249" s="42">
        <v>50762296</v>
      </c>
      <c r="J249" s="43"/>
      <c r="K249" s="40">
        <v>0</v>
      </c>
      <c r="L249" s="39" t="s">
        <v>60</v>
      </c>
      <c r="M249" s="42">
        <v>0</v>
      </c>
      <c r="N249" s="40">
        <v>6345287</v>
      </c>
      <c r="O249" s="42">
        <v>211509.56666666668</v>
      </c>
      <c r="P249" s="38">
        <v>401</v>
      </c>
      <c r="Q249" s="41">
        <v>46033</v>
      </c>
      <c r="R249" s="42">
        <v>76143444</v>
      </c>
      <c r="S249" s="38">
        <v>1045</v>
      </c>
      <c r="T249" s="41">
        <v>46049</v>
      </c>
      <c r="U249" s="42">
        <v>50762296</v>
      </c>
      <c r="V249" s="42">
        <v>846038.27</v>
      </c>
      <c r="W249" s="42">
        <v>6345287</v>
      </c>
      <c r="X249" s="42">
        <v>6345287</v>
      </c>
      <c r="Y249" s="42">
        <v>6345287</v>
      </c>
      <c r="Z249" s="42">
        <v>6345287</v>
      </c>
      <c r="AA249" s="42">
        <v>6345287</v>
      </c>
      <c r="AB249" s="42">
        <v>6345287</v>
      </c>
      <c r="AC249" s="42">
        <f t="shared" si="44"/>
        <v>38917760.269999996</v>
      </c>
      <c r="AD249" s="42"/>
      <c r="AE249" s="42">
        <f t="shared" si="45"/>
        <v>6345287</v>
      </c>
      <c r="AF249" s="42">
        <f t="shared" ref="AF249:AF253" si="56">--N249/30*26</f>
        <v>5499248.7333333334</v>
      </c>
      <c r="AG249" s="42">
        <v>0</v>
      </c>
      <c r="AH249" s="42"/>
      <c r="AI249" s="42"/>
      <c r="AJ249" s="42">
        <f t="shared" si="46"/>
        <v>11844535.733333334</v>
      </c>
      <c r="AK249" s="42">
        <f t="shared" si="47"/>
        <v>50762296.00333333</v>
      </c>
      <c r="AL249" s="39"/>
      <c r="AM249" s="39"/>
      <c r="AN249" s="39"/>
      <c r="AO249" s="39"/>
      <c r="AP249" s="39"/>
      <c r="AQ249" s="39" t="s">
        <v>61</v>
      </c>
      <c r="AR249" s="39" t="s">
        <v>1414</v>
      </c>
      <c r="AS249" s="39" t="s">
        <v>1415</v>
      </c>
      <c r="AT249" s="39" t="s">
        <v>1175</v>
      </c>
    </row>
    <row r="250" spans="1:46" hidden="1" x14ac:dyDescent="0.25">
      <c r="A250" s="38">
        <v>249</v>
      </c>
      <c r="B250" s="39" t="s">
        <v>6</v>
      </c>
      <c r="C250" s="39" t="s">
        <v>1416</v>
      </c>
      <c r="D250" s="39" t="s">
        <v>1417</v>
      </c>
      <c r="E250" s="40">
        <v>52988812</v>
      </c>
      <c r="F250" s="41">
        <v>46049</v>
      </c>
      <c r="G250" s="41"/>
      <c r="H250" s="41">
        <v>46291</v>
      </c>
      <c r="I250" s="42">
        <v>50762296</v>
      </c>
      <c r="J250" s="43"/>
      <c r="K250" s="40">
        <v>0</v>
      </c>
      <c r="L250" s="39" t="s">
        <v>60</v>
      </c>
      <c r="M250" s="42">
        <v>0</v>
      </c>
      <c r="N250" s="40">
        <v>6345287</v>
      </c>
      <c r="O250" s="42">
        <v>211509.56666666668</v>
      </c>
      <c r="P250" s="38">
        <v>402</v>
      </c>
      <c r="Q250" s="41">
        <v>46033</v>
      </c>
      <c r="R250" s="42">
        <v>50762296</v>
      </c>
      <c r="S250" s="38">
        <v>997</v>
      </c>
      <c r="T250" s="41">
        <v>46049</v>
      </c>
      <c r="U250" s="42">
        <v>50762296</v>
      </c>
      <c r="V250" s="42">
        <v>846038.27</v>
      </c>
      <c r="W250" s="42">
        <v>6345287</v>
      </c>
      <c r="X250" s="42">
        <v>6345287</v>
      </c>
      <c r="Y250" s="42">
        <v>6345287</v>
      </c>
      <c r="Z250" s="42">
        <v>6345287</v>
      </c>
      <c r="AA250" s="42">
        <v>6345287</v>
      </c>
      <c r="AB250" s="42">
        <v>6345287</v>
      </c>
      <c r="AC250" s="42">
        <f t="shared" si="44"/>
        <v>38917760.269999996</v>
      </c>
      <c r="AD250" s="42"/>
      <c r="AE250" s="42">
        <f t="shared" si="45"/>
        <v>6345287</v>
      </c>
      <c r="AF250" s="42">
        <f t="shared" si="56"/>
        <v>5499248.7333333334</v>
      </c>
      <c r="AG250" s="42">
        <v>0</v>
      </c>
      <c r="AH250" s="42"/>
      <c r="AI250" s="42"/>
      <c r="AJ250" s="42">
        <f t="shared" si="46"/>
        <v>11844535.733333334</v>
      </c>
      <c r="AK250" s="42">
        <f t="shared" si="47"/>
        <v>50762296.00333333</v>
      </c>
      <c r="AL250" s="39"/>
      <c r="AM250" s="39"/>
      <c r="AN250" s="39"/>
      <c r="AO250" s="39"/>
      <c r="AP250" s="39"/>
      <c r="AQ250" s="39" t="s">
        <v>61</v>
      </c>
      <c r="AR250" s="39" t="s">
        <v>1418</v>
      </c>
      <c r="AS250" s="39" t="s">
        <v>1419</v>
      </c>
      <c r="AT250" s="39" t="s">
        <v>1175</v>
      </c>
    </row>
    <row r="251" spans="1:46" hidden="1" x14ac:dyDescent="0.25">
      <c r="A251" s="38">
        <v>250</v>
      </c>
      <c r="B251" s="39" t="s">
        <v>6</v>
      </c>
      <c r="C251" s="39" t="s">
        <v>1420</v>
      </c>
      <c r="D251" s="39" t="s">
        <v>1421</v>
      </c>
      <c r="E251" s="40">
        <v>8854622</v>
      </c>
      <c r="F251" s="41">
        <v>46049</v>
      </c>
      <c r="G251" s="41"/>
      <c r="H251" s="41">
        <v>46291</v>
      </c>
      <c r="I251" s="42">
        <v>50762296</v>
      </c>
      <c r="J251" s="43"/>
      <c r="K251" s="40">
        <v>0</v>
      </c>
      <c r="L251" s="39" t="s">
        <v>60</v>
      </c>
      <c r="M251" s="42">
        <v>0</v>
      </c>
      <c r="N251" s="40">
        <v>6345287</v>
      </c>
      <c r="O251" s="42">
        <v>211509.56666666668</v>
      </c>
      <c r="P251" s="38">
        <v>302</v>
      </c>
      <c r="Q251" s="41">
        <v>46033</v>
      </c>
      <c r="R251" s="42">
        <v>76143444</v>
      </c>
      <c r="S251" s="38">
        <v>1012</v>
      </c>
      <c r="T251" s="41">
        <v>46049</v>
      </c>
      <c r="U251" s="42">
        <v>50762296</v>
      </c>
      <c r="V251" s="42">
        <v>846038.26666666672</v>
      </c>
      <c r="W251" s="42">
        <v>6345287</v>
      </c>
      <c r="X251" s="42">
        <v>6345287</v>
      </c>
      <c r="Y251" s="42">
        <v>6345287</v>
      </c>
      <c r="Z251" s="42">
        <v>6345287</v>
      </c>
      <c r="AA251" s="42">
        <v>6345287</v>
      </c>
      <c r="AB251" s="42">
        <v>6345287</v>
      </c>
      <c r="AC251" s="42">
        <f t="shared" si="44"/>
        <v>38917760.266666666</v>
      </c>
      <c r="AD251" s="42"/>
      <c r="AE251" s="42">
        <f t="shared" si="45"/>
        <v>6345287</v>
      </c>
      <c r="AF251" s="42">
        <f t="shared" si="56"/>
        <v>5499248.7333333334</v>
      </c>
      <c r="AG251" s="42">
        <v>0</v>
      </c>
      <c r="AH251" s="42"/>
      <c r="AI251" s="42"/>
      <c r="AJ251" s="42">
        <f t="shared" si="46"/>
        <v>11844535.733333334</v>
      </c>
      <c r="AK251" s="42">
        <f t="shared" si="47"/>
        <v>50762296</v>
      </c>
      <c r="AL251" s="39"/>
      <c r="AM251" s="39"/>
      <c r="AN251" s="39"/>
      <c r="AO251" s="39"/>
      <c r="AP251" s="39"/>
      <c r="AQ251" s="39" t="s">
        <v>61</v>
      </c>
      <c r="AR251" s="39" t="s">
        <v>1422</v>
      </c>
      <c r="AS251" s="39" t="s">
        <v>1423</v>
      </c>
      <c r="AT251" s="39" t="s">
        <v>1175</v>
      </c>
    </row>
    <row r="252" spans="1:46" hidden="1" x14ac:dyDescent="0.25">
      <c r="A252" s="38">
        <v>251</v>
      </c>
      <c r="B252" s="39" t="s">
        <v>6</v>
      </c>
      <c r="C252" s="39" t="s">
        <v>1424</v>
      </c>
      <c r="D252" s="39" t="s">
        <v>1425</v>
      </c>
      <c r="E252" s="40">
        <v>1013657275</v>
      </c>
      <c r="F252" s="41">
        <v>46049</v>
      </c>
      <c r="G252" s="41"/>
      <c r="H252" s="41">
        <v>46291</v>
      </c>
      <c r="I252" s="42">
        <v>50762296</v>
      </c>
      <c r="J252" s="43"/>
      <c r="K252" s="40">
        <v>0</v>
      </c>
      <c r="L252" s="39" t="s">
        <v>60</v>
      </c>
      <c r="M252" s="42">
        <v>0</v>
      </c>
      <c r="N252" s="40">
        <v>6345287</v>
      </c>
      <c r="O252" s="42">
        <v>211509.56666666668</v>
      </c>
      <c r="P252" s="38">
        <v>228</v>
      </c>
      <c r="Q252" s="41">
        <v>46033</v>
      </c>
      <c r="R252" s="42">
        <v>50762296</v>
      </c>
      <c r="S252" s="38">
        <v>998</v>
      </c>
      <c r="T252" s="41">
        <v>46049</v>
      </c>
      <c r="U252" s="42">
        <v>50762296</v>
      </c>
      <c r="V252" s="42">
        <v>846038.26666666672</v>
      </c>
      <c r="W252" s="42">
        <v>6345287</v>
      </c>
      <c r="X252" s="42">
        <v>6345287</v>
      </c>
      <c r="Y252" s="42">
        <v>6345287</v>
      </c>
      <c r="Z252" s="42">
        <v>6345287</v>
      </c>
      <c r="AA252" s="42">
        <v>6345287</v>
      </c>
      <c r="AB252" s="42">
        <v>6345287</v>
      </c>
      <c r="AC252" s="42">
        <f t="shared" si="44"/>
        <v>38917760.266666666</v>
      </c>
      <c r="AD252" s="42"/>
      <c r="AE252" s="42">
        <f t="shared" si="45"/>
        <v>6345287</v>
      </c>
      <c r="AF252" s="42">
        <f t="shared" si="56"/>
        <v>5499248.7333333334</v>
      </c>
      <c r="AG252" s="42">
        <v>0</v>
      </c>
      <c r="AH252" s="42"/>
      <c r="AI252" s="42"/>
      <c r="AJ252" s="42">
        <f t="shared" si="46"/>
        <v>11844535.733333334</v>
      </c>
      <c r="AK252" s="42">
        <f t="shared" si="47"/>
        <v>50762296</v>
      </c>
      <c r="AL252" s="39"/>
      <c r="AM252" s="39"/>
      <c r="AN252" s="39"/>
      <c r="AO252" s="39"/>
      <c r="AP252" s="39"/>
      <c r="AQ252" s="39" t="s">
        <v>61</v>
      </c>
      <c r="AR252" s="39" t="s">
        <v>1426</v>
      </c>
      <c r="AS252" s="39" t="s">
        <v>1427</v>
      </c>
      <c r="AT252" s="39" t="s">
        <v>1175</v>
      </c>
    </row>
    <row r="253" spans="1:46" hidden="1" x14ac:dyDescent="0.25">
      <c r="A253" s="38">
        <v>252</v>
      </c>
      <c r="B253" s="39" t="s">
        <v>6</v>
      </c>
      <c r="C253" s="39" t="s">
        <v>1428</v>
      </c>
      <c r="D253" s="39" t="s">
        <v>1429</v>
      </c>
      <c r="E253" s="40">
        <v>1110460851</v>
      </c>
      <c r="F253" s="41">
        <v>46049</v>
      </c>
      <c r="G253" s="41"/>
      <c r="H253" s="41">
        <v>46291</v>
      </c>
      <c r="I253" s="42">
        <v>50762296</v>
      </c>
      <c r="J253" s="43"/>
      <c r="K253" s="40">
        <v>0</v>
      </c>
      <c r="L253" s="39" t="s">
        <v>60</v>
      </c>
      <c r="M253" s="42">
        <v>0</v>
      </c>
      <c r="N253" s="40">
        <v>6345287</v>
      </c>
      <c r="O253" s="42">
        <v>211509.56666666668</v>
      </c>
      <c r="P253" s="38">
        <v>422</v>
      </c>
      <c r="Q253" s="41">
        <v>46033</v>
      </c>
      <c r="R253" s="42">
        <v>76143444</v>
      </c>
      <c r="S253" s="38">
        <v>1013</v>
      </c>
      <c r="T253" s="41">
        <v>46049</v>
      </c>
      <c r="U253" s="42">
        <v>50762296</v>
      </c>
      <c r="V253" s="42">
        <v>846038.27</v>
      </c>
      <c r="W253" s="42">
        <v>6345287</v>
      </c>
      <c r="X253" s="42">
        <v>6345287</v>
      </c>
      <c r="Y253" s="42">
        <v>6345287</v>
      </c>
      <c r="Z253" s="42">
        <v>6345287</v>
      </c>
      <c r="AA253" s="42">
        <v>6345287</v>
      </c>
      <c r="AB253" s="42">
        <v>6345287</v>
      </c>
      <c r="AC253" s="42">
        <f t="shared" si="44"/>
        <v>38917760.269999996</v>
      </c>
      <c r="AD253" s="42"/>
      <c r="AE253" s="42">
        <f t="shared" si="45"/>
        <v>6345287</v>
      </c>
      <c r="AF253" s="42">
        <f t="shared" si="56"/>
        <v>5499248.7333333334</v>
      </c>
      <c r="AG253" s="42">
        <v>0</v>
      </c>
      <c r="AH253" s="42"/>
      <c r="AI253" s="42"/>
      <c r="AJ253" s="42">
        <f t="shared" si="46"/>
        <v>11844535.733333334</v>
      </c>
      <c r="AK253" s="42">
        <f t="shared" si="47"/>
        <v>50762296.00333333</v>
      </c>
      <c r="AL253" s="39"/>
      <c r="AM253" s="39"/>
      <c r="AN253" s="39"/>
      <c r="AO253" s="39"/>
      <c r="AP253" s="39"/>
      <c r="AQ253" s="39" t="s">
        <v>61</v>
      </c>
      <c r="AR253" s="39" t="s">
        <v>1430</v>
      </c>
      <c r="AS253" s="39" t="s">
        <v>1431</v>
      </c>
      <c r="AT253" s="39" t="s">
        <v>1175</v>
      </c>
    </row>
    <row r="254" spans="1:46" hidden="1" x14ac:dyDescent="0.25">
      <c r="A254" s="38">
        <v>253</v>
      </c>
      <c r="B254" s="39" t="s">
        <v>6</v>
      </c>
      <c r="C254" s="39" t="s">
        <v>1432</v>
      </c>
      <c r="D254" s="39" t="s">
        <v>1433</v>
      </c>
      <c r="E254" s="40">
        <v>1032373456</v>
      </c>
      <c r="F254" s="41">
        <v>46050</v>
      </c>
      <c r="G254" s="41"/>
      <c r="H254" s="41">
        <v>46292</v>
      </c>
      <c r="I254" s="42">
        <v>50762296</v>
      </c>
      <c r="J254" s="43"/>
      <c r="K254" s="40">
        <v>0</v>
      </c>
      <c r="L254" s="39" t="s">
        <v>60</v>
      </c>
      <c r="M254" s="42">
        <v>0</v>
      </c>
      <c r="N254" s="40">
        <v>6345287</v>
      </c>
      <c r="O254" s="42">
        <v>211509.56666666668</v>
      </c>
      <c r="P254" s="38">
        <v>304</v>
      </c>
      <c r="Q254" s="41">
        <v>46033</v>
      </c>
      <c r="R254" s="42">
        <v>76143444</v>
      </c>
      <c r="S254" s="38">
        <v>1059</v>
      </c>
      <c r="T254" s="41">
        <v>46049</v>
      </c>
      <c r="U254" s="42">
        <v>50762296</v>
      </c>
      <c r="V254" s="42">
        <v>634528.70000000007</v>
      </c>
      <c r="W254" s="42">
        <v>6345287</v>
      </c>
      <c r="X254" s="42">
        <v>6345287</v>
      </c>
      <c r="Y254" s="42">
        <v>6345287</v>
      </c>
      <c r="Z254" s="42">
        <v>6345287</v>
      </c>
      <c r="AA254" s="42">
        <v>6345287</v>
      </c>
      <c r="AB254" s="42">
        <v>6345287</v>
      </c>
      <c r="AC254" s="42">
        <f t="shared" si="44"/>
        <v>38706250.700000003</v>
      </c>
      <c r="AD254" s="42"/>
      <c r="AE254" s="42">
        <f t="shared" si="45"/>
        <v>6345287</v>
      </c>
      <c r="AF254" s="42">
        <f>--N254/30*27</f>
        <v>5710758.3000000007</v>
      </c>
      <c r="AG254" s="42">
        <v>0</v>
      </c>
      <c r="AH254" s="42"/>
      <c r="AI254" s="42"/>
      <c r="AJ254" s="42">
        <f t="shared" si="46"/>
        <v>12056045.300000001</v>
      </c>
      <c r="AK254" s="42">
        <f t="shared" si="47"/>
        <v>50762296</v>
      </c>
      <c r="AL254" s="39"/>
      <c r="AM254" s="39"/>
      <c r="AN254" s="39"/>
      <c r="AO254" s="39"/>
      <c r="AP254" s="39"/>
      <c r="AQ254" s="39" t="s">
        <v>61</v>
      </c>
      <c r="AR254" s="39" t="s">
        <v>1434</v>
      </c>
      <c r="AS254" s="39" t="s">
        <v>1435</v>
      </c>
      <c r="AT254" s="39" t="s">
        <v>1175</v>
      </c>
    </row>
    <row r="255" spans="1:46" hidden="1" x14ac:dyDescent="0.25">
      <c r="A255" s="38">
        <v>254</v>
      </c>
      <c r="B255" s="39" t="s">
        <v>6</v>
      </c>
      <c r="C255" s="39" t="s">
        <v>1436</v>
      </c>
      <c r="D255" s="39" t="s">
        <v>1437</v>
      </c>
      <c r="E255" s="40">
        <v>27674025</v>
      </c>
      <c r="F255" s="41">
        <v>46049</v>
      </c>
      <c r="G255" s="41"/>
      <c r="H255" s="41">
        <v>46291</v>
      </c>
      <c r="I255" s="42">
        <v>50762296</v>
      </c>
      <c r="J255" s="43"/>
      <c r="K255" s="40">
        <v>0</v>
      </c>
      <c r="L255" s="39" t="s">
        <v>60</v>
      </c>
      <c r="M255" s="42">
        <v>0</v>
      </c>
      <c r="N255" s="40">
        <v>6345287</v>
      </c>
      <c r="O255" s="42">
        <v>211509.56666666668</v>
      </c>
      <c r="P255" s="38">
        <v>403</v>
      </c>
      <c r="Q255" s="41">
        <v>46033</v>
      </c>
      <c r="R255" s="42">
        <v>76143444</v>
      </c>
      <c r="S255" s="38">
        <v>1016</v>
      </c>
      <c r="T255" s="41">
        <v>46049</v>
      </c>
      <c r="U255" s="42">
        <v>50762296</v>
      </c>
      <c r="V255" s="42">
        <v>846038.26666666672</v>
      </c>
      <c r="W255" s="42">
        <v>6345287</v>
      </c>
      <c r="X255" s="42">
        <v>6345287</v>
      </c>
      <c r="Y255" s="42">
        <v>6345287</v>
      </c>
      <c r="Z255" s="42">
        <v>6345287</v>
      </c>
      <c r="AA255" s="42">
        <v>6345287</v>
      </c>
      <c r="AB255" s="42">
        <v>6345287</v>
      </c>
      <c r="AC255" s="42">
        <f t="shared" si="44"/>
        <v>38917760.266666666</v>
      </c>
      <c r="AD255" s="42"/>
      <c r="AE255" s="42">
        <f t="shared" si="45"/>
        <v>6345287</v>
      </c>
      <c r="AF255" s="42">
        <f t="shared" ref="AF255:AF256" si="57">--N255/30*26</f>
        <v>5499248.7333333334</v>
      </c>
      <c r="AG255" s="42">
        <v>0</v>
      </c>
      <c r="AH255" s="42"/>
      <c r="AI255" s="42"/>
      <c r="AJ255" s="42">
        <f t="shared" si="46"/>
        <v>11844535.733333334</v>
      </c>
      <c r="AK255" s="42">
        <f t="shared" si="47"/>
        <v>50762296</v>
      </c>
      <c r="AL255" s="39"/>
      <c r="AM255" s="39"/>
      <c r="AN255" s="39"/>
      <c r="AO255" s="39"/>
      <c r="AP255" s="39"/>
      <c r="AQ255" s="39" t="s">
        <v>61</v>
      </c>
      <c r="AR255" s="39" t="s">
        <v>1438</v>
      </c>
      <c r="AS255" s="39" t="s">
        <v>1439</v>
      </c>
      <c r="AT255" s="39" t="s">
        <v>1175</v>
      </c>
    </row>
    <row r="256" spans="1:46" hidden="1" x14ac:dyDescent="0.25">
      <c r="A256" s="38">
        <v>255</v>
      </c>
      <c r="B256" s="39" t="s">
        <v>6</v>
      </c>
      <c r="C256" s="39" t="s">
        <v>1440</v>
      </c>
      <c r="D256" s="39" t="s">
        <v>1441</v>
      </c>
      <c r="E256" s="40">
        <v>1032476177</v>
      </c>
      <c r="F256" s="41">
        <v>46049</v>
      </c>
      <c r="G256" s="41"/>
      <c r="H256" s="41">
        <v>46291</v>
      </c>
      <c r="I256" s="42">
        <v>50762296</v>
      </c>
      <c r="J256" s="43"/>
      <c r="K256" s="40">
        <v>0</v>
      </c>
      <c r="L256" s="39" t="s">
        <v>60</v>
      </c>
      <c r="M256" s="42">
        <v>0</v>
      </c>
      <c r="N256" s="40">
        <v>6345287</v>
      </c>
      <c r="O256" s="42">
        <v>211509.56666666668</v>
      </c>
      <c r="P256" s="38">
        <v>266</v>
      </c>
      <c r="Q256" s="41">
        <v>46033</v>
      </c>
      <c r="R256" s="42">
        <v>76143444</v>
      </c>
      <c r="S256" s="38">
        <v>1002</v>
      </c>
      <c r="T256" s="41">
        <v>46049</v>
      </c>
      <c r="U256" s="42">
        <v>50762296</v>
      </c>
      <c r="V256" s="42">
        <v>846038.26666666672</v>
      </c>
      <c r="W256" s="42">
        <v>6345287</v>
      </c>
      <c r="X256" s="42">
        <v>6345287</v>
      </c>
      <c r="Y256" s="42">
        <v>6345287</v>
      </c>
      <c r="Z256" s="42">
        <v>6345287</v>
      </c>
      <c r="AA256" s="42">
        <v>6345287</v>
      </c>
      <c r="AB256" s="42">
        <v>6345287</v>
      </c>
      <c r="AC256" s="42">
        <f t="shared" si="44"/>
        <v>38917760.266666666</v>
      </c>
      <c r="AD256" s="42"/>
      <c r="AE256" s="42">
        <f t="shared" si="45"/>
        <v>6345287</v>
      </c>
      <c r="AF256" s="42">
        <f t="shared" si="57"/>
        <v>5499248.7333333334</v>
      </c>
      <c r="AG256" s="42">
        <v>0</v>
      </c>
      <c r="AH256" s="42"/>
      <c r="AI256" s="42"/>
      <c r="AJ256" s="42">
        <f t="shared" si="46"/>
        <v>11844535.733333334</v>
      </c>
      <c r="AK256" s="42">
        <f t="shared" si="47"/>
        <v>50762296</v>
      </c>
      <c r="AL256" s="39"/>
      <c r="AM256" s="39"/>
      <c r="AN256" s="39"/>
      <c r="AO256" s="39"/>
      <c r="AP256" s="39"/>
      <c r="AQ256" s="39" t="s">
        <v>61</v>
      </c>
      <c r="AR256" s="39" t="s">
        <v>1442</v>
      </c>
      <c r="AS256" s="39" t="s">
        <v>1443</v>
      </c>
      <c r="AT256" s="39" t="s">
        <v>1175</v>
      </c>
    </row>
    <row r="257" spans="1:46" hidden="1" x14ac:dyDescent="0.25">
      <c r="A257" s="38">
        <v>256</v>
      </c>
      <c r="B257" s="39" t="s">
        <v>6</v>
      </c>
      <c r="C257" s="39" t="s">
        <v>1444</v>
      </c>
      <c r="D257" s="39" t="s">
        <v>1445</v>
      </c>
      <c r="E257" s="40">
        <v>52754306</v>
      </c>
      <c r="F257" s="41">
        <v>46045</v>
      </c>
      <c r="G257" s="41"/>
      <c r="H257" s="41">
        <v>46287</v>
      </c>
      <c r="I257" s="42">
        <v>50762292</v>
      </c>
      <c r="J257" s="43"/>
      <c r="K257" s="40">
        <v>0</v>
      </c>
      <c r="L257" s="39" t="s">
        <v>60</v>
      </c>
      <c r="M257" s="42">
        <v>0</v>
      </c>
      <c r="N257" s="40">
        <v>6345287</v>
      </c>
      <c r="O257" s="42">
        <v>211509.56666666668</v>
      </c>
      <c r="P257" s="38">
        <v>478</v>
      </c>
      <c r="Q257" s="41">
        <v>46033</v>
      </c>
      <c r="R257" s="42">
        <v>50762296</v>
      </c>
      <c r="S257" s="38">
        <v>527</v>
      </c>
      <c r="T257" s="41">
        <v>46045</v>
      </c>
      <c r="U257" s="42">
        <v>50762292</v>
      </c>
      <c r="V257" s="42">
        <v>1692076.5333333334</v>
      </c>
      <c r="W257" s="42">
        <v>6345287</v>
      </c>
      <c r="X257" s="42">
        <v>6345287</v>
      </c>
      <c r="Y257" s="42">
        <v>6345287</v>
      </c>
      <c r="Z257" s="42">
        <v>6345287</v>
      </c>
      <c r="AA257" s="42">
        <v>6345287</v>
      </c>
      <c r="AB257" s="42">
        <v>6345287</v>
      </c>
      <c r="AC257" s="42">
        <f t="shared" si="44"/>
        <v>39763798.533333331</v>
      </c>
      <c r="AD257" s="42"/>
      <c r="AE257" s="42">
        <f t="shared" si="45"/>
        <v>6345287</v>
      </c>
      <c r="AF257" s="42">
        <f t="shared" ref="AF257:AF262" si="58">--N257/30*22-4</f>
        <v>4653206.4666666668</v>
      </c>
      <c r="AG257" s="42">
        <v>0</v>
      </c>
      <c r="AH257" s="42"/>
      <c r="AI257" s="42"/>
      <c r="AJ257" s="42">
        <f t="shared" si="46"/>
        <v>10998493.466666667</v>
      </c>
      <c r="AK257" s="42">
        <f t="shared" si="47"/>
        <v>50762292</v>
      </c>
      <c r="AL257" s="38"/>
      <c r="AM257" s="41"/>
      <c r="AN257" s="41"/>
      <c r="AO257" s="38"/>
      <c r="AP257" s="38"/>
      <c r="AQ257" s="39" t="s">
        <v>61</v>
      </c>
      <c r="AR257" s="39" t="s">
        <v>1446</v>
      </c>
      <c r="AS257" s="39" t="s">
        <v>1447</v>
      </c>
      <c r="AT257" s="39" t="s">
        <v>1175</v>
      </c>
    </row>
    <row r="258" spans="1:46" hidden="1" x14ac:dyDescent="0.25">
      <c r="A258" s="38">
        <v>257</v>
      </c>
      <c r="B258" s="39" t="s">
        <v>6</v>
      </c>
      <c r="C258" s="39" t="s">
        <v>1448</v>
      </c>
      <c r="D258" s="39" t="s">
        <v>1449</v>
      </c>
      <c r="E258" s="40">
        <v>79890860</v>
      </c>
      <c r="F258" s="41">
        <v>46045</v>
      </c>
      <c r="G258" s="41"/>
      <c r="H258" s="41">
        <v>46287</v>
      </c>
      <c r="I258" s="42">
        <v>50762292</v>
      </c>
      <c r="J258" s="43"/>
      <c r="K258" s="40">
        <v>0</v>
      </c>
      <c r="L258" s="39" t="s">
        <v>60</v>
      </c>
      <c r="M258" s="42">
        <v>0</v>
      </c>
      <c r="N258" s="40">
        <v>6345287</v>
      </c>
      <c r="O258" s="42">
        <v>211509.56666666668</v>
      </c>
      <c r="P258" s="38">
        <v>223</v>
      </c>
      <c r="Q258" s="41">
        <v>46033</v>
      </c>
      <c r="R258" s="42">
        <v>50762296</v>
      </c>
      <c r="S258" s="38">
        <v>541</v>
      </c>
      <c r="T258" s="41">
        <v>46045</v>
      </c>
      <c r="U258" s="42">
        <v>50762292</v>
      </c>
      <c r="V258" s="42">
        <v>1692076.5333333334</v>
      </c>
      <c r="W258" s="42">
        <v>6345287</v>
      </c>
      <c r="X258" s="42">
        <v>6345287</v>
      </c>
      <c r="Y258" s="42">
        <v>6345287</v>
      </c>
      <c r="Z258" s="42">
        <v>6345287</v>
      </c>
      <c r="AA258" s="42">
        <v>6345287</v>
      </c>
      <c r="AB258" s="42">
        <v>6345287</v>
      </c>
      <c r="AC258" s="42">
        <f t="shared" si="44"/>
        <v>39763798.533333331</v>
      </c>
      <c r="AD258" s="42"/>
      <c r="AE258" s="42">
        <f t="shared" si="45"/>
        <v>6345287</v>
      </c>
      <c r="AF258" s="42">
        <f t="shared" si="58"/>
        <v>4653206.4666666668</v>
      </c>
      <c r="AG258" s="42">
        <v>0</v>
      </c>
      <c r="AH258" s="42"/>
      <c r="AI258" s="42"/>
      <c r="AJ258" s="42">
        <f t="shared" si="46"/>
        <v>10998493.466666667</v>
      </c>
      <c r="AK258" s="42">
        <f t="shared" si="47"/>
        <v>50762292</v>
      </c>
      <c r="AL258" s="38"/>
      <c r="AM258" s="41"/>
      <c r="AN258" s="41"/>
      <c r="AO258" s="38"/>
      <c r="AP258" s="38"/>
      <c r="AQ258" s="39" t="s">
        <v>61</v>
      </c>
      <c r="AR258" s="39" t="s">
        <v>1450</v>
      </c>
      <c r="AS258" s="39" t="s">
        <v>1451</v>
      </c>
      <c r="AT258" s="39" t="s">
        <v>1175</v>
      </c>
    </row>
    <row r="259" spans="1:46" hidden="1" x14ac:dyDescent="0.25">
      <c r="A259" s="38">
        <v>258</v>
      </c>
      <c r="B259" s="39" t="s">
        <v>6</v>
      </c>
      <c r="C259" s="39" t="s">
        <v>1452</v>
      </c>
      <c r="D259" s="39" t="s">
        <v>1453</v>
      </c>
      <c r="E259" s="40">
        <v>52999080</v>
      </c>
      <c r="F259" s="41">
        <v>46045</v>
      </c>
      <c r="G259" s="41"/>
      <c r="H259" s="41">
        <v>46287</v>
      </c>
      <c r="I259" s="42">
        <v>50762292</v>
      </c>
      <c r="J259" s="43"/>
      <c r="K259" s="40">
        <v>0</v>
      </c>
      <c r="L259" s="39" t="s">
        <v>60</v>
      </c>
      <c r="M259" s="42">
        <v>0</v>
      </c>
      <c r="N259" s="40">
        <v>6345287</v>
      </c>
      <c r="O259" s="42">
        <v>211509.56666666668</v>
      </c>
      <c r="P259" s="38">
        <v>248</v>
      </c>
      <c r="Q259" s="41">
        <v>46033</v>
      </c>
      <c r="R259" s="42">
        <v>76143444</v>
      </c>
      <c r="S259" s="38">
        <v>533</v>
      </c>
      <c r="T259" s="41">
        <v>46045</v>
      </c>
      <c r="U259" s="42">
        <v>50762292</v>
      </c>
      <c r="V259" s="42">
        <v>1692076.5333333334</v>
      </c>
      <c r="W259" s="42">
        <v>6345287</v>
      </c>
      <c r="X259" s="42">
        <v>6345287</v>
      </c>
      <c r="Y259" s="42">
        <v>6345287</v>
      </c>
      <c r="Z259" s="42">
        <v>6345287</v>
      </c>
      <c r="AA259" s="42">
        <v>6345287</v>
      </c>
      <c r="AB259" s="42">
        <v>6345287</v>
      </c>
      <c r="AC259" s="42">
        <f t="shared" ref="AC259:AC322" si="59">SUM(V259:AB259)</f>
        <v>39763798.533333331</v>
      </c>
      <c r="AD259" s="42"/>
      <c r="AE259" s="42">
        <f t="shared" ref="AE259:AE322" si="60">--N259</f>
        <v>6345287</v>
      </c>
      <c r="AF259" s="42">
        <f t="shared" si="58"/>
        <v>4653206.4666666668</v>
      </c>
      <c r="AG259" s="42">
        <v>0</v>
      </c>
      <c r="AH259" s="42"/>
      <c r="AI259" s="42"/>
      <c r="AJ259" s="42">
        <f t="shared" ref="AJ259:AJ322" si="61">SUM(AD259:AI259)</f>
        <v>10998493.466666667</v>
      </c>
      <c r="AK259" s="42">
        <f t="shared" ref="AK259:AK322" si="62">--AJ259--AC259</f>
        <v>50762292</v>
      </c>
      <c r="AL259" s="38"/>
      <c r="AM259" s="41"/>
      <c r="AN259" s="41"/>
      <c r="AO259" s="38"/>
      <c r="AP259" s="38"/>
      <c r="AQ259" s="39" t="s">
        <v>61</v>
      </c>
      <c r="AR259" s="39" t="s">
        <v>1454</v>
      </c>
      <c r="AS259" s="39" t="s">
        <v>1455</v>
      </c>
      <c r="AT259" s="39" t="s">
        <v>1175</v>
      </c>
    </row>
    <row r="260" spans="1:46" hidden="1" x14ac:dyDescent="0.25">
      <c r="A260" s="38">
        <v>259</v>
      </c>
      <c r="B260" s="39" t="s">
        <v>6</v>
      </c>
      <c r="C260" s="39" t="s">
        <v>1456</v>
      </c>
      <c r="D260" s="39" t="s">
        <v>1457</v>
      </c>
      <c r="E260" s="40">
        <v>52201253</v>
      </c>
      <c r="F260" s="41">
        <v>46045</v>
      </c>
      <c r="G260" s="41"/>
      <c r="H260" s="41">
        <v>46287</v>
      </c>
      <c r="I260" s="42">
        <v>50762292</v>
      </c>
      <c r="J260" s="43"/>
      <c r="K260" s="40">
        <v>0</v>
      </c>
      <c r="L260" s="39" t="s">
        <v>60</v>
      </c>
      <c r="M260" s="42">
        <v>0</v>
      </c>
      <c r="N260" s="40">
        <v>6345287</v>
      </c>
      <c r="O260" s="42">
        <v>211509.56666666668</v>
      </c>
      <c r="P260" s="38">
        <v>286</v>
      </c>
      <c r="Q260" s="41">
        <v>46033</v>
      </c>
      <c r="R260" s="42">
        <v>50762296</v>
      </c>
      <c r="S260" s="38">
        <v>540</v>
      </c>
      <c r="T260" s="41">
        <v>46045</v>
      </c>
      <c r="U260" s="42">
        <v>50762292</v>
      </c>
      <c r="V260" s="42">
        <v>1692076.5333333334</v>
      </c>
      <c r="W260" s="42">
        <v>6345287</v>
      </c>
      <c r="X260" s="42">
        <v>6345287</v>
      </c>
      <c r="Y260" s="42">
        <v>6345287</v>
      </c>
      <c r="Z260" s="42">
        <v>6345287</v>
      </c>
      <c r="AA260" s="42">
        <v>6345287</v>
      </c>
      <c r="AB260" s="42">
        <v>6345287</v>
      </c>
      <c r="AC260" s="42">
        <f t="shared" si="59"/>
        <v>39763798.533333331</v>
      </c>
      <c r="AD260" s="42"/>
      <c r="AE260" s="42">
        <f t="shared" si="60"/>
        <v>6345287</v>
      </c>
      <c r="AF260" s="42">
        <f t="shared" si="58"/>
        <v>4653206.4666666668</v>
      </c>
      <c r="AG260" s="42">
        <v>0</v>
      </c>
      <c r="AH260" s="42"/>
      <c r="AI260" s="42"/>
      <c r="AJ260" s="42">
        <f t="shared" si="61"/>
        <v>10998493.466666667</v>
      </c>
      <c r="AK260" s="42">
        <f t="shared" si="62"/>
        <v>50762292</v>
      </c>
      <c r="AL260" s="38"/>
      <c r="AM260" s="41"/>
      <c r="AN260" s="41"/>
      <c r="AO260" s="38"/>
      <c r="AP260" s="38"/>
      <c r="AQ260" s="39" t="s">
        <v>61</v>
      </c>
      <c r="AR260" s="39" t="s">
        <v>1458</v>
      </c>
      <c r="AS260" s="39" t="s">
        <v>1459</v>
      </c>
      <c r="AT260" s="39" t="s">
        <v>1175</v>
      </c>
    </row>
    <row r="261" spans="1:46" hidden="1" x14ac:dyDescent="0.25">
      <c r="A261" s="38">
        <v>260</v>
      </c>
      <c r="B261" s="39" t="s">
        <v>6</v>
      </c>
      <c r="C261" s="39" t="s">
        <v>1460</v>
      </c>
      <c r="D261" s="39" t="s">
        <v>1461</v>
      </c>
      <c r="E261" s="40">
        <v>1033761533</v>
      </c>
      <c r="F261" s="41">
        <v>46045</v>
      </c>
      <c r="G261" s="41"/>
      <c r="H261" s="41">
        <v>46287</v>
      </c>
      <c r="I261" s="42">
        <v>50762292</v>
      </c>
      <c r="J261" s="43"/>
      <c r="K261" s="40">
        <v>0</v>
      </c>
      <c r="L261" s="39" t="s">
        <v>60</v>
      </c>
      <c r="M261" s="42">
        <v>0</v>
      </c>
      <c r="N261" s="40">
        <v>6345287</v>
      </c>
      <c r="O261" s="42">
        <v>211509.56666666668</v>
      </c>
      <c r="P261" s="38">
        <v>357</v>
      </c>
      <c r="Q261" s="41">
        <v>46033</v>
      </c>
      <c r="R261" s="42">
        <v>50762296</v>
      </c>
      <c r="S261" s="38">
        <v>528</v>
      </c>
      <c r="T261" s="41">
        <v>46045</v>
      </c>
      <c r="U261" s="42">
        <v>50762292</v>
      </c>
      <c r="V261" s="42">
        <v>1692076.5333333334</v>
      </c>
      <c r="W261" s="42">
        <v>6345287</v>
      </c>
      <c r="X261" s="42">
        <v>6345287</v>
      </c>
      <c r="Y261" s="42">
        <v>6345287</v>
      </c>
      <c r="Z261" s="42">
        <v>6345287</v>
      </c>
      <c r="AA261" s="42">
        <v>6345287</v>
      </c>
      <c r="AB261" s="42">
        <v>6345287</v>
      </c>
      <c r="AC261" s="42">
        <f t="shared" si="59"/>
        <v>39763798.533333331</v>
      </c>
      <c r="AD261" s="42"/>
      <c r="AE261" s="42">
        <f t="shared" si="60"/>
        <v>6345287</v>
      </c>
      <c r="AF261" s="42">
        <f t="shared" si="58"/>
        <v>4653206.4666666668</v>
      </c>
      <c r="AG261" s="42">
        <v>0</v>
      </c>
      <c r="AH261" s="42"/>
      <c r="AI261" s="42"/>
      <c r="AJ261" s="42">
        <f t="shared" si="61"/>
        <v>10998493.466666667</v>
      </c>
      <c r="AK261" s="42">
        <f t="shared" si="62"/>
        <v>50762292</v>
      </c>
      <c r="AL261" s="38"/>
      <c r="AM261" s="41"/>
      <c r="AN261" s="41"/>
      <c r="AO261" s="38"/>
      <c r="AP261" s="38"/>
      <c r="AQ261" s="39" t="s">
        <v>61</v>
      </c>
      <c r="AR261" s="39" t="s">
        <v>1462</v>
      </c>
      <c r="AS261" s="39" t="s">
        <v>1463</v>
      </c>
      <c r="AT261" s="39" t="s">
        <v>1175</v>
      </c>
    </row>
    <row r="262" spans="1:46" hidden="1" x14ac:dyDescent="0.25">
      <c r="A262" s="38">
        <v>261</v>
      </c>
      <c r="B262" s="39" t="s">
        <v>6</v>
      </c>
      <c r="C262" s="39" t="s">
        <v>1464</v>
      </c>
      <c r="D262" s="39" t="s">
        <v>1465</v>
      </c>
      <c r="E262" s="40">
        <v>53893070</v>
      </c>
      <c r="F262" s="41">
        <v>46045</v>
      </c>
      <c r="G262" s="41"/>
      <c r="H262" s="41">
        <v>46287</v>
      </c>
      <c r="I262" s="42">
        <v>50762292</v>
      </c>
      <c r="J262" s="43"/>
      <c r="K262" s="40">
        <v>0</v>
      </c>
      <c r="L262" s="39" t="s">
        <v>60</v>
      </c>
      <c r="M262" s="42">
        <v>0</v>
      </c>
      <c r="N262" s="40">
        <v>6345287</v>
      </c>
      <c r="O262" s="42">
        <v>211509.56666666668</v>
      </c>
      <c r="P262" s="38">
        <v>287</v>
      </c>
      <c r="Q262" s="41">
        <v>46033</v>
      </c>
      <c r="R262" s="42">
        <v>76143444</v>
      </c>
      <c r="S262" s="38">
        <v>539</v>
      </c>
      <c r="T262" s="41">
        <v>46045</v>
      </c>
      <c r="U262" s="42">
        <v>50762292</v>
      </c>
      <c r="V262" s="42">
        <v>1692076.53</v>
      </c>
      <c r="W262" s="42">
        <v>6345287</v>
      </c>
      <c r="X262" s="42">
        <v>6345287</v>
      </c>
      <c r="Y262" s="42">
        <v>6345287</v>
      </c>
      <c r="Z262" s="42">
        <v>6345287</v>
      </c>
      <c r="AA262" s="42">
        <v>6345287</v>
      </c>
      <c r="AB262" s="42">
        <v>6345287</v>
      </c>
      <c r="AC262" s="42">
        <f t="shared" si="59"/>
        <v>39763798.530000001</v>
      </c>
      <c r="AD262" s="42"/>
      <c r="AE262" s="42">
        <f t="shared" si="60"/>
        <v>6345287</v>
      </c>
      <c r="AF262" s="42">
        <f t="shared" si="58"/>
        <v>4653206.4666666668</v>
      </c>
      <c r="AG262" s="42">
        <v>0</v>
      </c>
      <c r="AH262" s="42"/>
      <c r="AI262" s="42"/>
      <c r="AJ262" s="42">
        <f t="shared" si="61"/>
        <v>10998493.466666667</v>
      </c>
      <c r="AK262" s="42">
        <f t="shared" si="62"/>
        <v>50762291.99666667</v>
      </c>
      <c r="AL262" s="38"/>
      <c r="AM262" s="41"/>
      <c r="AN262" s="41"/>
      <c r="AO262" s="38"/>
      <c r="AP262" s="38"/>
      <c r="AQ262" s="39" t="s">
        <v>61</v>
      </c>
      <c r="AR262" s="39" t="s">
        <v>1466</v>
      </c>
      <c r="AS262" s="39" t="s">
        <v>1467</v>
      </c>
      <c r="AT262" s="39" t="s">
        <v>1175</v>
      </c>
    </row>
    <row r="263" spans="1:46" hidden="1" x14ac:dyDescent="0.25">
      <c r="A263" s="38">
        <v>262</v>
      </c>
      <c r="B263" s="39" t="s">
        <v>6</v>
      </c>
      <c r="C263" s="39" t="s">
        <v>1468</v>
      </c>
      <c r="D263" s="39" t="s">
        <v>1469</v>
      </c>
      <c r="E263" s="40">
        <v>1047407737</v>
      </c>
      <c r="F263" s="41">
        <v>46048</v>
      </c>
      <c r="G263" s="41"/>
      <c r="H263" s="41">
        <v>46290</v>
      </c>
      <c r="I263" s="42">
        <v>50762292</v>
      </c>
      <c r="J263" s="43"/>
      <c r="K263" s="40">
        <v>0</v>
      </c>
      <c r="L263" s="39" t="s">
        <v>60</v>
      </c>
      <c r="M263" s="42">
        <v>0</v>
      </c>
      <c r="N263" s="40">
        <v>6345287</v>
      </c>
      <c r="O263" s="42">
        <v>211509.56666666668</v>
      </c>
      <c r="P263" s="38">
        <v>479</v>
      </c>
      <c r="Q263" s="41">
        <v>46033</v>
      </c>
      <c r="R263" s="42">
        <v>50762296</v>
      </c>
      <c r="S263" s="38">
        <v>648</v>
      </c>
      <c r="T263" s="41">
        <v>46048</v>
      </c>
      <c r="U263" s="42">
        <v>50762292</v>
      </c>
      <c r="V263" s="42">
        <v>1057547.8333333335</v>
      </c>
      <c r="W263" s="42">
        <v>6345287</v>
      </c>
      <c r="X263" s="42">
        <v>6345287</v>
      </c>
      <c r="Y263" s="42">
        <v>6345287</v>
      </c>
      <c r="Z263" s="42">
        <v>6345287</v>
      </c>
      <c r="AA263" s="42">
        <v>6345287</v>
      </c>
      <c r="AB263" s="42">
        <v>6345287</v>
      </c>
      <c r="AC263" s="42">
        <f t="shared" si="59"/>
        <v>39129269.833333336</v>
      </c>
      <c r="AD263" s="42"/>
      <c r="AE263" s="42">
        <f t="shared" si="60"/>
        <v>6345287</v>
      </c>
      <c r="AF263" s="42">
        <f>--N263/30*25-4</f>
        <v>5287735.166666667</v>
      </c>
      <c r="AG263" s="42">
        <v>0</v>
      </c>
      <c r="AH263" s="42"/>
      <c r="AI263" s="42"/>
      <c r="AJ263" s="42">
        <f t="shared" si="61"/>
        <v>11633022.166666668</v>
      </c>
      <c r="AK263" s="42">
        <f t="shared" si="62"/>
        <v>50762292</v>
      </c>
      <c r="AL263" s="38"/>
      <c r="AM263" s="41"/>
      <c r="AN263" s="41"/>
      <c r="AO263" s="38"/>
      <c r="AP263" s="38"/>
      <c r="AQ263" s="39" t="s">
        <v>61</v>
      </c>
      <c r="AR263" s="39" t="s">
        <v>1470</v>
      </c>
      <c r="AS263" s="39" t="s">
        <v>1471</v>
      </c>
      <c r="AT263" s="39" t="s">
        <v>1175</v>
      </c>
    </row>
    <row r="264" spans="1:46" hidden="1" x14ac:dyDescent="0.25">
      <c r="A264" s="38">
        <v>263</v>
      </c>
      <c r="B264" s="39" t="s">
        <v>6</v>
      </c>
      <c r="C264" s="39" t="s">
        <v>1472</v>
      </c>
      <c r="D264" s="39" t="s">
        <v>1473</v>
      </c>
      <c r="E264" s="40">
        <v>1130597283</v>
      </c>
      <c r="F264" s="41">
        <v>46048</v>
      </c>
      <c r="G264" s="41"/>
      <c r="H264" s="41">
        <v>46290</v>
      </c>
      <c r="I264" s="42">
        <v>50762292</v>
      </c>
      <c r="J264" s="43"/>
      <c r="K264" s="40">
        <v>0</v>
      </c>
      <c r="L264" s="39" t="s">
        <v>60</v>
      </c>
      <c r="M264" s="42">
        <v>0</v>
      </c>
      <c r="N264" s="40">
        <v>6345287</v>
      </c>
      <c r="O264" s="42">
        <v>211509.56666666668</v>
      </c>
      <c r="P264" s="38">
        <v>249</v>
      </c>
      <c r="Q264" s="41">
        <v>46033</v>
      </c>
      <c r="R264" s="42">
        <v>50762296</v>
      </c>
      <c r="S264" s="38">
        <v>645</v>
      </c>
      <c r="T264" s="41">
        <v>46048</v>
      </c>
      <c r="U264" s="42">
        <v>50762292</v>
      </c>
      <c r="V264" s="42">
        <v>1057547.83</v>
      </c>
      <c r="W264" s="42">
        <v>6345287</v>
      </c>
      <c r="X264" s="42">
        <v>6345287</v>
      </c>
      <c r="Y264" s="42">
        <v>6345287</v>
      </c>
      <c r="Z264" s="42">
        <v>6345287</v>
      </c>
      <c r="AA264" s="42">
        <v>6345287</v>
      </c>
      <c r="AB264" s="42">
        <v>6345287</v>
      </c>
      <c r="AC264" s="42">
        <f t="shared" si="59"/>
        <v>39129269.829999998</v>
      </c>
      <c r="AD264" s="42"/>
      <c r="AE264" s="42">
        <f t="shared" si="60"/>
        <v>6345287</v>
      </c>
      <c r="AF264" s="42">
        <f>--N264/30*25-4</f>
        <v>5287735.166666667</v>
      </c>
      <c r="AG264" s="42">
        <v>0</v>
      </c>
      <c r="AH264" s="42"/>
      <c r="AI264" s="42"/>
      <c r="AJ264" s="42">
        <f t="shared" si="61"/>
        <v>11633022.166666668</v>
      </c>
      <c r="AK264" s="42">
        <f t="shared" si="62"/>
        <v>50762291.99666667</v>
      </c>
      <c r="AL264" s="38"/>
      <c r="AM264" s="41"/>
      <c r="AN264" s="41"/>
      <c r="AO264" s="38"/>
      <c r="AP264" s="38"/>
      <c r="AQ264" s="39" t="s">
        <v>61</v>
      </c>
      <c r="AR264" s="39" t="s">
        <v>1474</v>
      </c>
      <c r="AS264" s="39" t="s">
        <v>1475</v>
      </c>
      <c r="AT264" s="39" t="s">
        <v>1175</v>
      </c>
    </row>
    <row r="265" spans="1:46" hidden="1" x14ac:dyDescent="0.25">
      <c r="A265" s="38">
        <v>264</v>
      </c>
      <c r="B265" s="39" t="s">
        <v>6</v>
      </c>
      <c r="C265" s="39" t="s">
        <v>1476</v>
      </c>
      <c r="D265" s="39" t="s">
        <v>1477</v>
      </c>
      <c r="E265" s="40">
        <v>79648079</v>
      </c>
      <c r="F265" s="41">
        <v>46048</v>
      </c>
      <c r="G265" s="41"/>
      <c r="H265" s="41">
        <v>46290</v>
      </c>
      <c r="I265" s="42">
        <v>50762292</v>
      </c>
      <c r="J265" s="43"/>
      <c r="K265" s="40">
        <v>0</v>
      </c>
      <c r="L265" s="39" t="s">
        <v>60</v>
      </c>
      <c r="M265" s="42">
        <v>0</v>
      </c>
      <c r="N265" s="40">
        <v>6345287</v>
      </c>
      <c r="O265" s="42">
        <v>211509.56666666668</v>
      </c>
      <c r="P265" s="38">
        <v>480</v>
      </c>
      <c r="Q265" s="41">
        <v>46033</v>
      </c>
      <c r="R265" s="42">
        <v>50762296</v>
      </c>
      <c r="S265" s="38">
        <v>649</v>
      </c>
      <c r="T265" s="41">
        <v>46048</v>
      </c>
      <c r="U265" s="42">
        <v>50762292</v>
      </c>
      <c r="V265" s="42">
        <v>1057547.8333333335</v>
      </c>
      <c r="W265" s="42">
        <v>6345287</v>
      </c>
      <c r="X265" s="42">
        <v>6345287</v>
      </c>
      <c r="Y265" s="42">
        <v>6345287</v>
      </c>
      <c r="Z265" s="42">
        <v>6345287</v>
      </c>
      <c r="AA265" s="42">
        <v>6345287</v>
      </c>
      <c r="AB265" s="42">
        <v>6345287</v>
      </c>
      <c r="AC265" s="42">
        <f t="shared" si="59"/>
        <v>39129269.833333336</v>
      </c>
      <c r="AD265" s="42"/>
      <c r="AE265" s="42">
        <f t="shared" si="60"/>
        <v>6345287</v>
      </c>
      <c r="AF265" s="42">
        <f>--N265/30*25-4</f>
        <v>5287735.166666667</v>
      </c>
      <c r="AG265" s="42">
        <v>0</v>
      </c>
      <c r="AH265" s="42"/>
      <c r="AI265" s="42"/>
      <c r="AJ265" s="42">
        <f t="shared" si="61"/>
        <v>11633022.166666668</v>
      </c>
      <c r="AK265" s="42">
        <f t="shared" si="62"/>
        <v>50762292</v>
      </c>
      <c r="AL265" s="38"/>
      <c r="AM265" s="41"/>
      <c r="AN265" s="41"/>
      <c r="AO265" s="38"/>
      <c r="AP265" s="38"/>
      <c r="AQ265" s="39" t="s">
        <v>61</v>
      </c>
      <c r="AR265" s="39" t="s">
        <v>1478</v>
      </c>
      <c r="AS265" s="39" t="s">
        <v>1479</v>
      </c>
      <c r="AT265" s="39" t="s">
        <v>1175</v>
      </c>
    </row>
    <row r="266" spans="1:46" hidden="1" x14ac:dyDescent="0.25">
      <c r="A266" s="38">
        <v>265</v>
      </c>
      <c r="B266" s="39" t="s">
        <v>6</v>
      </c>
      <c r="C266" s="39" t="s">
        <v>1480</v>
      </c>
      <c r="D266" s="39" t="s">
        <v>1481</v>
      </c>
      <c r="E266" s="40">
        <v>52789565</v>
      </c>
      <c r="F266" s="41">
        <v>46048</v>
      </c>
      <c r="G266" s="41"/>
      <c r="H266" s="41">
        <v>46290</v>
      </c>
      <c r="I266" s="42">
        <v>50762292</v>
      </c>
      <c r="J266" s="43"/>
      <c r="K266" s="40">
        <v>0</v>
      </c>
      <c r="L266" s="39" t="s">
        <v>60</v>
      </c>
      <c r="M266" s="42">
        <v>0</v>
      </c>
      <c r="N266" s="40">
        <v>6345287</v>
      </c>
      <c r="O266" s="42">
        <v>211509.56666666668</v>
      </c>
      <c r="P266" s="38">
        <v>481</v>
      </c>
      <c r="Q266" s="41">
        <v>46033</v>
      </c>
      <c r="R266" s="42">
        <v>50762296</v>
      </c>
      <c r="S266" s="38">
        <v>650</v>
      </c>
      <c r="T266" s="41">
        <v>46048</v>
      </c>
      <c r="U266" s="42">
        <v>50762292</v>
      </c>
      <c r="V266" s="42">
        <v>1057547.8333333335</v>
      </c>
      <c r="W266" s="42">
        <v>6345287</v>
      </c>
      <c r="X266" s="42">
        <v>6345287</v>
      </c>
      <c r="Y266" s="42">
        <v>6345287</v>
      </c>
      <c r="Z266" s="42">
        <v>6345287</v>
      </c>
      <c r="AA266" s="42">
        <v>6345287</v>
      </c>
      <c r="AB266" s="42">
        <v>6345287</v>
      </c>
      <c r="AC266" s="42">
        <f t="shared" si="59"/>
        <v>39129269.833333336</v>
      </c>
      <c r="AD266" s="42"/>
      <c r="AE266" s="42">
        <f t="shared" si="60"/>
        <v>6345287</v>
      </c>
      <c r="AF266" s="42">
        <f>--N266/30*25-4</f>
        <v>5287735.166666667</v>
      </c>
      <c r="AG266" s="42">
        <v>0</v>
      </c>
      <c r="AH266" s="42"/>
      <c r="AI266" s="42"/>
      <c r="AJ266" s="42">
        <f t="shared" si="61"/>
        <v>11633022.166666668</v>
      </c>
      <c r="AK266" s="42">
        <f t="shared" si="62"/>
        <v>50762292</v>
      </c>
      <c r="AL266" s="38"/>
      <c r="AM266" s="41"/>
      <c r="AN266" s="41"/>
      <c r="AO266" s="38"/>
      <c r="AP266" s="38"/>
      <c r="AQ266" s="39" t="s">
        <v>61</v>
      </c>
      <c r="AR266" s="39" t="s">
        <v>1482</v>
      </c>
      <c r="AS266" s="39" t="s">
        <v>1483</v>
      </c>
      <c r="AT266" s="39" t="s">
        <v>1175</v>
      </c>
    </row>
    <row r="267" spans="1:46" hidden="1" x14ac:dyDescent="0.25">
      <c r="A267" s="38">
        <v>266</v>
      </c>
      <c r="B267" s="39" t="s">
        <v>6</v>
      </c>
      <c r="C267" s="39" t="s">
        <v>1484</v>
      </c>
      <c r="D267" s="39" t="s">
        <v>1485</v>
      </c>
      <c r="E267" s="40">
        <v>1014203571</v>
      </c>
      <c r="F267" s="41">
        <v>46045</v>
      </c>
      <c r="G267" s="41"/>
      <c r="H267" s="41">
        <v>46287</v>
      </c>
      <c r="I267" s="42">
        <v>50762292</v>
      </c>
      <c r="J267" s="43"/>
      <c r="K267" s="40">
        <v>0</v>
      </c>
      <c r="L267" s="39" t="s">
        <v>60</v>
      </c>
      <c r="M267" s="42">
        <v>0</v>
      </c>
      <c r="N267" s="40">
        <v>6345287</v>
      </c>
      <c r="O267" s="42">
        <v>211509.56666666668</v>
      </c>
      <c r="P267" s="38">
        <v>482</v>
      </c>
      <c r="Q267" s="41">
        <v>46033</v>
      </c>
      <c r="R267" s="42">
        <v>50762296</v>
      </c>
      <c r="S267" s="38">
        <v>538</v>
      </c>
      <c r="T267" s="41">
        <v>46045</v>
      </c>
      <c r="U267" s="42">
        <v>50762292</v>
      </c>
      <c r="V267" s="42">
        <v>1692076.5333333334</v>
      </c>
      <c r="W267" s="42">
        <v>6345287</v>
      </c>
      <c r="X267" s="42">
        <v>6345287</v>
      </c>
      <c r="Y267" s="42">
        <v>6345287</v>
      </c>
      <c r="Z267" s="42">
        <v>6345287</v>
      </c>
      <c r="AA267" s="42">
        <v>6345287</v>
      </c>
      <c r="AB267" s="42">
        <v>6345287</v>
      </c>
      <c r="AC267" s="42">
        <f t="shared" si="59"/>
        <v>39763798.533333331</v>
      </c>
      <c r="AD267" s="42"/>
      <c r="AE267" s="42">
        <f t="shared" si="60"/>
        <v>6345287</v>
      </c>
      <c r="AF267" s="42">
        <f>--N267/30*22-4</f>
        <v>4653206.4666666668</v>
      </c>
      <c r="AG267" s="42">
        <v>0</v>
      </c>
      <c r="AH267" s="42"/>
      <c r="AI267" s="42"/>
      <c r="AJ267" s="42">
        <f t="shared" si="61"/>
        <v>10998493.466666667</v>
      </c>
      <c r="AK267" s="42">
        <f t="shared" si="62"/>
        <v>50762292</v>
      </c>
      <c r="AL267" s="38"/>
      <c r="AM267" s="41"/>
      <c r="AN267" s="41"/>
      <c r="AO267" s="38"/>
      <c r="AP267" s="38"/>
      <c r="AQ267" s="39" t="s">
        <v>61</v>
      </c>
      <c r="AR267" s="39" t="s">
        <v>1486</v>
      </c>
      <c r="AS267" s="39" t="s">
        <v>1487</v>
      </c>
      <c r="AT267" s="39" t="s">
        <v>1175</v>
      </c>
    </row>
    <row r="268" spans="1:46" hidden="1" x14ac:dyDescent="0.25">
      <c r="A268" s="38">
        <v>267</v>
      </c>
      <c r="B268" s="39" t="s">
        <v>6</v>
      </c>
      <c r="C268" s="39" t="s">
        <v>1488</v>
      </c>
      <c r="D268" s="39" t="s">
        <v>1489</v>
      </c>
      <c r="E268" s="40">
        <v>1101177078</v>
      </c>
      <c r="F268" s="41">
        <v>46045</v>
      </c>
      <c r="G268" s="41"/>
      <c r="H268" s="41">
        <v>46287</v>
      </c>
      <c r="I268" s="42">
        <v>50762292</v>
      </c>
      <c r="J268" s="43"/>
      <c r="K268" s="40">
        <v>0</v>
      </c>
      <c r="L268" s="39" t="s">
        <v>60</v>
      </c>
      <c r="M268" s="42">
        <v>0</v>
      </c>
      <c r="N268" s="40">
        <v>6345287</v>
      </c>
      <c r="O268" s="42">
        <v>211509.56666666668</v>
      </c>
      <c r="P268" s="38">
        <v>426</v>
      </c>
      <c r="Q268" s="41">
        <v>46033</v>
      </c>
      <c r="R268" s="42">
        <v>50762296</v>
      </c>
      <c r="S268" s="38">
        <v>534</v>
      </c>
      <c r="T268" s="41">
        <v>46045</v>
      </c>
      <c r="U268" s="42">
        <v>50762292</v>
      </c>
      <c r="V268" s="42">
        <v>1692076.53</v>
      </c>
      <c r="W268" s="42">
        <v>6345287</v>
      </c>
      <c r="X268" s="42">
        <v>6345287</v>
      </c>
      <c r="Y268" s="42">
        <v>6345287</v>
      </c>
      <c r="Z268" s="42">
        <v>6345287</v>
      </c>
      <c r="AA268" s="42">
        <v>6345287</v>
      </c>
      <c r="AB268" s="42">
        <v>6345287</v>
      </c>
      <c r="AC268" s="42">
        <f t="shared" si="59"/>
        <v>39763798.530000001</v>
      </c>
      <c r="AD268" s="42"/>
      <c r="AE268" s="42">
        <f t="shared" si="60"/>
        <v>6345287</v>
      </c>
      <c r="AF268" s="42">
        <f>--N268/30*22-4</f>
        <v>4653206.4666666668</v>
      </c>
      <c r="AG268" s="42">
        <v>0</v>
      </c>
      <c r="AH268" s="42"/>
      <c r="AI268" s="42"/>
      <c r="AJ268" s="42">
        <f t="shared" si="61"/>
        <v>10998493.466666667</v>
      </c>
      <c r="AK268" s="42">
        <f t="shared" si="62"/>
        <v>50762291.99666667</v>
      </c>
      <c r="AL268" s="38"/>
      <c r="AM268" s="41"/>
      <c r="AN268" s="41"/>
      <c r="AO268" s="38"/>
      <c r="AP268" s="38"/>
      <c r="AQ268" s="39" t="s">
        <v>61</v>
      </c>
      <c r="AR268" s="39" t="s">
        <v>1490</v>
      </c>
      <c r="AS268" s="39" t="s">
        <v>1491</v>
      </c>
      <c r="AT268" s="39" t="s">
        <v>1175</v>
      </c>
    </row>
    <row r="269" spans="1:46" hidden="1" x14ac:dyDescent="0.25">
      <c r="A269" s="38">
        <v>268</v>
      </c>
      <c r="B269" s="39" t="s">
        <v>6</v>
      </c>
      <c r="C269" s="39" t="s">
        <v>1492</v>
      </c>
      <c r="D269" s="39" t="s">
        <v>1493</v>
      </c>
      <c r="E269" s="40">
        <v>1018450695</v>
      </c>
      <c r="F269" s="41">
        <v>46046</v>
      </c>
      <c r="G269" s="41"/>
      <c r="H269" s="41">
        <v>46288</v>
      </c>
      <c r="I269" s="42">
        <v>39652267</v>
      </c>
      <c r="J269" s="43"/>
      <c r="K269" s="40">
        <v>0</v>
      </c>
      <c r="L269" s="39" t="s">
        <v>60</v>
      </c>
      <c r="M269" s="42">
        <v>0</v>
      </c>
      <c r="N269" s="40">
        <v>4956533</v>
      </c>
      <c r="O269" s="42">
        <v>165217.76666666666</v>
      </c>
      <c r="P269" s="38">
        <v>358</v>
      </c>
      <c r="Q269" s="41">
        <v>46033</v>
      </c>
      <c r="R269" s="42">
        <v>59478396</v>
      </c>
      <c r="S269" s="38">
        <v>561</v>
      </c>
      <c r="T269" s="41">
        <v>46046</v>
      </c>
      <c r="U269" s="42">
        <v>39652264</v>
      </c>
      <c r="V269" s="42">
        <v>1156524.3666666667</v>
      </c>
      <c r="W269" s="42">
        <v>4956533</v>
      </c>
      <c r="X269" s="42">
        <v>4956533</v>
      </c>
      <c r="Y269" s="42">
        <v>4956533</v>
      </c>
      <c r="Z269" s="42">
        <v>4956533</v>
      </c>
      <c r="AA269" s="42">
        <v>4956533</v>
      </c>
      <c r="AB269" s="42">
        <v>4956533</v>
      </c>
      <c r="AC269" s="42">
        <f t="shared" si="59"/>
        <v>30895722.366666667</v>
      </c>
      <c r="AD269" s="42"/>
      <c r="AE269" s="42">
        <f t="shared" si="60"/>
        <v>4956533</v>
      </c>
      <c r="AF269" s="42">
        <f>--N269/30*23</f>
        <v>3800008.6333333333</v>
      </c>
      <c r="AG269" s="42">
        <v>0</v>
      </c>
      <c r="AH269" s="42"/>
      <c r="AI269" s="42"/>
      <c r="AJ269" s="42">
        <f t="shared" si="61"/>
        <v>8756541.6333333328</v>
      </c>
      <c r="AK269" s="42">
        <f t="shared" si="62"/>
        <v>39652264</v>
      </c>
      <c r="AL269" s="39"/>
      <c r="AM269" s="39"/>
      <c r="AN269" s="39"/>
      <c r="AO269" s="39"/>
      <c r="AP269" s="39"/>
      <c r="AQ269" s="39" t="s">
        <v>61</v>
      </c>
      <c r="AR269" s="39" t="s">
        <v>1494</v>
      </c>
      <c r="AS269" s="39" t="s">
        <v>1495</v>
      </c>
      <c r="AT269" s="39" t="s">
        <v>1175</v>
      </c>
    </row>
    <row r="270" spans="1:46" hidden="1" x14ac:dyDescent="0.25">
      <c r="A270" s="38">
        <v>269</v>
      </c>
      <c r="B270" s="39" t="s">
        <v>6</v>
      </c>
      <c r="C270" s="39" t="s">
        <v>1496</v>
      </c>
      <c r="D270" s="39" t="s">
        <v>1497</v>
      </c>
      <c r="E270" s="40">
        <v>52783096</v>
      </c>
      <c r="F270" s="41">
        <v>46045</v>
      </c>
      <c r="G270" s="41"/>
      <c r="H270" s="41">
        <v>46287</v>
      </c>
      <c r="I270" s="42">
        <v>39652267</v>
      </c>
      <c r="J270" s="43"/>
      <c r="K270" s="40">
        <v>0</v>
      </c>
      <c r="L270" s="39" t="s">
        <v>60</v>
      </c>
      <c r="M270" s="42">
        <v>0</v>
      </c>
      <c r="N270" s="40">
        <v>4956533</v>
      </c>
      <c r="O270" s="42">
        <v>165217.76666666666</v>
      </c>
      <c r="P270" s="38">
        <v>389</v>
      </c>
      <c r="Q270" s="41">
        <v>46033</v>
      </c>
      <c r="R270" s="42">
        <v>59478396</v>
      </c>
      <c r="S270" s="38">
        <v>529</v>
      </c>
      <c r="T270" s="41">
        <v>46045</v>
      </c>
      <c r="U270" s="42">
        <v>39652264</v>
      </c>
      <c r="V270" s="42">
        <v>1321742.1333333333</v>
      </c>
      <c r="W270" s="42">
        <v>4956533</v>
      </c>
      <c r="X270" s="42">
        <v>4956533</v>
      </c>
      <c r="Y270" s="42">
        <v>4956533</v>
      </c>
      <c r="Z270" s="42">
        <v>4956533</v>
      </c>
      <c r="AA270" s="42">
        <v>4956533</v>
      </c>
      <c r="AB270" s="42">
        <v>4956533</v>
      </c>
      <c r="AC270" s="42">
        <f t="shared" si="59"/>
        <v>31060940.133333333</v>
      </c>
      <c r="AD270" s="42"/>
      <c r="AE270" s="42">
        <f t="shared" si="60"/>
        <v>4956533</v>
      </c>
      <c r="AF270" s="42">
        <f>--N270/30*22</f>
        <v>3634790.8666666667</v>
      </c>
      <c r="AG270" s="42">
        <v>0</v>
      </c>
      <c r="AH270" s="42"/>
      <c r="AI270" s="42"/>
      <c r="AJ270" s="42">
        <f t="shared" si="61"/>
        <v>8591323.8666666672</v>
      </c>
      <c r="AK270" s="42">
        <f t="shared" si="62"/>
        <v>39652264</v>
      </c>
      <c r="AL270" s="39"/>
      <c r="AM270" s="39"/>
      <c r="AN270" s="39"/>
      <c r="AO270" s="39"/>
      <c r="AP270" s="39"/>
      <c r="AQ270" s="39" t="s">
        <v>61</v>
      </c>
      <c r="AR270" s="39" t="s">
        <v>1498</v>
      </c>
      <c r="AS270" s="39" t="s">
        <v>1499</v>
      </c>
      <c r="AT270" s="39" t="s">
        <v>1175</v>
      </c>
    </row>
    <row r="271" spans="1:46" hidden="1" x14ac:dyDescent="0.25">
      <c r="A271" s="38">
        <v>270</v>
      </c>
      <c r="B271" s="39" t="s">
        <v>6</v>
      </c>
      <c r="C271" s="39" t="s">
        <v>1500</v>
      </c>
      <c r="D271" s="39" t="s">
        <v>1501</v>
      </c>
      <c r="E271" s="40">
        <v>80845158</v>
      </c>
      <c r="F271" s="41">
        <v>46047</v>
      </c>
      <c r="G271" s="41"/>
      <c r="H271" s="41">
        <v>46289</v>
      </c>
      <c r="I271" s="42">
        <v>39652267</v>
      </c>
      <c r="J271" s="43"/>
      <c r="K271" s="40">
        <v>0</v>
      </c>
      <c r="L271" s="39" t="s">
        <v>60</v>
      </c>
      <c r="M271" s="42">
        <v>0</v>
      </c>
      <c r="N271" s="40">
        <v>4956533</v>
      </c>
      <c r="O271" s="42">
        <v>165217.76666666666</v>
      </c>
      <c r="P271" s="38">
        <v>322</v>
      </c>
      <c r="Q271" s="41">
        <v>46033</v>
      </c>
      <c r="R271" s="42">
        <v>59478396</v>
      </c>
      <c r="S271" s="38">
        <v>581</v>
      </c>
      <c r="T271" s="41">
        <v>46047</v>
      </c>
      <c r="U271" s="42">
        <v>39652264</v>
      </c>
      <c r="V271" s="42">
        <v>991306.6</v>
      </c>
      <c r="W271" s="42">
        <v>4956533</v>
      </c>
      <c r="X271" s="42">
        <v>4956533</v>
      </c>
      <c r="Y271" s="42">
        <v>4956533</v>
      </c>
      <c r="Z271" s="42">
        <v>4956533</v>
      </c>
      <c r="AA271" s="42">
        <v>4956533</v>
      </c>
      <c r="AB271" s="42">
        <v>4956533</v>
      </c>
      <c r="AC271" s="42">
        <f t="shared" si="59"/>
        <v>30730504.600000001</v>
      </c>
      <c r="AD271" s="42"/>
      <c r="AE271" s="42">
        <f t="shared" si="60"/>
        <v>4956533</v>
      </c>
      <c r="AF271" s="42">
        <f>--N271/30*24</f>
        <v>3965226.4</v>
      </c>
      <c r="AG271" s="42">
        <v>0</v>
      </c>
      <c r="AH271" s="42"/>
      <c r="AI271" s="42"/>
      <c r="AJ271" s="42">
        <f t="shared" si="61"/>
        <v>8921759.4000000004</v>
      </c>
      <c r="AK271" s="42">
        <f t="shared" si="62"/>
        <v>39652264</v>
      </c>
      <c r="AL271" s="39"/>
      <c r="AM271" s="39"/>
      <c r="AN271" s="39"/>
      <c r="AO271" s="39"/>
      <c r="AP271" s="39"/>
      <c r="AQ271" s="39" t="s">
        <v>61</v>
      </c>
      <c r="AR271" s="39" t="s">
        <v>1502</v>
      </c>
      <c r="AS271" s="39" t="s">
        <v>1503</v>
      </c>
      <c r="AT271" s="39" t="s">
        <v>1175</v>
      </c>
    </row>
    <row r="272" spans="1:46" hidden="1" x14ac:dyDescent="0.25">
      <c r="A272" s="38">
        <v>271</v>
      </c>
      <c r="B272" s="39" t="s">
        <v>6</v>
      </c>
      <c r="C272" s="39" t="s">
        <v>1504</v>
      </c>
      <c r="D272" s="39" t="s">
        <v>1505</v>
      </c>
      <c r="E272" s="40">
        <v>1110469277</v>
      </c>
      <c r="F272" s="41">
        <v>46045</v>
      </c>
      <c r="G272" s="41"/>
      <c r="H272" s="41">
        <v>46287</v>
      </c>
      <c r="I272" s="42">
        <v>39652267</v>
      </c>
      <c r="J272" s="43"/>
      <c r="K272" s="40">
        <v>0</v>
      </c>
      <c r="L272" s="39" t="s">
        <v>60</v>
      </c>
      <c r="M272" s="42">
        <v>0</v>
      </c>
      <c r="N272" s="40">
        <v>4956533</v>
      </c>
      <c r="O272" s="42">
        <v>165217.76666666666</v>
      </c>
      <c r="P272" s="38">
        <v>415</v>
      </c>
      <c r="Q272" s="41">
        <v>46033</v>
      </c>
      <c r="R272" s="42">
        <v>59478396</v>
      </c>
      <c r="S272" s="38">
        <v>553</v>
      </c>
      <c r="T272" s="41">
        <v>46045</v>
      </c>
      <c r="U272" s="42">
        <v>39652264</v>
      </c>
      <c r="V272" s="42">
        <v>1321742.1333333333</v>
      </c>
      <c r="W272" s="42">
        <v>4956533</v>
      </c>
      <c r="X272" s="42">
        <v>4956533</v>
      </c>
      <c r="Y272" s="42">
        <v>4956533</v>
      </c>
      <c r="Z272" s="42">
        <v>4956533</v>
      </c>
      <c r="AA272" s="42">
        <v>4956533</v>
      </c>
      <c r="AB272" s="42">
        <v>4956533</v>
      </c>
      <c r="AC272" s="42">
        <f t="shared" si="59"/>
        <v>31060940.133333333</v>
      </c>
      <c r="AD272" s="42"/>
      <c r="AE272" s="42">
        <f t="shared" si="60"/>
        <v>4956533</v>
      </c>
      <c r="AF272" s="42">
        <f t="shared" ref="AF272:AF274" si="63">--N272/30*22</f>
        <v>3634790.8666666667</v>
      </c>
      <c r="AG272" s="42">
        <v>0</v>
      </c>
      <c r="AH272" s="42"/>
      <c r="AI272" s="42"/>
      <c r="AJ272" s="42">
        <f t="shared" si="61"/>
        <v>8591323.8666666672</v>
      </c>
      <c r="AK272" s="42">
        <f t="shared" si="62"/>
        <v>39652264</v>
      </c>
      <c r="AL272" s="39"/>
      <c r="AM272" s="39"/>
      <c r="AN272" s="39"/>
      <c r="AO272" s="39"/>
      <c r="AP272" s="39"/>
      <c r="AQ272" s="39" t="s">
        <v>61</v>
      </c>
      <c r="AR272" s="39" t="s">
        <v>1506</v>
      </c>
      <c r="AS272" s="39" t="s">
        <v>1507</v>
      </c>
      <c r="AT272" s="39" t="s">
        <v>1175</v>
      </c>
    </row>
    <row r="273" spans="1:46" hidden="1" x14ac:dyDescent="0.25">
      <c r="A273" s="38">
        <v>272</v>
      </c>
      <c r="B273" s="39" t="s">
        <v>6</v>
      </c>
      <c r="C273" s="39" t="s">
        <v>1508</v>
      </c>
      <c r="D273" s="39" t="s">
        <v>1509</v>
      </c>
      <c r="E273" s="40">
        <v>1019036660</v>
      </c>
      <c r="F273" s="41">
        <v>46045</v>
      </c>
      <c r="G273" s="41"/>
      <c r="H273" s="41">
        <v>46287</v>
      </c>
      <c r="I273" s="42">
        <v>39652267</v>
      </c>
      <c r="J273" s="43"/>
      <c r="K273" s="40">
        <v>0</v>
      </c>
      <c r="L273" s="39" t="s">
        <v>60</v>
      </c>
      <c r="M273" s="42">
        <v>0</v>
      </c>
      <c r="N273" s="40">
        <v>4956533</v>
      </c>
      <c r="O273" s="42">
        <v>165217.76666666666</v>
      </c>
      <c r="P273" s="38">
        <v>359</v>
      </c>
      <c r="Q273" s="41">
        <v>46033</v>
      </c>
      <c r="R273" s="42">
        <v>59478396</v>
      </c>
      <c r="S273" s="38">
        <v>530</v>
      </c>
      <c r="T273" s="41">
        <v>46045</v>
      </c>
      <c r="U273" s="42">
        <v>39652264</v>
      </c>
      <c r="V273" s="42">
        <v>1321742.1333333333</v>
      </c>
      <c r="W273" s="42">
        <v>4956533</v>
      </c>
      <c r="X273" s="42">
        <v>4956533</v>
      </c>
      <c r="Y273" s="42">
        <v>4956533</v>
      </c>
      <c r="Z273" s="42">
        <v>4956533</v>
      </c>
      <c r="AA273" s="42">
        <v>4956533</v>
      </c>
      <c r="AB273" s="42">
        <v>4956533</v>
      </c>
      <c r="AC273" s="42">
        <f t="shared" si="59"/>
        <v>31060940.133333333</v>
      </c>
      <c r="AD273" s="42"/>
      <c r="AE273" s="42">
        <f t="shared" si="60"/>
        <v>4956533</v>
      </c>
      <c r="AF273" s="42">
        <f t="shared" si="63"/>
        <v>3634790.8666666667</v>
      </c>
      <c r="AG273" s="42">
        <v>0</v>
      </c>
      <c r="AH273" s="42"/>
      <c r="AI273" s="42"/>
      <c r="AJ273" s="42">
        <f t="shared" si="61"/>
        <v>8591323.8666666672</v>
      </c>
      <c r="AK273" s="42">
        <f t="shared" si="62"/>
        <v>39652264</v>
      </c>
      <c r="AL273" s="39"/>
      <c r="AM273" s="39"/>
      <c r="AN273" s="39"/>
      <c r="AO273" s="39"/>
      <c r="AP273" s="39"/>
      <c r="AQ273" s="39" t="s">
        <v>61</v>
      </c>
      <c r="AR273" s="39" t="s">
        <v>1510</v>
      </c>
      <c r="AS273" s="39" t="s">
        <v>1511</v>
      </c>
      <c r="AT273" s="39" t="s">
        <v>1175</v>
      </c>
    </row>
    <row r="274" spans="1:46" hidden="1" x14ac:dyDescent="0.25">
      <c r="A274" s="38">
        <v>273</v>
      </c>
      <c r="B274" s="39" t="s">
        <v>6</v>
      </c>
      <c r="C274" s="39" t="s">
        <v>1512</v>
      </c>
      <c r="D274" s="39" t="s">
        <v>1513</v>
      </c>
      <c r="E274" s="40">
        <v>1013602731</v>
      </c>
      <c r="F274" s="41">
        <v>46045</v>
      </c>
      <c r="G274" s="41"/>
      <c r="H274" s="41">
        <v>46287</v>
      </c>
      <c r="I274" s="42">
        <v>39652267</v>
      </c>
      <c r="J274" s="43"/>
      <c r="K274" s="40">
        <v>0</v>
      </c>
      <c r="L274" s="39" t="s">
        <v>60</v>
      </c>
      <c r="M274" s="42">
        <v>0</v>
      </c>
      <c r="N274" s="40">
        <v>4956533</v>
      </c>
      <c r="O274" s="42">
        <v>165217.76666666666</v>
      </c>
      <c r="P274" s="38">
        <v>360</v>
      </c>
      <c r="Q274" s="41">
        <v>46033</v>
      </c>
      <c r="R274" s="42">
        <v>59478396</v>
      </c>
      <c r="S274" s="38">
        <v>554</v>
      </c>
      <c r="T274" s="41">
        <v>46045</v>
      </c>
      <c r="U274" s="42">
        <v>39652264</v>
      </c>
      <c r="V274" s="42">
        <v>1321742.1333333333</v>
      </c>
      <c r="W274" s="42">
        <v>4956533</v>
      </c>
      <c r="X274" s="42">
        <v>4956533</v>
      </c>
      <c r="Y274" s="42">
        <v>4956533</v>
      </c>
      <c r="Z274" s="42">
        <v>4956533</v>
      </c>
      <c r="AA274" s="42">
        <v>4956533</v>
      </c>
      <c r="AB274" s="42">
        <v>4956533</v>
      </c>
      <c r="AC274" s="42">
        <f t="shared" si="59"/>
        <v>31060940.133333333</v>
      </c>
      <c r="AD274" s="42"/>
      <c r="AE274" s="42">
        <f t="shared" si="60"/>
        <v>4956533</v>
      </c>
      <c r="AF274" s="42">
        <f t="shared" si="63"/>
        <v>3634790.8666666667</v>
      </c>
      <c r="AG274" s="42">
        <v>0</v>
      </c>
      <c r="AH274" s="42"/>
      <c r="AI274" s="42"/>
      <c r="AJ274" s="42">
        <f t="shared" si="61"/>
        <v>8591323.8666666672</v>
      </c>
      <c r="AK274" s="42">
        <f t="shared" si="62"/>
        <v>39652264</v>
      </c>
      <c r="AL274" s="39"/>
      <c r="AM274" s="39"/>
      <c r="AN274" s="39"/>
      <c r="AO274" s="39"/>
      <c r="AP274" s="39"/>
      <c r="AQ274" s="39" t="s">
        <v>61</v>
      </c>
      <c r="AR274" s="39" t="s">
        <v>1514</v>
      </c>
      <c r="AS274" s="39" t="s">
        <v>1515</v>
      </c>
      <c r="AT274" s="39" t="s">
        <v>1175</v>
      </c>
    </row>
    <row r="275" spans="1:46" hidden="1" x14ac:dyDescent="0.25">
      <c r="A275" s="38">
        <v>274</v>
      </c>
      <c r="B275" s="39" t="s">
        <v>6</v>
      </c>
      <c r="C275" s="39" t="s">
        <v>1516</v>
      </c>
      <c r="D275" s="39" t="s">
        <v>1517</v>
      </c>
      <c r="E275" s="40">
        <v>80829273</v>
      </c>
      <c r="F275" s="41">
        <v>46048</v>
      </c>
      <c r="G275" s="41"/>
      <c r="H275" s="41">
        <v>46290</v>
      </c>
      <c r="I275" s="42">
        <v>41739247</v>
      </c>
      <c r="J275" s="43"/>
      <c r="K275" s="40">
        <v>0</v>
      </c>
      <c r="L275" s="39" t="s">
        <v>60</v>
      </c>
      <c r="M275" s="42">
        <v>0</v>
      </c>
      <c r="N275" s="40">
        <v>5217406</v>
      </c>
      <c r="O275" s="42">
        <v>173913.53333333333</v>
      </c>
      <c r="P275" s="38">
        <v>344</v>
      </c>
      <c r="Q275" s="41">
        <v>46033</v>
      </c>
      <c r="R275" s="42">
        <v>41739248</v>
      </c>
      <c r="S275" s="38">
        <v>670</v>
      </c>
      <c r="T275" s="41">
        <v>46048</v>
      </c>
      <c r="U275" s="42">
        <v>41739247</v>
      </c>
      <c r="V275" s="42">
        <v>869567.66666666663</v>
      </c>
      <c r="W275" s="42">
        <v>5217406</v>
      </c>
      <c r="X275" s="42">
        <v>5217406</v>
      </c>
      <c r="Y275" s="42">
        <v>5217406</v>
      </c>
      <c r="Z275" s="42">
        <v>5217406</v>
      </c>
      <c r="AA275" s="42">
        <v>5217406</v>
      </c>
      <c r="AB275" s="42">
        <v>5217406</v>
      </c>
      <c r="AC275" s="42">
        <f t="shared" si="59"/>
        <v>32174003.666666668</v>
      </c>
      <c r="AD275" s="42"/>
      <c r="AE275" s="42">
        <f t="shared" si="60"/>
        <v>5217406</v>
      </c>
      <c r="AF275" s="42">
        <f>--N275/30*25-1</f>
        <v>4347837.333333333</v>
      </c>
      <c r="AG275" s="42">
        <v>0</v>
      </c>
      <c r="AH275" s="42"/>
      <c r="AI275" s="42"/>
      <c r="AJ275" s="42">
        <f t="shared" si="61"/>
        <v>9565243.3333333321</v>
      </c>
      <c r="AK275" s="42">
        <f t="shared" si="62"/>
        <v>41739247</v>
      </c>
      <c r="AL275" s="38"/>
      <c r="AM275" s="41"/>
      <c r="AN275" s="41"/>
      <c r="AO275" s="38"/>
      <c r="AP275" s="38"/>
      <c r="AQ275" s="39" t="s">
        <v>61</v>
      </c>
      <c r="AR275" s="39" t="s">
        <v>1518</v>
      </c>
      <c r="AS275" s="39" t="s">
        <v>1519</v>
      </c>
      <c r="AT275" s="39" t="s">
        <v>1175</v>
      </c>
    </row>
    <row r="276" spans="1:46" hidden="1" x14ac:dyDescent="0.25">
      <c r="A276" s="38">
        <v>275</v>
      </c>
      <c r="B276" s="39" t="s">
        <v>6</v>
      </c>
      <c r="C276" s="39" t="s">
        <v>1520</v>
      </c>
      <c r="D276" s="39" t="s">
        <v>1521</v>
      </c>
      <c r="E276" s="40">
        <v>80172244</v>
      </c>
      <c r="F276" s="41">
        <v>46048</v>
      </c>
      <c r="G276" s="41"/>
      <c r="H276" s="41">
        <v>46290</v>
      </c>
      <c r="I276" s="42">
        <v>41739247</v>
      </c>
      <c r="J276" s="43"/>
      <c r="K276" s="40">
        <v>0</v>
      </c>
      <c r="L276" s="39" t="s">
        <v>60</v>
      </c>
      <c r="M276" s="42">
        <v>0</v>
      </c>
      <c r="N276" s="40">
        <v>5217406</v>
      </c>
      <c r="O276" s="42">
        <v>173913.53333333333</v>
      </c>
      <c r="P276" s="38">
        <v>307</v>
      </c>
      <c r="Q276" s="41">
        <v>46033</v>
      </c>
      <c r="R276" s="42">
        <v>41739248</v>
      </c>
      <c r="S276" s="38">
        <v>646</v>
      </c>
      <c r="T276" s="41">
        <v>46048</v>
      </c>
      <c r="U276" s="42">
        <v>41739247</v>
      </c>
      <c r="V276" s="42">
        <v>869567.67</v>
      </c>
      <c r="W276" s="42">
        <v>5217406</v>
      </c>
      <c r="X276" s="42">
        <v>5217406</v>
      </c>
      <c r="Y276" s="42">
        <v>5217406</v>
      </c>
      <c r="Z276" s="42">
        <v>5217406</v>
      </c>
      <c r="AA276" s="42">
        <v>5217406</v>
      </c>
      <c r="AB276" s="42">
        <v>5217406</v>
      </c>
      <c r="AC276" s="42">
        <f t="shared" si="59"/>
        <v>32174003.670000002</v>
      </c>
      <c r="AD276" s="42"/>
      <c r="AE276" s="42">
        <f t="shared" si="60"/>
        <v>5217406</v>
      </c>
      <c r="AF276" s="42">
        <f>--N276/30*25-1</f>
        <v>4347837.333333333</v>
      </c>
      <c r="AG276" s="42">
        <v>0</v>
      </c>
      <c r="AH276" s="42"/>
      <c r="AI276" s="42"/>
      <c r="AJ276" s="42">
        <f t="shared" si="61"/>
        <v>9565243.3333333321</v>
      </c>
      <c r="AK276" s="42">
        <f t="shared" si="62"/>
        <v>41739247.00333333</v>
      </c>
      <c r="AL276" s="38"/>
      <c r="AM276" s="41"/>
      <c r="AN276" s="41"/>
      <c r="AO276" s="38"/>
      <c r="AP276" s="38"/>
      <c r="AQ276" s="39" t="s">
        <v>61</v>
      </c>
      <c r="AR276" s="39" t="s">
        <v>1522</v>
      </c>
      <c r="AS276" s="39" t="s">
        <v>1523</v>
      </c>
      <c r="AT276" s="39" t="s">
        <v>1175</v>
      </c>
    </row>
    <row r="277" spans="1:46" hidden="1" x14ac:dyDescent="0.25">
      <c r="A277" s="38">
        <v>276</v>
      </c>
      <c r="B277" s="39" t="s">
        <v>8</v>
      </c>
      <c r="C277" s="39" t="s">
        <v>553</v>
      </c>
      <c r="D277" s="39" t="s">
        <v>554</v>
      </c>
      <c r="E277" s="40">
        <v>94371028</v>
      </c>
      <c r="F277" s="41">
        <v>46051</v>
      </c>
      <c r="G277" s="41"/>
      <c r="H277" s="41">
        <v>46293</v>
      </c>
      <c r="I277" s="42">
        <v>106848000</v>
      </c>
      <c r="J277" s="43"/>
      <c r="K277" s="40">
        <v>0</v>
      </c>
      <c r="L277" s="39" t="s">
        <v>60</v>
      </c>
      <c r="M277" s="42">
        <v>0</v>
      </c>
      <c r="N277" s="40">
        <v>13356000</v>
      </c>
      <c r="O277" s="42">
        <v>445200</v>
      </c>
      <c r="P277" s="38">
        <v>210</v>
      </c>
      <c r="Q277" s="41">
        <v>46033</v>
      </c>
      <c r="R277" s="42">
        <v>106848000</v>
      </c>
      <c r="S277" s="38">
        <v>1139</v>
      </c>
      <c r="T277" s="41">
        <v>46051</v>
      </c>
      <c r="U277" s="42">
        <v>106848000</v>
      </c>
      <c r="V277" s="42">
        <v>890400</v>
      </c>
      <c r="W277" s="42">
        <v>13356000</v>
      </c>
      <c r="X277" s="42">
        <v>13356000</v>
      </c>
      <c r="Y277" s="42">
        <v>13356000</v>
      </c>
      <c r="Z277" s="42">
        <v>13356000</v>
      </c>
      <c r="AA277" s="42">
        <v>13356000</v>
      </c>
      <c r="AB277" s="42">
        <v>13356000</v>
      </c>
      <c r="AC277" s="42">
        <f t="shared" si="59"/>
        <v>81026400</v>
      </c>
      <c r="AD277" s="42"/>
      <c r="AE277" s="42">
        <f t="shared" si="60"/>
        <v>13356000</v>
      </c>
      <c r="AF277" s="42">
        <f t="shared" ref="AF277:AF278" si="64">--N277/30*28</f>
        <v>12465600</v>
      </c>
      <c r="AG277" s="42">
        <v>0</v>
      </c>
      <c r="AH277" s="42"/>
      <c r="AI277" s="42"/>
      <c r="AJ277" s="42">
        <f t="shared" si="61"/>
        <v>25821600</v>
      </c>
      <c r="AK277" s="42">
        <f t="shared" si="62"/>
        <v>106848000</v>
      </c>
      <c r="AL277" s="39"/>
      <c r="AM277" s="39"/>
      <c r="AN277" s="39"/>
      <c r="AO277" s="39"/>
      <c r="AP277" s="39"/>
      <c r="AQ277" s="39" t="s">
        <v>61</v>
      </c>
      <c r="AR277" s="39" t="s">
        <v>555</v>
      </c>
      <c r="AS277" s="39" t="s">
        <v>556</v>
      </c>
      <c r="AT277" s="39" t="s">
        <v>557</v>
      </c>
    </row>
    <row r="278" spans="1:46" hidden="1" x14ac:dyDescent="0.25">
      <c r="A278" s="38">
        <v>277</v>
      </c>
      <c r="B278" s="39" t="s">
        <v>8</v>
      </c>
      <c r="C278" s="39" t="s">
        <v>558</v>
      </c>
      <c r="D278" s="39" t="s">
        <v>559</v>
      </c>
      <c r="E278" s="40">
        <v>79388158</v>
      </c>
      <c r="F278" s="41">
        <v>46051</v>
      </c>
      <c r="G278" s="41"/>
      <c r="H278" s="41">
        <v>46293</v>
      </c>
      <c r="I278" s="42">
        <v>106848000</v>
      </c>
      <c r="J278" s="43"/>
      <c r="K278" s="40">
        <v>0</v>
      </c>
      <c r="L278" s="39" t="s">
        <v>60</v>
      </c>
      <c r="M278" s="42">
        <v>0</v>
      </c>
      <c r="N278" s="40">
        <v>13356000</v>
      </c>
      <c r="O278" s="42">
        <v>445200</v>
      </c>
      <c r="P278" s="38">
        <v>204</v>
      </c>
      <c r="Q278" s="41">
        <v>46033</v>
      </c>
      <c r="R278" s="42">
        <v>106848000</v>
      </c>
      <c r="S278" s="38">
        <v>1159</v>
      </c>
      <c r="T278" s="41">
        <v>46051</v>
      </c>
      <c r="U278" s="42">
        <v>106848000</v>
      </c>
      <c r="V278" s="42">
        <v>890400</v>
      </c>
      <c r="W278" s="42">
        <v>13356000</v>
      </c>
      <c r="X278" s="42">
        <v>13356000</v>
      </c>
      <c r="Y278" s="42">
        <v>13356000</v>
      </c>
      <c r="Z278" s="42">
        <v>13356000</v>
      </c>
      <c r="AA278" s="42">
        <v>13356000</v>
      </c>
      <c r="AB278" s="42">
        <v>13356000</v>
      </c>
      <c r="AC278" s="42">
        <f t="shared" si="59"/>
        <v>81026400</v>
      </c>
      <c r="AD278" s="42"/>
      <c r="AE278" s="42">
        <f t="shared" si="60"/>
        <v>13356000</v>
      </c>
      <c r="AF278" s="42">
        <f t="shared" si="64"/>
        <v>12465600</v>
      </c>
      <c r="AG278" s="42">
        <v>0</v>
      </c>
      <c r="AH278" s="42"/>
      <c r="AI278" s="42"/>
      <c r="AJ278" s="42">
        <f t="shared" si="61"/>
        <v>25821600</v>
      </c>
      <c r="AK278" s="42">
        <f t="shared" si="62"/>
        <v>106848000</v>
      </c>
      <c r="AL278" s="39"/>
      <c r="AM278" s="39"/>
      <c r="AN278" s="39"/>
      <c r="AO278" s="39"/>
      <c r="AP278" s="39"/>
      <c r="AQ278" s="39" t="s">
        <v>61</v>
      </c>
      <c r="AR278" s="39" t="s">
        <v>560</v>
      </c>
      <c r="AS278" s="39" t="s">
        <v>561</v>
      </c>
      <c r="AT278" s="39" t="s">
        <v>557</v>
      </c>
    </row>
    <row r="279" spans="1:46" hidden="1" x14ac:dyDescent="0.25">
      <c r="A279" s="38">
        <v>278</v>
      </c>
      <c r="B279" s="39" t="s">
        <v>8</v>
      </c>
      <c r="C279" s="39" t="s">
        <v>562</v>
      </c>
      <c r="D279" s="39" t="s">
        <v>563</v>
      </c>
      <c r="E279" s="40">
        <v>11346953</v>
      </c>
      <c r="F279" s="41">
        <v>46052</v>
      </c>
      <c r="G279" s="41"/>
      <c r="H279" s="41">
        <v>46294</v>
      </c>
      <c r="I279" s="42">
        <v>89040000</v>
      </c>
      <c r="J279" s="43"/>
      <c r="K279" s="40">
        <v>0</v>
      </c>
      <c r="L279" s="39" t="s">
        <v>60</v>
      </c>
      <c r="M279" s="42">
        <v>0</v>
      </c>
      <c r="N279" s="40">
        <v>11130000</v>
      </c>
      <c r="O279" s="42">
        <v>371000</v>
      </c>
      <c r="P279" s="38">
        <v>200</v>
      </c>
      <c r="Q279" s="41">
        <v>46033</v>
      </c>
      <c r="R279" s="42">
        <v>89040000</v>
      </c>
      <c r="S279" s="38">
        <v>1235</v>
      </c>
      <c r="T279" s="41">
        <v>46052</v>
      </c>
      <c r="U279" s="42">
        <v>89040000</v>
      </c>
      <c r="V279" s="42">
        <v>371000</v>
      </c>
      <c r="W279" s="42">
        <v>11130000</v>
      </c>
      <c r="X279" s="42">
        <v>11130000</v>
      </c>
      <c r="Y279" s="42">
        <v>11130000</v>
      </c>
      <c r="Z279" s="42">
        <v>11130000</v>
      </c>
      <c r="AA279" s="42">
        <v>11130000</v>
      </c>
      <c r="AB279" s="42">
        <v>11130000</v>
      </c>
      <c r="AC279" s="42">
        <f t="shared" si="59"/>
        <v>67151000</v>
      </c>
      <c r="AD279" s="42"/>
      <c r="AE279" s="42">
        <f t="shared" si="60"/>
        <v>11130000</v>
      </c>
      <c r="AF279" s="42">
        <f>--N279/30*29</f>
        <v>10759000</v>
      </c>
      <c r="AG279" s="42">
        <v>0</v>
      </c>
      <c r="AH279" s="42"/>
      <c r="AI279" s="42"/>
      <c r="AJ279" s="42">
        <f t="shared" si="61"/>
        <v>21889000</v>
      </c>
      <c r="AK279" s="42">
        <f t="shared" si="62"/>
        <v>89040000</v>
      </c>
      <c r="AL279" s="39"/>
      <c r="AM279" s="39"/>
      <c r="AN279" s="39"/>
      <c r="AO279" s="39"/>
      <c r="AP279" s="39"/>
      <c r="AQ279" s="39" t="s">
        <v>61</v>
      </c>
      <c r="AR279" s="39" t="s">
        <v>564</v>
      </c>
      <c r="AS279" s="39" t="s">
        <v>565</v>
      </c>
      <c r="AT279" s="39" t="s">
        <v>557</v>
      </c>
    </row>
    <row r="280" spans="1:46" hidden="1" x14ac:dyDescent="0.25">
      <c r="A280" s="38">
        <v>279</v>
      </c>
      <c r="B280" s="39" t="s">
        <v>8</v>
      </c>
      <c r="C280" s="39" t="s">
        <v>566</v>
      </c>
      <c r="D280" s="39" t="s">
        <v>567</v>
      </c>
      <c r="E280" s="40">
        <v>80528044</v>
      </c>
      <c r="F280" s="41">
        <v>46051</v>
      </c>
      <c r="G280" s="41"/>
      <c r="H280" s="41">
        <v>46293</v>
      </c>
      <c r="I280" s="42">
        <v>89040000</v>
      </c>
      <c r="J280" s="43"/>
      <c r="K280" s="40">
        <v>0</v>
      </c>
      <c r="L280" s="39" t="s">
        <v>60</v>
      </c>
      <c r="M280" s="42">
        <v>0</v>
      </c>
      <c r="N280" s="40">
        <v>11130000</v>
      </c>
      <c r="O280" s="42">
        <v>371000</v>
      </c>
      <c r="P280" s="38">
        <v>201</v>
      </c>
      <c r="Q280" s="41">
        <v>46033</v>
      </c>
      <c r="R280" s="42">
        <v>89040000</v>
      </c>
      <c r="S280" s="38">
        <v>1160</v>
      </c>
      <c r="T280" s="41">
        <v>46051</v>
      </c>
      <c r="U280" s="42">
        <v>89040000</v>
      </c>
      <c r="V280" s="42">
        <v>742000</v>
      </c>
      <c r="W280" s="42">
        <v>11130000</v>
      </c>
      <c r="X280" s="42">
        <v>11130000</v>
      </c>
      <c r="Y280" s="42">
        <v>11130000</v>
      </c>
      <c r="Z280" s="42">
        <v>11130000</v>
      </c>
      <c r="AA280" s="42">
        <v>11130000</v>
      </c>
      <c r="AB280" s="42">
        <v>11130000</v>
      </c>
      <c r="AC280" s="42">
        <f t="shared" si="59"/>
        <v>67522000</v>
      </c>
      <c r="AD280" s="42"/>
      <c r="AE280" s="42">
        <f t="shared" si="60"/>
        <v>11130000</v>
      </c>
      <c r="AF280" s="42">
        <f>--N280/30*28</f>
        <v>10388000</v>
      </c>
      <c r="AG280" s="42">
        <v>0</v>
      </c>
      <c r="AH280" s="42"/>
      <c r="AI280" s="42"/>
      <c r="AJ280" s="42">
        <f t="shared" si="61"/>
        <v>21518000</v>
      </c>
      <c r="AK280" s="42">
        <f t="shared" si="62"/>
        <v>89040000</v>
      </c>
      <c r="AL280" s="39"/>
      <c r="AM280" s="39"/>
      <c r="AN280" s="39"/>
      <c r="AO280" s="39"/>
      <c r="AP280" s="39"/>
      <c r="AQ280" s="39" t="s">
        <v>61</v>
      </c>
      <c r="AR280" s="39" t="s">
        <v>568</v>
      </c>
      <c r="AS280" s="39" t="s">
        <v>569</v>
      </c>
      <c r="AT280" s="39" t="s">
        <v>557</v>
      </c>
    </row>
    <row r="281" spans="1:46" hidden="1" x14ac:dyDescent="0.25">
      <c r="A281" s="38">
        <v>280</v>
      </c>
      <c r="B281" s="39" t="s">
        <v>6</v>
      </c>
      <c r="C281" s="39" t="s">
        <v>1524</v>
      </c>
      <c r="D281" s="39" t="s">
        <v>1525</v>
      </c>
      <c r="E281" s="40">
        <v>1022341985</v>
      </c>
      <c r="F281" s="41">
        <v>46048</v>
      </c>
      <c r="G281" s="41"/>
      <c r="H281" s="41">
        <v>46290</v>
      </c>
      <c r="I281" s="42">
        <v>50762292</v>
      </c>
      <c r="J281" s="43"/>
      <c r="K281" s="40">
        <v>0</v>
      </c>
      <c r="L281" s="39" t="s">
        <v>60</v>
      </c>
      <c r="M281" s="42">
        <v>0</v>
      </c>
      <c r="N281" s="40">
        <v>6345287</v>
      </c>
      <c r="O281" s="42">
        <v>211509.56666666668</v>
      </c>
      <c r="P281" s="38">
        <v>343</v>
      </c>
      <c r="Q281" s="41">
        <v>46033</v>
      </c>
      <c r="R281" s="42">
        <v>50762296</v>
      </c>
      <c r="S281" s="38">
        <v>986</v>
      </c>
      <c r="T281" s="41">
        <v>46048</v>
      </c>
      <c r="U281" s="42">
        <v>50762292</v>
      </c>
      <c r="V281" s="42">
        <v>1057547.8333333335</v>
      </c>
      <c r="W281" s="42">
        <v>6345287</v>
      </c>
      <c r="X281" s="42">
        <v>6345287</v>
      </c>
      <c r="Y281" s="42">
        <v>6345287</v>
      </c>
      <c r="Z281" s="42">
        <v>6345287</v>
      </c>
      <c r="AA281" s="42">
        <v>6345287</v>
      </c>
      <c r="AB281" s="42">
        <v>6345287</v>
      </c>
      <c r="AC281" s="42">
        <f t="shared" si="59"/>
        <v>39129269.833333336</v>
      </c>
      <c r="AD281" s="42"/>
      <c r="AE281" s="42">
        <f t="shared" si="60"/>
        <v>6345287</v>
      </c>
      <c r="AF281" s="42">
        <f>--N281/30*25-4</f>
        <v>5287735.166666667</v>
      </c>
      <c r="AG281" s="42">
        <v>0</v>
      </c>
      <c r="AH281" s="42"/>
      <c r="AI281" s="42"/>
      <c r="AJ281" s="42">
        <f t="shared" si="61"/>
        <v>11633022.166666668</v>
      </c>
      <c r="AK281" s="42">
        <f t="shared" si="62"/>
        <v>50762292</v>
      </c>
      <c r="AL281" s="38"/>
      <c r="AM281" s="41"/>
      <c r="AN281" s="41"/>
      <c r="AO281" s="38"/>
      <c r="AP281" s="38"/>
      <c r="AQ281" s="39" t="s">
        <v>61</v>
      </c>
      <c r="AR281" s="39" t="s">
        <v>1526</v>
      </c>
      <c r="AS281" s="39" t="s">
        <v>1527</v>
      </c>
      <c r="AT281" s="39" t="s">
        <v>1175</v>
      </c>
    </row>
    <row r="282" spans="1:46" hidden="1" x14ac:dyDescent="0.25">
      <c r="A282" s="38">
        <v>281</v>
      </c>
      <c r="B282" s="39" t="s">
        <v>8</v>
      </c>
      <c r="C282" s="39" t="s">
        <v>570</v>
      </c>
      <c r="D282" s="39" t="s">
        <v>571</v>
      </c>
      <c r="E282" s="40">
        <v>1031156231</v>
      </c>
      <c r="F282" s="41">
        <v>46051</v>
      </c>
      <c r="G282" s="41"/>
      <c r="H282" s="41">
        <v>46293</v>
      </c>
      <c r="I282" s="42">
        <v>89040000</v>
      </c>
      <c r="J282" s="43"/>
      <c r="K282" s="40">
        <v>0</v>
      </c>
      <c r="L282" s="39" t="s">
        <v>60</v>
      </c>
      <c r="M282" s="42">
        <v>0</v>
      </c>
      <c r="N282" s="40">
        <v>11130000</v>
      </c>
      <c r="O282" s="42">
        <v>371000</v>
      </c>
      <c r="P282" s="38">
        <v>195</v>
      </c>
      <c r="Q282" s="41">
        <v>46033</v>
      </c>
      <c r="R282" s="42">
        <v>89040000</v>
      </c>
      <c r="S282" s="38">
        <v>1161</v>
      </c>
      <c r="T282" s="41">
        <v>46051</v>
      </c>
      <c r="U282" s="42">
        <v>89040000</v>
      </c>
      <c r="V282" s="42">
        <v>742000</v>
      </c>
      <c r="W282" s="42">
        <v>11130000</v>
      </c>
      <c r="X282" s="42">
        <v>11130000</v>
      </c>
      <c r="Y282" s="42">
        <v>11130000</v>
      </c>
      <c r="Z282" s="42">
        <v>11130000</v>
      </c>
      <c r="AA282" s="42">
        <v>11130000</v>
      </c>
      <c r="AB282" s="42">
        <v>11130000</v>
      </c>
      <c r="AC282" s="42">
        <f t="shared" si="59"/>
        <v>67522000</v>
      </c>
      <c r="AD282" s="42"/>
      <c r="AE282" s="42">
        <f t="shared" si="60"/>
        <v>11130000</v>
      </c>
      <c r="AF282" s="42">
        <f>--N282/30*28</f>
        <v>10388000</v>
      </c>
      <c r="AG282" s="42">
        <v>0</v>
      </c>
      <c r="AH282" s="42"/>
      <c r="AI282" s="42"/>
      <c r="AJ282" s="42">
        <f t="shared" si="61"/>
        <v>21518000</v>
      </c>
      <c r="AK282" s="42">
        <f t="shared" si="62"/>
        <v>89040000</v>
      </c>
      <c r="AL282" s="39"/>
      <c r="AM282" s="39"/>
      <c r="AN282" s="39"/>
      <c r="AO282" s="39"/>
      <c r="AP282" s="39"/>
      <c r="AQ282" s="39" t="s">
        <v>61</v>
      </c>
      <c r="AR282" s="39" t="s">
        <v>572</v>
      </c>
      <c r="AS282" s="39" t="s">
        <v>573</v>
      </c>
      <c r="AT282" s="39" t="s">
        <v>557</v>
      </c>
    </row>
    <row r="283" spans="1:46" hidden="1" x14ac:dyDescent="0.25">
      <c r="A283" s="38">
        <v>282</v>
      </c>
      <c r="B283" s="39" t="s">
        <v>6</v>
      </c>
      <c r="C283" s="39" t="s">
        <v>1528</v>
      </c>
      <c r="D283" s="39" t="s">
        <v>1529</v>
      </c>
      <c r="E283" s="40">
        <v>1022328167</v>
      </c>
      <c r="F283" s="41">
        <v>46041</v>
      </c>
      <c r="G283" s="41"/>
      <c r="H283" s="41">
        <v>46283</v>
      </c>
      <c r="I283" s="42">
        <v>50762296</v>
      </c>
      <c r="J283" s="43"/>
      <c r="K283" s="40">
        <v>0</v>
      </c>
      <c r="L283" s="39" t="s">
        <v>60</v>
      </c>
      <c r="M283" s="42">
        <v>0</v>
      </c>
      <c r="N283" s="40">
        <v>6345287</v>
      </c>
      <c r="O283" s="42">
        <v>211509.56666666668</v>
      </c>
      <c r="P283" s="38">
        <v>256</v>
      </c>
      <c r="Q283" s="41">
        <v>46033</v>
      </c>
      <c r="R283" s="42">
        <v>50762296</v>
      </c>
      <c r="S283" s="38">
        <v>277</v>
      </c>
      <c r="T283" s="41">
        <v>46041</v>
      </c>
      <c r="U283" s="42">
        <v>50762296</v>
      </c>
      <c r="V283" s="42">
        <v>2538114.8000000003</v>
      </c>
      <c r="W283" s="42">
        <v>6345287</v>
      </c>
      <c r="X283" s="42">
        <v>6345287</v>
      </c>
      <c r="Y283" s="42">
        <v>6345287</v>
      </c>
      <c r="Z283" s="42">
        <v>6345287</v>
      </c>
      <c r="AA283" s="42">
        <v>6345287</v>
      </c>
      <c r="AB283" s="42">
        <v>6345287</v>
      </c>
      <c r="AC283" s="42">
        <f t="shared" si="59"/>
        <v>40609836.799999997</v>
      </c>
      <c r="AD283" s="42"/>
      <c r="AE283" s="42">
        <f t="shared" si="60"/>
        <v>6345287</v>
      </c>
      <c r="AF283" s="42">
        <f>--N283/30*18</f>
        <v>3807172.2</v>
      </c>
      <c r="AG283" s="42">
        <v>0</v>
      </c>
      <c r="AH283" s="42"/>
      <c r="AI283" s="42"/>
      <c r="AJ283" s="42">
        <f t="shared" si="61"/>
        <v>10152459.199999999</v>
      </c>
      <c r="AK283" s="42">
        <f t="shared" si="62"/>
        <v>50762296</v>
      </c>
      <c r="AL283" s="39"/>
      <c r="AM283" s="39"/>
      <c r="AN283" s="39"/>
      <c r="AO283" s="39"/>
      <c r="AP283" s="39"/>
      <c r="AQ283" s="39" t="s">
        <v>61</v>
      </c>
      <c r="AR283" s="39" t="s">
        <v>1530</v>
      </c>
      <c r="AS283" s="39" t="s">
        <v>1531</v>
      </c>
      <c r="AT283" s="39" t="s">
        <v>1175</v>
      </c>
    </row>
    <row r="284" spans="1:46" hidden="1" x14ac:dyDescent="0.25">
      <c r="A284" s="38">
        <v>283</v>
      </c>
      <c r="B284" s="39" t="s">
        <v>6</v>
      </c>
      <c r="C284" s="39" t="s">
        <v>1532</v>
      </c>
      <c r="D284" s="39" t="s">
        <v>1533</v>
      </c>
      <c r="E284" s="40">
        <v>52709194</v>
      </c>
      <c r="F284" s="41">
        <v>46051</v>
      </c>
      <c r="G284" s="41"/>
      <c r="H284" s="41">
        <v>46293</v>
      </c>
      <c r="I284" s="42">
        <v>90053720</v>
      </c>
      <c r="J284" s="43"/>
      <c r="K284" s="40">
        <v>0</v>
      </c>
      <c r="L284" s="39" t="s">
        <v>60</v>
      </c>
      <c r="M284" s="42">
        <v>0</v>
      </c>
      <c r="N284" s="40">
        <v>11256715</v>
      </c>
      <c r="O284" s="42">
        <v>375223.83333333331</v>
      </c>
      <c r="P284" s="38">
        <v>255</v>
      </c>
      <c r="Q284" s="41">
        <v>46033</v>
      </c>
      <c r="R284" s="42">
        <v>90053720</v>
      </c>
      <c r="S284" s="38">
        <v>1133</v>
      </c>
      <c r="T284" s="41">
        <v>46051</v>
      </c>
      <c r="U284" s="42">
        <v>90053720</v>
      </c>
      <c r="V284" s="42">
        <v>750447.66666666663</v>
      </c>
      <c r="W284" s="42">
        <v>11256715</v>
      </c>
      <c r="X284" s="42">
        <v>11256715</v>
      </c>
      <c r="Y284" s="42">
        <v>11256715</v>
      </c>
      <c r="Z284" s="42">
        <v>11256715</v>
      </c>
      <c r="AA284" s="42">
        <v>11256715</v>
      </c>
      <c r="AB284" s="42">
        <v>11256715</v>
      </c>
      <c r="AC284" s="42">
        <f t="shared" si="59"/>
        <v>68290737.666666657</v>
      </c>
      <c r="AD284" s="42"/>
      <c r="AE284" s="42">
        <f t="shared" si="60"/>
        <v>11256715</v>
      </c>
      <c r="AF284" s="42">
        <f>--N284/30*28</f>
        <v>10506267.333333332</v>
      </c>
      <c r="AG284" s="42">
        <v>0</v>
      </c>
      <c r="AH284" s="42"/>
      <c r="AI284" s="42"/>
      <c r="AJ284" s="42">
        <f t="shared" si="61"/>
        <v>21762982.333333332</v>
      </c>
      <c r="AK284" s="42">
        <f t="shared" si="62"/>
        <v>90053719.999999985</v>
      </c>
      <c r="AL284" s="39"/>
      <c r="AM284" s="39"/>
      <c r="AN284" s="39"/>
      <c r="AO284" s="39"/>
      <c r="AP284" s="39"/>
      <c r="AQ284" s="39" t="s">
        <v>61</v>
      </c>
      <c r="AR284" s="39" t="s">
        <v>1534</v>
      </c>
      <c r="AS284" s="39" t="s">
        <v>1535</v>
      </c>
      <c r="AT284" s="39" t="s">
        <v>1175</v>
      </c>
    </row>
    <row r="285" spans="1:46" hidden="1" x14ac:dyDescent="0.25">
      <c r="A285" s="38">
        <v>284</v>
      </c>
      <c r="B285" s="39" t="s">
        <v>6</v>
      </c>
      <c r="C285" s="39" t="s">
        <v>1536</v>
      </c>
      <c r="D285" s="39" t="s">
        <v>1537</v>
      </c>
      <c r="E285" s="40">
        <v>1022381144</v>
      </c>
      <c r="F285" s="41">
        <v>46041</v>
      </c>
      <c r="G285" s="41"/>
      <c r="H285" s="41">
        <v>46283</v>
      </c>
      <c r="I285" s="42">
        <v>46518488</v>
      </c>
      <c r="J285" s="43"/>
      <c r="K285" s="40">
        <v>0</v>
      </c>
      <c r="L285" s="39" t="s">
        <v>60</v>
      </c>
      <c r="M285" s="42">
        <v>0</v>
      </c>
      <c r="N285" s="40">
        <v>5814811</v>
      </c>
      <c r="O285" s="42">
        <v>193827.03333333333</v>
      </c>
      <c r="P285" s="38">
        <v>293</v>
      </c>
      <c r="Q285" s="41">
        <v>46033</v>
      </c>
      <c r="R285" s="42">
        <v>69777732</v>
      </c>
      <c r="S285" s="38">
        <v>284</v>
      </c>
      <c r="T285" s="41">
        <v>46041</v>
      </c>
      <c r="U285" s="42">
        <v>46518488</v>
      </c>
      <c r="V285" s="42">
        <v>2325924.4</v>
      </c>
      <c r="W285" s="42">
        <v>5814811</v>
      </c>
      <c r="X285" s="42">
        <v>5814811</v>
      </c>
      <c r="Y285" s="42">
        <v>5814811</v>
      </c>
      <c r="Z285" s="42">
        <v>5814811</v>
      </c>
      <c r="AA285" s="42">
        <v>5814811</v>
      </c>
      <c r="AB285" s="42">
        <v>5814811</v>
      </c>
      <c r="AC285" s="42">
        <f t="shared" si="59"/>
        <v>37214790.399999999</v>
      </c>
      <c r="AD285" s="42"/>
      <c r="AE285" s="42">
        <f t="shared" si="60"/>
        <v>5814811</v>
      </c>
      <c r="AF285" s="42">
        <f t="shared" ref="AF285:AF289" si="65">--N285/30*18</f>
        <v>3488886.5999999996</v>
      </c>
      <c r="AG285" s="42">
        <v>0</v>
      </c>
      <c r="AH285" s="42"/>
      <c r="AI285" s="42"/>
      <c r="AJ285" s="42">
        <f t="shared" si="61"/>
        <v>9303697.5999999996</v>
      </c>
      <c r="AK285" s="42">
        <f t="shared" si="62"/>
        <v>46518488</v>
      </c>
      <c r="AL285" s="39"/>
      <c r="AM285" s="39"/>
      <c r="AN285" s="39"/>
      <c r="AO285" s="39"/>
      <c r="AP285" s="39"/>
      <c r="AQ285" s="39" t="s">
        <v>61</v>
      </c>
      <c r="AR285" s="39" t="s">
        <v>1538</v>
      </c>
      <c r="AS285" s="39" t="s">
        <v>1539</v>
      </c>
      <c r="AT285" s="39" t="s">
        <v>1175</v>
      </c>
    </row>
    <row r="286" spans="1:46" hidden="1" x14ac:dyDescent="0.25">
      <c r="A286" s="38">
        <v>285</v>
      </c>
      <c r="B286" s="39" t="s">
        <v>6</v>
      </c>
      <c r="C286" s="39" t="s">
        <v>1540</v>
      </c>
      <c r="D286" s="39" t="s">
        <v>1541</v>
      </c>
      <c r="E286" s="40">
        <v>1013620972</v>
      </c>
      <c r="F286" s="41">
        <v>46041</v>
      </c>
      <c r="G286" s="41"/>
      <c r="H286" s="41">
        <v>46283</v>
      </c>
      <c r="I286" s="42">
        <v>46518488</v>
      </c>
      <c r="J286" s="43"/>
      <c r="K286" s="40">
        <v>0</v>
      </c>
      <c r="L286" s="39" t="s">
        <v>60</v>
      </c>
      <c r="M286" s="42">
        <v>0</v>
      </c>
      <c r="N286" s="40">
        <v>5814811</v>
      </c>
      <c r="O286" s="42">
        <v>193827.03333333333</v>
      </c>
      <c r="P286" s="38">
        <v>446</v>
      </c>
      <c r="Q286" s="41">
        <v>46033</v>
      </c>
      <c r="R286" s="42">
        <v>46518488</v>
      </c>
      <c r="S286" s="38">
        <v>280</v>
      </c>
      <c r="T286" s="41">
        <v>46041</v>
      </c>
      <c r="U286" s="42">
        <v>46518488</v>
      </c>
      <c r="V286" s="42">
        <v>2325924.4</v>
      </c>
      <c r="W286" s="42">
        <v>5814811</v>
      </c>
      <c r="X286" s="42">
        <v>5814811</v>
      </c>
      <c r="Y286" s="42">
        <v>5814811</v>
      </c>
      <c r="Z286" s="42">
        <v>5814811</v>
      </c>
      <c r="AA286" s="42">
        <v>5814811</v>
      </c>
      <c r="AB286" s="42">
        <v>5814811</v>
      </c>
      <c r="AC286" s="42">
        <f t="shared" si="59"/>
        <v>37214790.399999999</v>
      </c>
      <c r="AD286" s="42"/>
      <c r="AE286" s="42">
        <f t="shared" si="60"/>
        <v>5814811</v>
      </c>
      <c r="AF286" s="42">
        <f t="shared" si="65"/>
        <v>3488886.5999999996</v>
      </c>
      <c r="AG286" s="42">
        <v>0</v>
      </c>
      <c r="AH286" s="42"/>
      <c r="AI286" s="42"/>
      <c r="AJ286" s="42">
        <f t="shared" si="61"/>
        <v>9303697.5999999996</v>
      </c>
      <c r="AK286" s="42">
        <f t="shared" si="62"/>
        <v>46518488</v>
      </c>
      <c r="AL286" s="39"/>
      <c r="AM286" s="39"/>
      <c r="AN286" s="39"/>
      <c r="AO286" s="39"/>
      <c r="AP286" s="39"/>
      <c r="AQ286" s="39" t="s">
        <v>61</v>
      </c>
      <c r="AR286" s="39" t="s">
        <v>1542</v>
      </c>
      <c r="AS286" s="39" t="s">
        <v>1543</v>
      </c>
      <c r="AT286" s="39" t="s">
        <v>1175</v>
      </c>
    </row>
    <row r="287" spans="1:46" hidden="1" x14ac:dyDescent="0.25">
      <c r="A287" s="38">
        <v>286</v>
      </c>
      <c r="B287" s="39" t="s">
        <v>6</v>
      </c>
      <c r="C287" s="39" t="s">
        <v>1544</v>
      </c>
      <c r="D287" s="39" t="s">
        <v>1545</v>
      </c>
      <c r="E287" s="40">
        <v>52960060</v>
      </c>
      <c r="F287" s="41">
        <v>46041</v>
      </c>
      <c r="G287" s="41"/>
      <c r="H287" s="41">
        <v>46283</v>
      </c>
      <c r="I287" s="42">
        <v>46518488</v>
      </c>
      <c r="J287" s="43"/>
      <c r="K287" s="40">
        <v>0</v>
      </c>
      <c r="L287" s="39" t="s">
        <v>60</v>
      </c>
      <c r="M287" s="42">
        <v>0</v>
      </c>
      <c r="N287" s="40">
        <v>5814811</v>
      </c>
      <c r="O287" s="42">
        <v>193827.03333333333</v>
      </c>
      <c r="P287" s="38">
        <v>447</v>
      </c>
      <c r="Q287" s="41">
        <v>46033</v>
      </c>
      <c r="R287" s="42">
        <v>69777732</v>
      </c>
      <c r="S287" s="38">
        <v>285</v>
      </c>
      <c r="T287" s="41">
        <v>46041</v>
      </c>
      <c r="U287" s="42">
        <v>46518488</v>
      </c>
      <c r="V287" s="42">
        <v>2325924.4</v>
      </c>
      <c r="W287" s="42">
        <v>5814811</v>
      </c>
      <c r="X287" s="42">
        <v>5814811</v>
      </c>
      <c r="Y287" s="42">
        <v>5814811</v>
      </c>
      <c r="Z287" s="42">
        <v>5814811</v>
      </c>
      <c r="AA287" s="42">
        <v>5814811</v>
      </c>
      <c r="AB287" s="42">
        <v>5814811</v>
      </c>
      <c r="AC287" s="42">
        <f t="shared" si="59"/>
        <v>37214790.399999999</v>
      </c>
      <c r="AD287" s="42"/>
      <c r="AE287" s="42">
        <f t="shared" si="60"/>
        <v>5814811</v>
      </c>
      <c r="AF287" s="42">
        <f t="shared" si="65"/>
        <v>3488886.5999999996</v>
      </c>
      <c r="AG287" s="42">
        <v>0</v>
      </c>
      <c r="AH287" s="42"/>
      <c r="AI287" s="42"/>
      <c r="AJ287" s="42">
        <f t="shared" si="61"/>
        <v>9303697.5999999996</v>
      </c>
      <c r="AK287" s="42">
        <f t="shared" si="62"/>
        <v>46518488</v>
      </c>
      <c r="AL287" s="39"/>
      <c r="AM287" s="39"/>
      <c r="AN287" s="39"/>
      <c r="AO287" s="39"/>
      <c r="AP287" s="39"/>
      <c r="AQ287" s="39" t="s">
        <v>61</v>
      </c>
      <c r="AR287" s="39" t="s">
        <v>1546</v>
      </c>
      <c r="AS287" s="39" t="s">
        <v>1547</v>
      </c>
      <c r="AT287" s="39" t="s">
        <v>1175</v>
      </c>
    </row>
    <row r="288" spans="1:46" hidden="1" x14ac:dyDescent="0.25">
      <c r="A288" s="38">
        <v>287</v>
      </c>
      <c r="B288" s="39" t="s">
        <v>6</v>
      </c>
      <c r="C288" s="39" t="s">
        <v>1548</v>
      </c>
      <c r="D288" s="39" t="s">
        <v>1549</v>
      </c>
      <c r="E288" s="40">
        <v>1101179254</v>
      </c>
      <c r="F288" s="41">
        <v>46041</v>
      </c>
      <c r="G288" s="41"/>
      <c r="H288" s="41">
        <v>46283</v>
      </c>
      <c r="I288" s="42">
        <v>41739248</v>
      </c>
      <c r="J288" s="43"/>
      <c r="K288" s="40">
        <v>0</v>
      </c>
      <c r="L288" s="39" t="s">
        <v>60</v>
      </c>
      <c r="M288" s="42">
        <v>0</v>
      </c>
      <c r="N288" s="40">
        <v>5217406</v>
      </c>
      <c r="O288" s="42">
        <v>173913.53333333333</v>
      </c>
      <c r="P288" s="38">
        <v>219</v>
      </c>
      <c r="Q288" s="41">
        <v>46033</v>
      </c>
      <c r="R288" s="42">
        <v>41739248</v>
      </c>
      <c r="S288" s="38">
        <v>286</v>
      </c>
      <c r="T288" s="41">
        <v>46041</v>
      </c>
      <c r="U288" s="42">
        <v>41739248</v>
      </c>
      <c r="V288" s="42">
        <v>2086962.4</v>
      </c>
      <c r="W288" s="42">
        <v>5217406</v>
      </c>
      <c r="X288" s="42">
        <v>5217406</v>
      </c>
      <c r="Y288" s="42">
        <v>5217406</v>
      </c>
      <c r="Z288" s="42">
        <v>5217406</v>
      </c>
      <c r="AA288" s="42">
        <v>5217406</v>
      </c>
      <c r="AB288" s="42">
        <v>5217406</v>
      </c>
      <c r="AC288" s="42">
        <f t="shared" si="59"/>
        <v>33391398.399999999</v>
      </c>
      <c r="AD288" s="42"/>
      <c r="AE288" s="42">
        <f t="shared" si="60"/>
        <v>5217406</v>
      </c>
      <c r="AF288" s="42">
        <f t="shared" si="65"/>
        <v>3130443.5999999996</v>
      </c>
      <c r="AG288" s="42">
        <v>0</v>
      </c>
      <c r="AH288" s="42"/>
      <c r="AI288" s="42"/>
      <c r="AJ288" s="42">
        <f t="shared" si="61"/>
        <v>8347849.5999999996</v>
      </c>
      <c r="AK288" s="42">
        <f t="shared" si="62"/>
        <v>41739248</v>
      </c>
      <c r="AL288" s="39"/>
      <c r="AM288" s="39"/>
      <c r="AN288" s="39"/>
      <c r="AO288" s="39"/>
      <c r="AP288" s="39"/>
      <c r="AQ288" s="39" t="s">
        <v>61</v>
      </c>
      <c r="AR288" s="39" t="s">
        <v>1550</v>
      </c>
      <c r="AS288" s="39" t="s">
        <v>1551</v>
      </c>
      <c r="AT288" s="39" t="s">
        <v>1175</v>
      </c>
    </row>
    <row r="289" spans="1:46" hidden="1" x14ac:dyDescent="0.25">
      <c r="A289" s="38">
        <v>288</v>
      </c>
      <c r="B289" s="39" t="s">
        <v>6</v>
      </c>
      <c r="C289" s="39" t="s">
        <v>1552</v>
      </c>
      <c r="D289" s="39" t="s">
        <v>1553</v>
      </c>
      <c r="E289" s="40">
        <v>1013629573</v>
      </c>
      <c r="F289" s="41">
        <v>46041</v>
      </c>
      <c r="G289" s="41"/>
      <c r="H289" s="41">
        <v>46283</v>
      </c>
      <c r="I289" s="42">
        <v>115752000</v>
      </c>
      <c r="J289" s="43"/>
      <c r="K289" s="40">
        <v>0</v>
      </c>
      <c r="L289" s="39" t="s">
        <v>60</v>
      </c>
      <c r="M289" s="42">
        <v>0</v>
      </c>
      <c r="N289" s="40">
        <v>14469000</v>
      </c>
      <c r="O289" s="42">
        <v>482300</v>
      </c>
      <c r="P289" s="38">
        <v>331</v>
      </c>
      <c r="Q289" s="41">
        <v>46033</v>
      </c>
      <c r="R289" s="42">
        <v>173628000</v>
      </c>
      <c r="S289" s="38">
        <v>287</v>
      </c>
      <c r="T289" s="41">
        <v>46041</v>
      </c>
      <c r="U289" s="42">
        <v>115752000</v>
      </c>
      <c r="V289" s="42">
        <v>5787600</v>
      </c>
      <c r="W289" s="42">
        <v>14469000</v>
      </c>
      <c r="X289" s="42">
        <v>14469000</v>
      </c>
      <c r="Y289" s="42">
        <v>14469000</v>
      </c>
      <c r="Z289" s="42">
        <v>14469000</v>
      </c>
      <c r="AA289" s="42">
        <v>14469000</v>
      </c>
      <c r="AB289" s="42">
        <v>14469000</v>
      </c>
      <c r="AC289" s="42">
        <f t="shared" si="59"/>
        <v>92601600</v>
      </c>
      <c r="AD289" s="42"/>
      <c r="AE289" s="42">
        <f t="shared" si="60"/>
        <v>14469000</v>
      </c>
      <c r="AF289" s="42">
        <f t="shared" si="65"/>
        <v>8681400</v>
      </c>
      <c r="AG289" s="42">
        <v>0</v>
      </c>
      <c r="AH289" s="42"/>
      <c r="AI289" s="42"/>
      <c r="AJ289" s="42">
        <f t="shared" si="61"/>
        <v>23150400</v>
      </c>
      <c r="AK289" s="42">
        <f t="shared" si="62"/>
        <v>115752000</v>
      </c>
      <c r="AL289" s="39"/>
      <c r="AM289" s="39"/>
      <c r="AN289" s="39"/>
      <c r="AO289" s="39"/>
      <c r="AP289" s="39"/>
      <c r="AQ289" s="39" t="s">
        <v>61</v>
      </c>
      <c r="AR289" s="39" t="s">
        <v>1554</v>
      </c>
      <c r="AS289" s="39" t="s">
        <v>1555</v>
      </c>
      <c r="AT289" s="39" t="s">
        <v>1175</v>
      </c>
    </row>
    <row r="290" spans="1:46" hidden="1" x14ac:dyDescent="0.25">
      <c r="A290" s="38">
        <v>289</v>
      </c>
      <c r="B290" s="39" t="s">
        <v>6</v>
      </c>
      <c r="C290" s="39" t="s">
        <v>1556</v>
      </c>
      <c r="D290" s="39" t="s">
        <v>1557</v>
      </c>
      <c r="E290" s="40">
        <v>53048440</v>
      </c>
      <c r="F290" s="41">
        <v>46044</v>
      </c>
      <c r="G290" s="41"/>
      <c r="H290" s="41">
        <v>46286</v>
      </c>
      <c r="I290" s="42">
        <v>31920000</v>
      </c>
      <c r="J290" s="43"/>
      <c r="K290" s="40">
        <v>0</v>
      </c>
      <c r="L290" s="39" t="s">
        <v>60</v>
      </c>
      <c r="M290" s="42">
        <v>0</v>
      </c>
      <c r="N290" s="40">
        <v>3990000</v>
      </c>
      <c r="O290" s="42">
        <v>133000</v>
      </c>
      <c r="P290" s="38">
        <v>476</v>
      </c>
      <c r="Q290" s="41">
        <v>46033</v>
      </c>
      <c r="R290" s="42">
        <v>47880000</v>
      </c>
      <c r="S290" s="38">
        <v>354</v>
      </c>
      <c r="T290" s="41">
        <v>46042</v>
      </c>
      <c r="U290" s="42">
        <v>31920000</v>
      </c>
      <c r="V290" s="42">
        <v>1197000</v>
      </c>
      <c r="W290" s="42">
        <v>3990000</v>
      </c>
      <c r="X290" s="42">
        <v>3990000</v>
      </c>
      <c r="Y290" s="42">
        <v>3990000</v>
      </c>
      <c r="Z290" s="42">
        <v>3990000</v>
      </c>
      <c r="AA290" s="42">
        <v>3990000</v>
      </c>
      <c r="AB290" s="42">
        <v>3990000</v>
      </c>
      <c r="AC290" s="42">
        <f t="shared" si="59"/>
        <v>25137000</v>
      </c>
      <c r="AD290" s="42"/>
      <c r="AE290" s="42">
        <f t="shared" si="60"/>
        <v>3990000</v>
      </c>
      <c r="AF290" s="42">
        <f>--N290/30*21</f>
        <v>2793000</v>
      </c>
      <c r="AG290" s="42">
        <v>0</v>
      </c>
      <c r="AH290" s="42"/>
      <c r="AI290" s="42"/>
      <c r="AJ290" s="42">
        <f t="shared" si="61"/>
        <v>6783000</v>
      </c>
      <c r="AK290" s="42">
        <f t="shared" si="62"/>
        <v>31920000</v>
      </c>
      <c r="AL290" s="39"/>
      <c r="AM290" s="39"/>
      <c r="AN290" s="39"/>
      <c r="AO290" s="39"/>
      <c r="AP290" s="39"/>
      <c r="AQ290" s="39" t="s">
        <v>61</v>
      </c>
      <c r="AR290" s="39" t="s">
        <v>1558</v>
      </c>
      <c r="AS290" s="39" t="s">
        <v>1559</v>
      </c>
      <c r="AT290" s="39" t="s">
        <v>1175</v>
      </c>
    </row>
    <row r="291" spans="1:46" hidden="1" x14ac:dyDescent="0.25">
      <c r="A291" s="38">
        <v>290</v>
      </c>
      <c r="B291" s="39" t="s">
        <v>4</v>
      </c>
      <c r="C291" s="39" t="s">
        <v>2338</v>
      </c>
      <c r="D291" s="39" t="s">
        <v>2339</v>
      </c>
      <c r="E291" s="40">
        <v>53166342</v>
      </c>
      <c r="F291" s="41">
        <v>46038</v>
      </c>
      <c r="G291" s="41"/>
      <c r="H291" s="41">
        <v>46280</v>
      </c>
      <c r="I291" s="42">
        <v>52000000</v>
      </c>
      <c r="J291" s="43"/>
      <c r="K291" s="40">
        <v>0</v>
      </c>
      <c r="L291" s="39" t="s">
        <v>60</v>
      </c>
      <c r="M291" s="42">
        <v>0</v>
      </c>
      <c r="N291" s="40">
        <v>6500000</v>
      </c>
      <c r="O291" s="42">
        <v>216666.66666666666</v>
      </c>
      <c r="P291" s="38">
        <v>492</v>
      </c>
      <c r="Q291" s="41">
        <v>46033</v>
      </c>
      <c r="R291" s="42">
        <v>52000000</v>
      </c>
      <c r="S291" s="38">
        <v>241</v>
      </c>
      <c r="T291" s="41">
        <v>46038</v>
      </c>
      <c r="U291" s="42">
        <v>52000000</v>
      </c>
      <c r="V291" s="42">
        <v>3250000</v>
      </c>
      <c r="W291" s="42">
        <v>6500000</v>
      </c>
      <c r="X291" s="42">
        <v>6500000</v>
      </c>
      <c r="Y291" s="42">
        <v>6500000</v>
      </c>
      <c r="Z291" s="42">
        <v>6500000</v>
      </c>
      <c r="AA291" s="42">
        <v>6500000</v>
      </c>
      <c r="AB291" s="42">
        <v>6500000</v>
      </c>
      <c r="AC291" s="42">
        <f t="shared" si="59"/>
        <v>42250000</v>
      </c>
      <c r="AD291" s="42"/>
      <c r="AE291" s="42">
        <f t="shared" si="60"/>
        <v>6500000</v>
      </c>
      <c r="AF291" s="42">
        <f t="shared" ref="AF291:AF293" si="66">--N291/30*15</f>
        <v>3250000</v>
      </c>
      <c r="AG291" s="42">
        <v>0</v>
      </c>
      <c r="AH291" s="42"/>
      <c r="AI291" s="42"/>
      <c r="AJ291" s="42">
        <f t="shared" si="61"/>
        <v>9750000</v>
      </c>
      <c r="AK291" s="42">
        <f t="shared" si="62"/>
        <v>52000000</v>
      </c>
      <c r="AL291" s="39"/>
      <c r="AM291" s="39"/>
      <c r="AN291" s="39"/>
      <c r="AO291" s="39"/>
      <c r="AP291" s="39"/>
      <c r="AQ291" s="39" t="s">
        <v>61</v>
      </c>
      <c r="AR291" s="39" t="s">
        <v>2340</v>
      </c>
      <c r="AS291" s="39" t="s">
        <v>2341</v>
      </c>
      <c r="AT291" s="39" t="s">
        <v>2277</v>
      </c>
    </row>
    <row r="292" spans="1:46" hidden="1" x14ac:dyDescent="0.25">
      <c r="A292" s="38">
        <v>291</v>
      </c>
      <c r="B292" s="39" t="s">
        <v>4</v>
      </c>
      <c r="C292" s="39" t="s">
        <v>2342</v>
      </c>
      <c r="D292" s="39" t="s">
        <v>2343</v>
      </c>
      <c r="E292" s="40">
        <v>80844255</v>
      </c>
      <c r="F292" s="41">
        <v>46038</v>
      </c>
      <c r="G292" s="41"/>
      <c r="H292" s="41">
        <v>46280</v>
      </c>
      <c r="I292" s="42">
        <v>58856392</v>
      </c>
      <c r="J292" s="43"/>
      <c r="K292" s="40">
        <v>0</v>
      </c>
      <c r="L292" s="39" t="s">
        <v>60</v>
      </c>
      <c r="M292" s="42">
        <v>0</v>
      </c>
      <c r="N292" s="40">
        <v>7357049</v>
      </c>
      <c r="O292" s="42">
        <v>245234.96666666667</v>
      </c>
      <c r="P292" s="38">
        <v>589</v>
      </c>
      <c r="Q292" s="41">
        <v>46033</v>
      </c>
      <c r="R292" s="42">
        <v>88284588</v>
      </c>
      <c r="S292" s="38">
        <v>237</v>
      </c>
      <c r="T292" s="41">
        <v>46038</v>
      </c>
      <c r="U292" s="42">
        <v>58856392</v>
      </c>
      <c r="V292" s="42">
        <v>3678524.5</v>
      </c>
      <c r="W292" s="42">
        <v>7357049</v>
      </c>
      <c r="X292" s="42">
        <v>7357049</v>
      </c>
      <c r="Y292" s="42">
        <v>7357049</v>
      </c>
      <c r="Z292" s="42">
        <v>7357049</v>
      </c>
      <c r="AA292" s="42">
        <v>7357049</v>
      </c>
      <c r="AB292" s="42">
        <v>7357049</v>
      </c>
      <c r="AC292" s="42">
        <f t="shared" si="59"/>
        <v>47820818.5</v>
      </c>
      <c r="AD292" s="42"/>
      <c r="AE292" s="42">
        <f t="shared" si="60"/>
        <v>7357049</v>
      </c>
      <c r="AF292" s="42">
        <f t="shared" si="66"/>
        <v>3678524.5</v>
      </c>
      <c r="AG292" s="42">
        <v>0</v>
      </c>
      <c r="AH292" s="42"/>
      <c r="AI292" s="42"/>
      <c r="AJ292" s="42">
        <f t="shared" si="61"/>
        <v>11035573.5</v>
      </c>
      <c r="AK292" s="42">
        <f t="shared" si="62"/>
        <v>58856392</v>
      </c>
      <c r="AL292" s="39"/>
      <c r="AM292" s="39"/>
      <c r="AN292" s="39"/>
      <c r="AO292" s="39"/>
      <c r="AP292" s="39"/>
      <c r="AQ292" s="39" t="s">
        <v>61</v>
      </c>
      <c r="AR292" s="39" t="s">
        <v>2344</v>
      </c>
      <c r="AS292" s="39" t="s">
        <v>2345</v>
      </c>
      <c r="AT292" s="39" t="s">
        <v>2277</v>
      </c>
    </row>
    <row r="293" spans="1:46" hidden="1" x14ac:dyDescent="0.25">
      <c r="A293" s="38">
        <v>292</v>
      </c>
      <c r="B293" s="39" t="s">
        <v>4</v>
      </c>
      <c r="C293" s="39" t="s">
        <v>2346</v>
      </c>
      <c r="D293" s="39" t="s">
        <v>2347</v>
      </c>
      <c r="E293" s="40">
        <v>1020745650</v>
      </c>
      <c r="F293" s="41">
        <v>46038</v>
      </c>
      <c r="G293" s="41"/>
      <c r="H293" s="41">
        <v>46280</v>
      </c>
      <c r="I293" s="42">
        <v>58856392</v>
      </c>
      <c r="J293" s="43"/>
      <c r="K293" s="40">
        <v>0</v>
      </c>
      <c r="L293" s="39" t="s">
        <v>60</v>
      </c>
      <c r="M293" s="42">
        <v>0</v>
      </c>
      <c r="N293" s="40">
        <v>7357049</v>
      </c>
      <c r="O293" s="42">
        <v>245234.96666666667</v>
      </c>
      <c r="P293" s="38">
        <v>513</v>
      </c>
      <c r="Q293" s="41">
        <v>46033</v>
      </c>
      <c r="R293" s="42">
        <v>88284588</v>
      </c>
      <c r="S293" s="38">
        <v>239</v>
      </c>
      <c r="T293" s="41">
        <v>46038</v>
      </c>
      <c r="U293" s="42">
        <v>58856392</v>
      </c>
      <c r="V293" s="42">
        <v>3678524.5</v>
      </c>
      <c r="W293" s="42">
        <v>7357049</v>
      </c>
      <c r="X293" s="42">
        <v>7357049</v>
      </c>
      <c r="Y293" s="42">
        <v>7357049</v>
      </c>
      <c r="Z293" s="42">
        <v>7357049</v>
      </c>
      <c r="AA293" s="42">
        <v>7357049</v>
      </c>
      <c r="AB293" s="42">
        <v>7357049</v>
      </c>
      <c r="AC293" s="42">
        <f t="shared" si="59"/>
        <v>47820818.5</v>
      </c>
      <c r="AD293" s="42"/>
      <c r="AE293" s="42">
        <f t="shared" si="60"/>
        <v>7357049</v>
      </c>
      <c r="AF293" s="42">
        <f t="shared" si="66"/>
        <v>3678524.5</v>
      </c>
      <c r="AG293" s="42">
        <v>0</v>
      </c>
      <c r="AH293" s="42"/>
      <c r="AI293" s="42"/>
      <c r="AJ293" s="42">
        <f t="shared" si="61"/>
        <v>11035573.5</v>
      </c>
      <c r="AK293" s="42">
        <f t="shared" si="62"/>
        <v>58856392</v>
      </c>
      <c r="AL293" s="39"/>
      <c r="AM293" s="39"/>
      <c r="AN293" s="39"/>
      <c r="AO293" s="39"/>
      <c r="AP293" s="39"/>
      <c r="AQ293" s="39" t="s">
        <v>61</v>
      </c>
      <c r="AR293" s="39" t="s">
        <v>2348</v>
      </c>
      <c r="AS293" s="39" t="s">
        <v>2349</v>
      </c>
      <c r="AT293" s="39" t="s">
        <v>2277</v>
      </c>
    </row>
    <row r="294" spans="1:46" hidden="1" x14ac:dyDescent="0.25">
      <c r="A294" s="38">
        <v>293</v>
      </c>
      <c r="B294" s="39" t="s">
        <v>6</v>
      </c>
      <c r="C294" s="39" t="s">
        <v>1560</v>
      </c>
      <c r="D294" s="39" t="s">
        <v>1561</v>
      </c>
      <c r="E294" s="40">
        <v>41664170</v>
      </c>
      <c r="F294" s="41">
        <v>46047</v>
      </c>
      <c r="G294" s="41"/>
      <c r="H294" s="41">
        <v>46289</v>
      </c>
      <c r="I294" s="42">
        <v>100311024</v>
      </c>
      <c r="J294" s="43"/>
      <c r="K294" s="40">
        <v>0</v>
      </c>
      <c r="L294" s="39" t="s">
        <v>60</v>
      </c>
      <c r="M294" s="42">
        <v>0</v>
      </c>
      <c r="N294" s="40">
        <v>12538878</v>
      </c>
      <c r="O294" s="42">
        <v>417962.6</v>
      </c>
      <c r="P294" s="38">
        <v>441</v>
      </c>
      <c r="Q294" s="41">
        <v>46033</v>
      </c>
      <c r="R294" s="42">
        <v>150466536</v>
      </c>
      <c r="S294" s="38">
        <v>621</v>
      </c>
      <c r="T294" s="41">
        <v>46047</v>
      </c>
      <c r="U294" s="42">
        <v>100311024</v>
      </c>
      <c r="V294" s="42">
        <v>2507775.5999999996</v>
      </c>
      <c r="W294" s="42">
        <v>12538878</v>
      </c>
      <c r="X294" s="42">
        <v>12538878</v>
      </c>
      <c r="Y294" s="42">
        <v>12538878</v>
      </c>
      <c r="Z294" s="42">
        <v>12538878</v>
      </c>
      <c r="AA294" s="42">
        <v>12538878</v>
      </c>
      <c r="AB294" s="42">
        <v>12538878</v>
      </c>
      <c r="AC294" s="42">
        <f t="shared" si="59"/>
        <v>77741043.599999994</v>
      </c>
      <c r="AD294" s="42"/>
      <c r="AE294" s="42">
        <f t="shared" si="60"/>
        <v>12538878</v>
      </c>
      <c r="AF294" s="42">
        <f t="shared" ref="AF294:AF296" si="67">--N294/30*24</f>
        <v>10031102.399999999</v>
      </c>
      <c r="AG294" s="42">
        <v>0</v>
      </c>
      <c r="AH294" s="42"/>
      <c r="AI294" s="42"/>
      <c r="AJ294" s="42">
        <f t="shared" si="61"/>
        <v>22569980.399999999</v>
      </c>
      <c r="AK294" s="42">
        <f t="shared" si="62"/>
        <v>100311024</v>
      </c>
      <c r="AL294" s="39"/>
      <c r="AM294" s="39"/>
      <c r="AN294" s="39"/>
      <c r="AO294" s="39"/>
      <c r="AP294" s="39"/>
      <c r="AQ294" s="39" t="s">
        <v>61</v>
      </c>
      <c r="AR294" s="39" t="s">
        <v>1562</v>
      </c>
      <c r="AS294" s="39" t="s">
        <v>1563</v>
      </c>
      <c r="AT294" s="39" t="s">
        <v>1175</v>
      </c>
    </row>
    <row r="295" spans="1:46" hidden="1" x14ac:dyDescent="0.25">
      <c r="A295" s="38">
        <v>294</v>
      </c>
      <c r="B295" s="39" t="s">
        <v>6</v>
      </c>
      <c r="C295" s="39" t="s">
        <v>1564</v>
      </c>
      <c r="D295" s="39" t="s">
        <v>1565</v>
      </c>
      <c r="E295" s="40">
        <v>65761741</v>
      </c>
      <c r="F295" s="41">
        <v>46047</v>
      </c>
      <c r="G295" s="41"/>
      <c r="H295" s="41">
        <v>46289</v>
      </c>
      <c r="I295" s="42">
        <v>121264000</v>
      </c>
      <c r="J295" s="43"/>
      <c r="K295" s="40">
        <v>0</v>
      </c>
      <c r="L295" s="39" t="s">
        <v>60</v>
      </c>
      <c r="M295" s="42">
        <v>0</v>
      </c>
      <c r="N295" s="40">
        <v>15158000</v>
      </c>
      <c r="O295" s="42">
        <v>505266.66666666669</v>
      </c>
      <c r="P295" s="38">
        <v>380</v>
      </c>
      <c r="Q295" s="41">
        <v>46033</v>
      </c>
      <c r="R295" s="42">
        <v>121264000</v>
      </c>
      <c r="S295" s="38">
        <v>602</v>
      </c>
      <c r="T295" s="41">
        <v>46047</v>
      </c>
      <c r="U295" s="42">
        <v>121264000</v>
      </c>
      <c r="V295" s="42">
        <v>3031600</v>
      </c>
      <c r="W295" s="42">
        <v>15158000</v>
      </c>
      <c r="X295" s="42">
        <v>15158000</v>
      </c>
      <c r="Y295" s="42">
        <v>15158000</v>
      </c>
      <c r="Z295" s="42">
        <v>15158000</v>
      </c>
      <c r="AA295" s="42">
        <v>15158000</v>
      </c>
      <c r="AB295" s="42">
        <v>15158000</v>
      </c>
      <c r="AC295" s="42">
        <f t="shared" si="59"/>
        <v>93979600</v>
      </c>
      <c r="AD295" s="42"/>
      <c r="AE295" s="42">
        <f t="shared" si="60"/>
        <v>15158000</v>
      </c>
      <c r="AF295" s="42">
        <f t="shared" si="67"/>
        <v>12126400</v>
      </c>
      <c r="AG295" s="42">
        <v>0</v>
      </c>
      <c r="AH295" s="42"/>
      <c r="AI295" s="42"/>
      <c r="AJ295" s="42">
        <f t="shared" si="61"/>
        <v>27284400</v>
      </c>
      <c r="AK295" s="42">
        <f t="shared" si="62"/>
        <v>121264000</v>
      </c>
      <c r="AL295" s="39"/>
      <c r="AM295" s="39"/>
      <c r="AN295" s="39"/>
      <c r="AO295" s="39"/>
      <c r="AP295" s="39"/>
      <c r="AQ295" s="39" t="s">
        <v>61</v>
      </c>
      <c r="AR295" s="39" t="s">
        <v>1566</v>
      </c>
      <c r="AS295" s="39" t="s">
        <v>1567</v>
      </c>
      <c r="AT295" s="39" t="s">
        <v>1175</v>
      </c>
    </row>
    <row r="296" spans="1:46" hidden="1" x14ac:dyDescent="0.25">
      <c r="A296" s="38">
        <v>295</v>
      </c>
      <c r="B296" s="39" t="s">
        <v>6</v>
      </c>
      <c r="C296" s="39" t="s">
        <v>1568</v>
      </c>
      <c r="D296" s="39" t="s">
        <v>1569</v>
      </c>
      <c r="E296" s="40">
        <v>1110535710</v>
      </c>
      <c r="F296" s="41">
        <v>46047</v>
      </c>
      <c r="G296" s="41"/>
      <c r="H296" s="41">
        <v>46289</v>
      </c>
      <c r="I296" s="42">
        <v>90153000</v>
      </c>
      <c r="J296" s="43"/>
      <c r="K296" s="40">
        <v>0</v>
      </c>
      <c r="L296" s="39" t="s">
        <v>60</v>
      </c>
      <c r="M296" s="42">
        <v>0</v>
      </c>
      <c r="N296" s="40">
        <v>11269125</v>
      </c>
      <c r="O296" s="42">
        <v>375637.5</v>
      </c>
      <c r="P296" s="38">
        <v>224</v>
      </c>
      <c r="Q296" s="41">
        <v>46033</v>
      </c>
      <c r="R296" s="42">
        <v>90153000</v>
      </c>
      <c r="S296" s="38">
        <v>622</v>
      </c>
      <c r="T296" s="41">
        <v>46047</v>
      </c>
      <c r="U296" s="42">
        <v>90153000</v>
      </c>
      <c r="V296" s="42">
        <v>2253825</v>
      </c>
      <c r="W296" s="42">
        <v>11269125</v>
      </c>
      <c r="X296" s="42">
        <v>11269125</v>
      </c>
      <c r="Y296" s="42">
        <v>11269125</v>
      </c>
      <c r="Z296" s="42">
        <v>11269125</v>
      </c>
      <c r="AA296" s="42">
        <v>11269125</v>
      </c>
      <c r="AB296" s="42">
        <v>11269125</v>
      </c>
      <c r="AC296" s="42">
        <f t="shared" si="59"/>
        <v>69868575</v>
      </c>
      <c r="AD296" s="42"/>
      <c r="AE296" s="42">
        <f t="shared" si="60"/>
        <v>11269125</v>
      </c>
      <c r="AF296" s="42">
        <f t="shared" si="67"/>
        <v>9015300</v>
      </c>
      <c r="AG296" s="42">
        <v>0</v>
      </c>
      <c r="AH296" s="42"/>
      <c r="AI296" s="42"/>
      <c r="AJ296" s="42">
        <f t="shared" si="61"/>
        <v>20284425</v>
      </c>
      <c r="AK296" s="42">
        <f t="shared" si="62"/>
        <v>90153000</v>
      </c>
      <c r="AL296" s="39"/>
      <c r="AM296" s="39"/>
      <c r="AN296" s="39"/>
      <c r="AO296" s="39"/>
      <c r="AP296" s="39"/>
      <c r="AQ296" s="39" t="s">
        <v>93</v>
      </c>
      <c r="AR296" s="39" t="s">
        <v>1570</v>
      </c>
      <c r="AS296" s="39" t="s">
        <v>1571</v>
      </c>
      <c r="AT296" s="39" t="s">
        <v>1175</v>
      </c>
    </row>
    <row r="297" spans="1:46" hidden="1" x14ac:dyDescent="0.25">
      <c r="A297" s="38">
        <v>296</v>
      </c>
      <c r="B297" s="39" t="s">
        <v>6</v>
      </c>
      <c r="C297" s="39" t="s">
        <v>1572</v>
      </c>
      <c r="D297" s="39" t="s">
        <v>1573</v>
      </c>
      <c r="E297" s="40">
        <v>1003823996</v>
      </c>
      <c r="F297" s="41">
        <v>46048</v>
      </c>
      <c r="G297" s="41"/>
      <c r="H297" s="41">
        <v>46290</v>
      </c>
      <c r="I297" s="42">
        <v>30002760</v>
      </c>
      <c r="J297" s="43"/>
      <c r="K297" s="40">
        <v>0</v>
      </c>
      <c r="L297" s="39" t="s">
        <v>60</v>
      </c>
      <c r="M297" s="42">
        <v>0</v>
      </c>
      <c r="N297" s="40">
        <v>3750345</v>
      </c>
      <c r="O297" s="42">
        <v>125011.5</v>
      </c>
      <c r="P297" s="38">
        <v>310</v>
      </c>
      <c r="Q297" s="41">
        <v>46033</v>
      </c>
      <c r="R297" s="42">
        <v>30002760</v>
      </c>
      <c r="S297" s="38">
        <v>630</v>
      </c>
      <c r="T297" s="41">
        <v>46048</v>
      </c>
      <c r="U297" s="42">
        <v>30002760</v>
      </c>
      <c r="V297" s="42">
        <v>625057.5</v>
      </c>
      <c r="W297" s="42">
        <v>3750345</v>
      </c>
      <c r="X297" s="42">
        <v>3750345</v>
      </c>
      <c r="Y297" s="42">
        <v>3750345</v>
      </c>
      <c r="Z297" s="42">
        <v>3750345</v>
      </c>
      <c r="AA297" s="42">
        <v>3750345</v>
      </c>
      <c r="AB297" s="42">
        <v>3750345</v>
      </c>
      <c r="AC297" s="42">
        <f t="shared" si="59"/>
        <v>23127127.5</v>
      </c>
      <c r="AD297" s="42"/>
      <c r="AE297" s="42">
        <f t="shared" si="60"/>
        <v>3750345</v>
      </c>
      <c r="AF297" s="42">
        <f>--N297/30*25</f>
        <v>3125287.5</v>
      </c>
      <c r="AG297" s="42">
        <v>0</v>
      </c>
      <c r="AH297" s="42"/>
      <c r="AI297" s="42"/>
      <c r="AJ297" s="42">
        <f t="shared" si="61"/>
        <v>6875632.5</v>
      </c>
      <c r="AK297" s="42">
        <f t="shared" si="62"/>
        <v>30002760</v>
      </c>
      <c r="AL297" s="39"/>
      <c r="AM297" s="39"/>
      <c r="AN297" s="39"/>
      <c r="AO297" s="39"/>
      <c r="AP297" s="39"/>
      <c r="AQ297" s="39" t="s">
        <v>61</v>
      </c>
      <c r="AR297" s="39" t="s">
        <v>1574</v>
      </c>
      <c r="AS297" s="39" t="s">
        <v>1575</v>
      </c>
      <c r="AT297" s="39" t="s">
        <v>1175</v>
      </c>
    </row>
    <row r="298" spans="1:46" hidden="1" x14ac:dyDescent="0.25">
      <c r="A298" s="38">
        <v>297</v>
      </c>
      <c r="B298" s="39" t="s">
        <v>6</v>
      </c>
      <c r="C298" s="39" t="s">
        <v>1576</v>
      </c>
      <c r="D298" s="39" t="s">
        <v>1577</v>
      </c>
      <c r="E298" s="40">
        <v>11200136</v>
      </c>
      <c r="F298" s="41">
        <v>46050</v>
      </c>
      <c r="G298" s="41"/>
      <c r="H298" s="41">
        <v>46292</v>
      </c>
      <c r="I298" s="42">
        <v>101326304</v>
      </c>
      <c r="J298" s="43"/>
      <c r="K298" s="40">
        <v>0</v>
      </c>
      <c r="L298" s="39" t="s">
        <v>60</v>
      </c>
      <c r="M298" s="42">
        <v>0</v>
      </c>
      <c r="N298" s="40">
        <v>12665788</v>
      </c>
      <c r="O298" s="42">
        <v>422192.93333333335</v>
      </c>
      <c r="P298" s="38">
        <v>235</v>
      </c>
      <c r="Q298" s="41">
        <v>46033</v>
      </c>
      <c r="R298" s="42">
        <v>101326304</v>
      </c>
      <c r="S298" s="38">
        <v>1098</v>
      </c>
      <c r="T298" s="41">
        <v>46050</v>
      </c>
      <c r="U298" s="42">
        <v>101326304</v>
      </c>
      <c r="V298" s="42">
        <v>1266578.8</v>
      </c>
      <c r="W298" s="42">
        <v>12665788</v>
      </c>
      <c r="X298" s="42">
        <v>12665788</v>
      </c>
      <c r="Y298" s="42">
        <v>12665788</v>
      </c>
      <c r="Z298" s="42">
        <v>12665788</v>
      </c>
      <c r="AA298" s="42">
        <v>12665788</v>
      </c>
      <c r="AB298" s="42">
        <v>12665788</v>
      </c>
      <c r="AC298" s="42">
        <f t="shared" si="59"/>
        <v>77261306.799999997</v>
      </c>
      <c r="AD298" s="42"/>
      <c r="AE298" s="42">
        <f t="shared" si="60"/>
        <v>12665788</v>
      </c>
      <c r="AF298" s="42">
        <f>--N298/30*27</f>
        <v>11399209.200000001</v>
      </c>
      <c r="AG298" s="42">
        <v>0</v>
      </c>
      <c r="AH298" s="42"/>
      <c r="AI298" s="42"/>
      <c r="AJ298" s="42">
        <f t="shared" si="61"/>
        <v>24064997.200000003</v>
      </c>
      <c r="AK298" s="42">
        <f t="shared" si="62"/>
        <v>101326304</v>
      </c>
      <c r="AL298" s="39"/>
      <c r="AM298" s="39"/>
      <c r="AN298" s="39"/>
      <c r="AO298" s="39"/>
      <c r="AP298" s="39"/>
      <c r="AQ298" s="39" t="s">
        <v>93</v>
      </c>
      <c r="AR298" s="39" t="s">
        <v>1578</v>
      </c>
      <c r="AS298" s="39" t="s">
        <v>1579</v>
      </c>
      <c r="AT298" s="39" t="s">
        <v>1175</v>
      </c>
    </row>
    <row r="299" spans="1:46" hidden="1" x14ac:dyDescent="0.25">
      <c r="A299" s="38">
        <v>298</v>
      </c>
      <c r="B299" s="39" t="s">
        <v>6</v>
      </c>
      <c r="C299" s="39" t="s">
        <v>1580</v>
      </c>
      <c r="D299" s="39" t="s">
        <v>1581</v>
      </c>
      <c r="E299" s="40">
        <v>1010209613</v>
      </c>
      <c r="F299" s="41">
        <v>46049</v>
      </c>
      <c r="G299" s="41"/>
      <c r="H299" s="41">
        <v>46291</v>
      </c>
      <c r="I299" s="42">
        <v>73458000</v>
      </c>
      <c r="J299" s="43"/>
      <c r="K299" s="40">
        <v>0</v>
      </c>
      <c r="L299" s="39" t="s">
        <v>60</v>
      </c>
      <c r="M299" s="42">
        <v>0</v>
      </c>
      <c r="N299" s="40">
        <v>9182250</v>
      </c>
      <c r="O299" s="42">
        <v>306075</v>
      </c>
      <c r="P299" s="38">
        <v>451</v>
      </c>
      <c r="Q299" s="41">
        <v>46033</v>
      </c>
      <c r="R299" s="42">
        <v>73458000</v>
      </c>
      <c r="S299" s="38">
        <v>1010</v>
      </c>
      <c r="T299" s="41">
        <v>46049</v>
      </c>
      <c r="U299" s="42">
        <v>73458000</v>
      </c>
      <c r="V299" s="42">
        <v>1224300</v>
      </c>
      <c r="W299" s="42">
        <v>9182250</v>
      </c>
      <c r="X299" s="42">
        <v>9182250</v>
      </c>
      <c r="Y299" s="42">
        <v>9182250</v>
      </c>
      <c r="Z299" s="42">
        <v>9182250</v>
      </c>
      <c r="AA299" s="42">
        <v>9182250</v>
      </c>
      <c r="AB299" s="42">
        <v>9182250</v>
      </c>
      <c r="AC299" s="42">
        <f t="shared" si="59"/>
        <v>56317800</v>
      </c>
      <c r="AD299" s="42"/>
      <c r="AE299" s="42">
        <f t="shared" si="60"/>
        <v>9182250</v>
      </c>
      <c r="AF299" s="42">
        <f>--N299/30*26</f>
        <v>7957950</v>
      </c>
      <c r="AG299" s="42">
        <v>0</v>
      </c>
      <c r="AH299" s="42"/>
      <c r="AI299" s="42"/>
      <c r="AJ299" s="42">
        <f t="shared" si="61"/>
        <v>17140200</v>
      </c>
      <c r="AK299" s="42">
        <f t="shared" si="62"/>
        <v>73458000</v>
      </c>
      <c r="AL299" s="39"/>
      <c r="AM299" s="39"/>
      <c r="AN299" s="39"/>
      <c r="AO299" s="39"/>
      <c r="AP299" s="39"/>
      <c r="AQ299" s="39" t="s">
        <v>93</v>
      </c>
      <c r="AR299" s="39" t="s">
        <v>1582</v>
      </c>
      <c r="AS299" s="39" t="s">
        <v>1583</v>
      </c>
      <c r="AT299" s="39" t="s">
        <v>1175</v>
      </c>
    </row>
    <row r="300" spans="1:46" hidden="1" x14ac:dyDescent="0.25">
      <c r="A300" s="38">
        <v>299</v>
      </c>
      <c r="B300" s="39" t="s">
        <v>6</v>
      </c>
      <c r="C300" s="39" t="s">
        <v>1584</v>
      </c>
      <c r="D300" s="39" t="s">
        <v>1585</v>
      </c>
      <c r="E300" s="40">
        <v>51944630</v>
      </c>
      <c r="F300" s="41">
        <v>46051</v>
      </c>
      <c r="G300" s="41"/>
      <c r="H300" s="41">
        <v>46293</v>
      </c>
      <c r="I300" s="42">
        <v>40066576</v>
      </c>
      <c r="J300" s="43"/>
      <c r="K300" s="40">
        <v>0</v>
      </c>
      <c r="L300" s="39" t="s">
        <v>60</v>
      </c>
      <c r="M300" s="42">
        <v>0</v>
      </c>
      <c r="N300" s="40">
        <v>5008322</v>
      </c>
      <c r="O300" s="42">
        <v>166944.06666666668</v>
      </c>
      <c r="P300" s="38">
        <v>397</v>
      </c>
      <c r="Q300" s="41">
        <v>46033</v>
      </c>
      <c r="R300" s="42">
        <v>60099864</v>
      </c>
      <c r="S300" s="38">
        <v>1142</v>
      </c>
      <c r="T300" s="41">
        <v>46051</v>
      </c>
      <c r="U300" s="42">
        <v>40066576</v>
      </c>
      <c r="V300" s="42">
        <v>333888.13</v>
      </c>
      <c r="W300" s="42">
        <v>5008322</v>
      </c>
      <c r="X300" s="42">
        <v>5008322</v>
      </c>
      <c r="Y300" s="42">
        <v>5008322</v>
      </c>
      <c r="Z300" s="42">
        <v>5008322</v>
      </c>
      <c r="AA300" s="42">
        <v>5008322</v>
      </c>
      <c r="AB300" s="42">
        <v>5008322</v>
      </c>
      <c r="AC300" s="42">
        <f t="shared" si="59"/>
        <v>30383820.129999999</v>
      </c>
      <c r="AD300" s="42"/>
      <c r="AE300" s="42">
        <f t="shared" si="60"/>
        <v>5008322</v>
      </c>
      <c r="AF300" s="42">
        <f>--N300/30*28</f>
        <v>4674433.8666666672</v>
      </c>
      <c r="AG300" s="42">
        <v>0</v>
      </c>
      <c r="AH300" s="42"/>
      <c r="AI300" s="42"/>
      <c r="AJ300" s="42">
        <f t="shared" si="61"/>
        <v>9682755.8666666672</v>
      </c>
      <c r="AK300" s="42">
        <f t="shared" si="62"/>
        <v>40066575.99666667</v>
      </c>
      <c r="AL300" s="39"/>
      <c r="AM300" s="39"/>
      <c r="AN300" s="39"/>
      <c r="AO300" s="39"/>
      <c r="AP300" s="39"/>
      <c r="AQ300" s="39" t="s">
        <v>61</v>
      </c>
      <c r="AR300" s="39" t="s">
        <v>1586</v>
      </c>
      <c r="AS300" s="39" t="s">
        <v>1587</v>
      </c>
      <c r="AT300" s="39" t="s">
        <v>1175</v>
      </c>
    </row>
    <row r="301" spans="1:46" hidden="1" x14ac:dyDescent="0.25">
      <c r="A301" s="38">
        <v>300</v>
      </c>
      <c r="B301" s="39" t="s">
        <v>6</v>
      </c>
      <c r="C301" s="39" t="s">
        <v>1588</v>
      </c>
      <c r="D301" s="39" t="s">
        <v>1589</v>
      </c>
      <c r="E301" s="40">
        <v>41748221</v>
      </c>
      <c r="F301" s="41">
        <v>46050</v>
      </c>
      <c r="G301" s="41"/>
      <c r="H301" s="41">
        <v>46292</v>
      </c>
      <c r="I301" s="42">
        <v>150675192</v>
      </c>
      <c r="J301" s="43"/>
      <c r="K301" s="40">
        <v>15827226.050000001</v>
      </c>
      <c r="L301" s="39" t="s">
        <v>92</v>
      </c>
      <c r="M301" s="42">
        <v>3007172.9495000001</v>
      </c>
      <c r="N301" s="40">
        <v>18834399</v>
      </c>
      <c r="O301" s="42">
        <v>627813.30000000005</v>
      </c>
      <c r="P301" s="38">
        <v>370</v>
      </c>
      <c r="Q301" s="41">
        <v>46033</v>
      </c>
      <c r="R301" s="42">
        <v>226012788</v>
      </c>
      <c r="S301" s="38">
        <v>1097</v>
      </c>
      <c r="T301" s="41">
        <v>46050</v>
      </c>
      <c r="U301" s="42">
        <v>150675192</v>
      </c>
      <c r="V301" s="42">
        <v>1883439.9000000001</v>
      </c>
      <c r="W301" s="42">
        <v>18834399</v>
      </c>
      <c r="X301" s="42">
        <v>18834399</v>
      </c>
      <c r="Y301" s="42">
        <v>18834399</v>
      </c>
      <c r="Z301" s="42">
        <v>18834399</v>
      </c>
      <c r="AA301" s="42">
        <v>18834399</v>
      </c>
      <c r="AB301" s="42">
        <v>18834399</v>
      </c>
      <c r="AC301" s="42">
        <f t="shared" si="59"/>
        <v>114889833.90000001</v>
      </c>
      <c r="AD301" s="42"/>
      <c r="AE301" s="42">
        <f t="shared" si="60"/>
        <v>18834399</v>
      </c>
      <c r="AF301" s="42">
        <f>--N301/30*27</f>
        <v>16950959.100000001</v>
      </c>
      <c r="AG301" s="42">
        <v>0</v>
      </c>
      <c r="AH301" s="42"/>
      <c r="AI301" s="42"/>
      <c r="AJ301" s="42">
        <f t="shared" si="61"/>
        <v>35785358.100000001</v>
      </c>
      <c r="AK301" s="42">
        <f t="shared" si="62"/>
        <v>150675192</v>
      </c>
      <c r="AL301" s="39"/>
      <c r="AM301" s="39"/>
      <c r="AN301" s="39"/>
      <c r="AO301" s="39"/>
      <c r="AP301" s="39"/>
      <c r="AQ301" s="39" t="s">
        <v>93</v>
      </c>
      <c r="AR301" s="39" t="s">
        <v>1590</v>
      </c>
      <c r="AS301" s="39" t="s">
        <v>1591</v>
      </c>
      <c r="AT301" s="39" t="s">
        <v>1175</v>
      </c>
    </row>
    <row r="302" spans="1:46" hidden="1" x14ac:dyDescent="0.25">
      <c r="A302" s="38">
        <v>301</v>
      </c>
      <c r="B302" s="39" t="s">
        <v>6</v>
      </c>
      <c r="C302" s="39" t="s">
        <v>1592</v>
      </c>
      <c r="D302" s="39" t="s">
        <v>1593</v>
      </c>
      <c r="E302" s="40">
        <v>52560761</v>
      </c>
      <c r="F302" s="41">
        <v>46048</v>
      </c>
      <c r="G302" s="41"/>
      <c r="H302" s="41">
        <v>46290</v>
      </c>
      <c r="I302" s="42">
        <v>88149600</v>
      </c>
      <c r="J302" s="43"/>
      <c r="K302" s="40">
        <v>0</v>
      </c>
      <c r="L302" s="39" t="s">
        <v>60</v>
      </c>
      <c r="M302" s="42">
        <v>0</v>
      </c>
      <c r="N302" s="40">
        <v>11018700</v>
      </c>
      <c r="O302" s="42">
        <v>367290</v>
      </c>
      <c r="P302" s="38">
        <v>341</v>
      </c>
      <c r="Q302" s="41">
        <v>46033</v>
      </c>
      <c r="R302" s="42">
        <v>88149600</v>
      </c>
      <c r="S302" s="38">
        <v>637</v>
      </c>
      <c r="T302" s="41">
        <v>46048</v>
      </c>
      <c r="U302" s="42">
        <v>88149600</v>
      </c>
      <c r="V302" s="42">
        <v>1836450</v>
      </c>
      <c r="W302" s="42">
        <v>11018700</v>
      </c>
      <c r="X302" s="42">
        <v>11018700</v>
      </c>
      <c r="Y302" s="42">
        <v>11018700</v>
      </c>
      <c r="Z302" s="42">
        <v>11018700</v>
      </c>
      <c r="AA302" s="42">
        <v>11018700</v>
      </c>
      <c r="AB302" s="42">
        <v>11018700</v>
      </c>
      <c r="AC302" s="42">
        <f t="shared" si="59"/>
        <v>67948650</v>
      </c>
      <c r="AD302" s="42"/>
      <c r="AE302" s="42">
        <f t="shared" si="60"/>
        <v>11018700</v>
      </c>
      <c r="AF302" s="42">
        <f>--N302/30*25</f>
        <v>9182250</v>
      </c>
      <c r="AG302" s="42">
        <v>0</v>
      </c>
      <c r="AH302" s="42"/>
      <c r="AI302" s="42"/>
      <c r="AJ302" s="42">
        <f t="shared" si="61"/>
        <v>20200950</v>
      </c>
      <c r="AK302" s="42">
        <f t="shared" si="62"/>
        <v>88149600</v>
      </c>
      <c r="AL302" s="39"/>
      <c r="AM302" s="39"/>
      <c r="AN302" s="39"/>
      <c r="AO302" s="39"/>
      <c r="AP302" s="39"/>
      <c r="AQ302" s="39" t="s">
        <v>61</v>
      </c>
      <c r="AR302" s="39" t="s">
        <v>1594</v>
      </c>
      <c r="AS302" s="39" t="s">
        <v>1595</v>
      </c>
      <c r="AT302" s="39" t="s">
        <v>1175</v>
      </c>
    </row>
    <row r="303" spans="1:46" hidden="1" x14ac:dyDescent="0.25">
      <c r="A303" s="38">
        <v>302</v>
      </c>
      <c r="B303" s="39" t="s">
        <v>6</v>
      </c>
      <c r="C303" s="39" t="s">
        <v>1596</v>
      </c>
      <c r="D303" s="39" t="s">
        <v>1597</v>
      </c>
      <c r="E303" s="40">
        <v>52285697</v>
      </c>
      <c r="F303" s="41">
        <v>46041</v>
      </c>
      <c r="G303" s="41"/>
      <c r="H303" s="41">
        <v>46283</v>
      </c>
      <c r="I303" s="42">
        <v>77711728</v>
      </c>
      <c r="J303" s="43"/>
      <c r="K303" s="40">
        <v>0</v>
      </c>
      <c r="L303" s="39" t="s">
        <v>60</v>
      </c>
      <c r="M303" s="42">
        <v>0</v>
      </c>
      <c r="N303" s="40">
        <v>9713966</v>
      </c>
      <c r="O303" s="42">
        <v>323798.86666666664</v>
      </c>
      <c r="P303" s="38">
        <v>241</v>
      </c>
      <c r="Q303" s="41">
        <v>46033</v>
      </c>
      <c r="R303" s="42">
        <v>77711728</v>
      </c>
      <c r="S303" s="38">
        <v>351</v>
      </c>
      <c r="T303" s="41">
        <v>46041</v>
      </c>
      <c r="U303" s="42">
        <v>77711728</v>
      </c>
      <c r="V303" s="42">
        <v>3885586.3999999994</v>
      </c>
      <c r="W303" s="42">
        <v>9713966</v>
      </c>
      <c r="X303" s="42">
        <v>9713966</v>
      </c>
      <c r="Y303" s="42">
        <v>9713966</v>
      </c>
      <c r="Z303" s="42">
        <v>9713966</v>
      </c>
      <c r="AA303" s="42">
        <v>9713966</v>
      </c>
      <c r="AB303" s="42">
        <v>9713966</v>
      </c>
      <c r="AC303" s="42">
        <f t="shared" si="59"/>
        <v>62169382.399999999</v>
      </c>
      <c r="AD303" s="42"/>
      <c r="AE303" s="42">
        <f t="shared" si="60"/>
        <v>9713966</v>
      </c>
      <c r="AF303" s="42">
        <f t="shared" ref="AF303:AF304" si="68">--N303/30*18</f>
        <v>5828379.5999999996</v>
      </c>
      <c r="AG303" s="42">
        <v>0</v>
      </c>
      <c r="AH303" s="42"/>
      <c r="AI303" s="42"/>
      <c r="AJ303" s="42">
        <f t="shared" si="61"/>
        <v>15542345.6</v>
      </c>
      <c r="AK303" s="42">
        <f t="shared" si="62"/>
        <v>77711728</v>
      </c>
      <c r="AL303" s="39"/>
      <c r="AM303" s="39"/>
      <c r="AN303" s="39"/>
      <c r="AO303" s="39"/>
      <c r="AP303" s="39"/>
      <c r="AQ303" s="39" t="s">
        <v>61</v>
      </c>
      <c r="AR303" s="39" t="s">
        <v>1598</v>
      </c>
      <c r="AS303" s="39" t="s">
        <v>1599</v>
      </c>
      <c r="AT303" s="39" t="s">
        <v>1175</v>
      </c>
    </row>
    <row r="304" spans="1:46" hidden="1" x14ac:dyDescent="0.25">
      <c r="A304" s="38">
        <v>303</v>
      </c>
      <c r="B304" s="39" t="s">
        <v>6</v>
      </c>
      <c r="C304" s="39" t="s">
        <v>1600</v>
      </c>
      <c r="D304" s="39" t="s">
        <v>1601</v>
      </c>
      <c r="E304" s="40">
        <v>98700723</v>
      </c>
      <c r="F304" s="41">
        <v>46041</v>
      </c>
      <c r="G304" s="41"/>
      <c r="H304" s="41">
        <v>46283</v>
      </c>
      <c r="I304" s="42">
        <v>109200000</v>
      </c>
      <c r="J304" s="43"/>
      <c r="K304" s="40">
        <v>0</v>
      </c>
      <c r="L304" s="39" t="s">
        <v>60</v>
      </c>
      <c r="M304" s="42">
        <v>0</v>
      </c>
      <c r="N304" s="40">
        <v>13650000</v>
      </c>
      <c r="O304" s="42">
        <v>455000</v>
      </c>
      <c r="P304" s="38">
        <v>379</v>
      </c>
      <c r="Q304" s="41">
        <v>46033</v>
      </c>
      <c r="R304" s="42">
        <v>163800000</v>
      </c>
      <c r="S304" s="38">
        <v>327</v>
      </c>
      <c r="T304" s="41">
        <v>46041</v>
      </c>
      <c r="U304" s="42">
        <v>109200000</v>
      </c>
      <c r="V304" s="42">
        <v>5460000</v>
      </c>
      <c r="W304" s="42">
        <v>13650000</v>
      </c>
      <c r="X304" s="42">
        <v>13650000</v>
      </c>
      <c r="Y304" s="42">
        <v>13650000</v>
      </c>
      <c r="Z304" s="42">
        <v>13650000</v>
      </c>
      <c r="AA304" s="42">
        <v>13650000</v>
      </c>
      <c r="AB304" s="42">
        <v>13650000</v>
      </c>
      <c r="AC304" s="42">
        <f t="shared" si="59"/>
        <v>87360000</v>
      </c>
      <c r="AD304" s="42"/>
      <c r="AE304" s="42">
        <f t="shared" si="60"/>
        <v>13650000</v>
      </c>
      <c r="AF304" s="42">
        <f t="shared" si="68"/>
        <v>8190000</v>
      </c>
      <c r="AG304" s="42">
        <v>0</v>
      </c>
      <c r="AH304" s="42"/>
      <c r="AI304" s="42"/>
      <c r="AJ304" s="42">
        <f t="shared" si="61"/>
        <v>21840000</v>
      </c>
      <c r="AK304" s="42">
        <f t="shared" si="62"/>
        <v>109200000</v>
      </c>
      <c r="AL304" s="39"/>
      <c r="AM304" s="39"/>
      <c r="AN304" s="39"/>
      <c r="AO304" s="39"/>
      <c r="AP304" s="39"/>
      <c r="AQ304" s="39" t="s">
        <v>61</v>
      </c>
      <c r="AR304" s="39" t="s">
        <v>1602</v>
      </c>
      <c r="AS304" s="39" t="s">
        <v>1603</v>
      </c>
      <c r="AT304" s="39" t="s">
        <v>1175</v>
      </c>
    </row>
    <row r="305" spans="1:46" hidden="1" x14ac:dyDescent="0.25">
      <c r="A305" s="38">
        <v>304</v>
      </c>
      <c r="B305" s="39" t="s">
        <v>6</v>
      </c>
      <c r="C305" s="39" t="s">
        <v>1604</v>
      </c>
      <c r="D305" s="39" t="s">
        <v>1605</v>
      </c>
      <c r="E305" s="40">
        <v>35528261</v>
      </c>
      <c r="F305" s="41">
        <v>46044</v>
      </c>
      <c r="G305" s="41"/>
      <c r="H305" s="41">
        <v>46286</v>
      </c>
      <c r="I305" s="42">
        <v>50762296</v>
      </c>
      <c r="J305" s="43"/>
      <c r="K305" s="40">
        <v>0</v>
      </c>
      <c r="L305" s="39" t="s">
        <v>60</v>
      </c>
      <c r="M305" s="42">
        <v>0</v>
      </c>
      <c r="N305" s="40">
        <v>6345287</v>
      </c>
      <c r="O305" s="42">
        <v>211509.56666666668</v>
      </c>
      <c r="P305" s="38">
        <v>316</v>
      </c>
      <c r="Q305" s="41">
        <v>46033</v>
      </c>
      <c r="R305" s="42">
        <v>50762296</v>
      </c>
      <c r="S305" s="38">
        <v>342</v>
      </c>
      <c r="T305" s="41">
        <v>46041</v>
      </c>
      <c r="U305" s="42">
        <v>50762296</v>
      </c>
      <c r="V305" s="42">
        <v>1903586.1</v>
      </c>
      <c r="W305" s="42">
        <v>6345287</v>
      </c>
      <c r="X305" s="42">
        <v>6345287</v>
      </c>
      <c r="Y305" s="42">
        <v>6345287</v>
      </c>
      <c r="Z305" s="42">
        <v>6345287</v>
      </c>
      <c r="AA305" s="42">
        <v>6345287</v>
      </c>
      <c r="AB305" s="42">
        <v>6345287</v>
      </c>
      <c r="AC305" s="42">
        <f t="shared" si="59"/>
        <v>39975308.100000001</v>
      </c>
      <c r="AD305" s="42"/>
      <c r="AE305" s="42">
        <f t="shared" si="60"/>
        <v>6345287</v>
      </c>
      <c r="AF305" s="42">
        <f t="shared" ref="AF305:AF308" si="69">--N305/30*21</f>
        <v>4441700.9000000004</v>
      </c>
      <c r="AG305" s="42">
        <v>0</v>
      </c>
      <c r="AH305" s="42"/>
      <c r="AI305" s="42"/>
      <c r="AJ305" s="42">
        <f t="shared" si="61"/>
        <v>10786987.9</v>
      </c>
      <c r="AK305" s="42">
        <f t="shared" si="62"/>
        <v>50762296</v>
      </c>
      <c r="AL305" s="39"/>
      <c r="AM305" s="39"/>
      <c r="AN305" s="39"/>
      <c r="AO305" s="39"/>
      <c r="AP305" s="39"/>
      <c r="AQ305" s="39" t="s">
        <v>61</v>
      </c>
      <c r="AR305" s="39" t="s">
        <v>1606</v>
      </c>
      <c r="AS305" s="39" t="s">
        <v>1607</v>
      </c>
      <c r="AT305" s="39" t="s">
        <v>1175</v>
      </c>
    </row>
    <row r="306" spans="1:46" hidden="1" x14ac:dyDescent="0.25">
      <c r="A306" s="38">
        <v>305</v>
      </c>
      <c r="B306" s="39" t="s">
        <v>6</v>
      </c>
      <c r="C306" s="39" t="s">
        <v>1608</v>
      </c>
      <c r="D306" s="39" t="s">
        <v>1609</v>
      </c>
      <c r="E306" s="40">
        <v>80250774</v>
      </c>
      <c r="F306" s="41">
        <v>46044</v>
      </c>
      <c r="G306" s="41"/>
      <c r="H306" s="41">
        <v>46286</v>
      </c>
      <c r="I306" s="42">
        <v>50762292</v>
      </c>
      <c r="J306" s="43"/>
      <c r="K306" s="40">
        <v>0</v>
      </c>
      <c r="L306" s="39" t="s">
        <v>60</v>
      </c>
      <c r="M306" s="42">
        <v>0</v>
      </c>
      <c r="N306" s="40">
        <v>6345287</v>
      </c>
      <c r="O306" s="42">
        <v>211509.56666666668</v>
      </c>
      <c r="P306" s="38">
        <v>385</v>
      </c>
      <c r="Q306" s="41">
        <v>46033</v>
      </c>
      <c r="R306" s="42">
        <v>76143444</v>
      </c>
      <c r="S306" s="38">
        <v>512</v>
      </c>
      <c r="T306" s="41">
        <v>46044</v>
      </c>
      <c r="U306" s="42">
        <v>50762292</v>
      </c>
      <c r="V306" s="42">
        <v>1903586.1</v>
      </c>
      <c r="W306" s="42">
        <v>6345287</v>
      </c>
      <c r="X306" s="42">
        <v>6345287</v>
      </c>
      <c r="Y306" s="42">
        <v>6345287</v>
      </c>
      <c r="Z306" s="42">
        <v>6345287</v>
      </c>
      <c r="AA306" s="42">
        <v>6345287</v>
      </c>
      <c r="AB306" s="42">
        <v>6345287</v>
      </c>
      <c r="AC306" s="42">
        <f t="shared" si="59"/>
        <v>39975308.100000001</v>
      </c>
      <c r="AD306" s="42"/>
      <c r="AE306" s="42">
        <f t="shared" si="60"/>
        <v>6345287</v>
      </c>
      <c r="AF306" s="42">
        <f>--N306/30*21-4</f>
        <v>4441696.9000000004</v>
      </c>
      <c r="AG306" s="42">
        <v>0</v>
      </c>
      <c r="AH306" s="42"/>
      <c r="AI306" s="42"/>
      <c r="AJ306" s="42">
        <f t="shared" si="61"/>
        <v>10786983.9</v>
      </c>
      <c r="AK306" s="42">
        <f t="shared" si="62"/>
        <v>50762292</v>
      </c>
      <c r="AL306" s="38"/>
      <c r="AM306" s="41"/>
      <c r="AN306" s="41"/>
      <c r="AO306" s="38"/>
      <c r="AP306" s="38"/>
      <c r="AQ306" s="39" t="s">
        <v>61</v>
      </c>
      <c r="AR306" s="39" t="s">
        <v>1610</v>
      </c>
      <c r="AS306" s="39" t="s">
        <v>1611</v>
      </c>
      <c r="AT306" s="39" t="s">
        <v>1175</v>
      </c>
    </row>
    <row r="307" spans="1:46" hidden="1" x14ac:dyDescent="0.25">
      <c r="A307" s="38">
        <v>306</v>
      </c>
      <c r="B307" s="39" t="s">
        <v>6</v>
      </c>
      <c r="C307" s="39" t="s">
        <v>1612</v>
      </c>
      <c r="D307" s="39" t="s">
        <v>1613</v>
      </c>
      <c r="E307" s="40">
        <v>1062677573</v>
      </c>
      <c r="F307" s="41">
        <v>46044</v>
      </c>
      <c r="G307" s="41"/>
      <c r="H307" s="41">
        <v>46286</v>
      </c>
      <c r="I307" s="42">
        <v>46048200</v>
      </c>
      <c r="J307" s="43"/>
      <c r="K307" s="40">
        <v>0</v>
      </c>
      <c r="L307" s="39" t="s">
        <v>60</v>
      </c>
      <c r="M307" s="42">
        <v>0</v>
      </c>
      <c r="N307" s="40">
        <v>5756025</v>
      </c>
      <c r="O307" s="42">
        <v>191867.5</v>
      </c>
      <c r="P307" s="38">
        <v>384</v>
      </c>
      <c r="Q307" s="41">
        <v>46033</v>
      </c>
      <c r="R307" s="42">
        <v>46048200</v>
      </c>
      <c r="S307" s="38">
        <v>462</v>
      </c>
      <c r="T307" s="41">
        <v>46043</v>
      </c>
      <c r="U307" s="42">
        <v>46048200</v>
      </c>
      <c r="V307" s="42">
        <v>1726807.5</v>
      </c>
      <c r="W307" s="42">
        <v>5756025</v>
      </c>
      <c r="X307" s="42">
        <v>5756025</v>
      </c>
      <c r="Y307" s="42">
        <v>5756025</v>
      </c>
      <c r="Z307" s="42">
        <v>5756025</v>
      </c>
      <c r="AA307" s="42">
        <v>5756025</v>
      </c>
      <c r="AB307" s="42">
        <v>5756025</v>
      </c>
      <c r="AC307" s="42">
        <f t="shared" si="59"/>
        <v>36262957.5</v>
      </c>
      <c r="AD307" s="42"/>
      <c r="AE307" s="42">
        <f t="shared" si="60"/>
        <v>5756025</v>
      </c>
      <c r="AF307" s="42">
        <f t="shared" si="69"/>
        <v>4029217.5</v>
      </c>
      <c r="AG307" s="42">
        <v>0</v>
      </c>
      <c r="AH307" s="42"/>
      <c r="AI307" s="42"/>
      <c r="AJ307" s="42">
        <f t="shared" si="61"/>
        <v>9785242.5</v>
      </c>
      <c r="AK307" s="42">
        <f t="shared" si="62"/>
        <v>46048200</v>
      </c>
      <c r="AL307" s="39"/>
      <c r="AM307" s="39"/>
      <c r="AN307" s="39"/>
      <c r="AO307" s="39"/>
      <c r="AP307" s="39"/>
      <c r="AQ307" s="39" t="s">
        <v>61</v>
      </c>
      <c r="AR307" s="39" t="s">
        <v>1614</v>
      </c>
      <c r="AS307" s="39" t="s">
        <v>1615</v>
      </c>
      <c r="AT307" s="39" t="s">
        <v>1175</v>
      </c>
    </row>
    <row r="308" spans="1:46" hidden="1" x14ac:dyDescent="0.25">
      <c r="A308" s="38">
        <v>307</v>
      </c>
      <c r="B308" s="39" t="s">
        <v>6</v>
      </c>
      <c r="C308" s="39" t="s">
        <v>1616</v>
      </c>
      <c r="D308" s="39" t="s">
        <v>1617</v>
      </c>
      <c r="E308" s="40">
        <v>52533435</v>
      </c>
      <c r="F308" s="41">
        <v>46044</v>
      </c>
      <c r="G308" s="41"/>
      <c r="H308" s="41">
        <v>46286</v>
      </c>
      <c r="I308" s="42">
        <v>46048200</v>
      </c>
      <c r="J308" s="43"/>
      <c r="K308" s="40">
        <v>0</v>
      </c>
      <c r="L308" s="39" t="s">
        <v>60</v>
      </c>
      <c r="M308" s="42">
        <v>0</v>
      </c>
      <c r="N308" s="40">
        <v>5756025</v>
      </c>
      <c r="O308" s="42">
        <v>191867.5</v>
      </c>
      <c r="P308" s="38">
        <v>409</v>
      </c>
      <c r="Q308" s="41">
        <v>46033</v>
      </c>
      <c r="R308" s="42">
        <v>46048200</v>
      </c>
      <c r="S308" s="38">
        <v>449</v>
      </c>
      <c r="T308" s="41">
        <v>46043</v>
      </c>
      <c r="U308" s="42">
        <v>46048200</v>
      </c>
      <c r="V308" s="42">
        <v>1726807.5</v>
      </c>
      <c r="W308" s="42">
        <v>5756025</v>
      </c>
      <c r="X308" s="42">
        <v>5756025</v>
      </c>
      <c r="Y308" s="42">
        <v>5756025</v>
      </c>
      <c r="Z308" s="42">
        <v>5756025</v>
      </c>
      <c r="AA308" s="42">
        <v>5756025</v>
      </c>
      <c r="AB308" s="42">
        <v>5756025</v>
      </c>
      <c r="AC308" s="42">
        <f t="shared" si="59"/>
        <v>36262957.5</v>
      </c>
      <c r="AD308" s="42"/>
      <c r="AE308" s="42">
        <f t="shared" si="60"/>
        <v>5756025</v>
      </c>
      <c r="AF308" s="42">
        <f t="shared" si="69"/>
        <v>4029217.5</v>
      </c>
      <c r="AG308" s="42">
        <v>0</v>
      </c>
      <c r="AH308" s="42"/>
      <c r="AI308" s="42"/>
      <c r="AJ308" s="42">
        <f t="shared" si="61"/>
        <v>9785242.5</v>
      </c>
      <c r="AK308" s="42">
        <f t="shared" si="62"/>
        <v>46048200</v>
      </c>
      <c r="AL308" s="39"/>
      <c r="AM308" s="39"/>
      <c r="AN308" s="39"/>
      <c r="AO308" s="39"/>
      <c r="AP308" s="39"/>
      <c r="AQ308" s="39" t="s">
        <v>61</v>
      </c>
      <c r="AR308" s="39" t="s">
        <v>1618</v>
      </c>
      <c r="AS308" s="39" t="s">
        <v>1619</v>
      </c>
      <c r="AT308" s="39" t="s">
        <v>1175</v>
      </c>
    </row>
    <row r="309" spans="1:46" hidden="1" x14ac:dyDescent="0.25">
      <c r="A309" s="38">
        <v>308</v>
      </c>
      <c r="B309" s="39" t="s">
        <v>6</v>
      </c>
      <c r="C309" s="39" t="s">
        <v>1620</v>
      </c>
      <c r="D309" s="39" t="s">
        <v>1621</v>
      </c>
      <c r="E309" s="40">
        <v>1073600667</v>
      </c>
      <c r="F309" s="41">
        <v>46042</v>
      </c>
      <c r="G309" s="41"/>
      <c r="H309" s="41">
        <v>46284</v>
      </c>
      <c r="I309" s="42">
        <v>46048200</v>
      </c>
      <c r="J309" s="43"/>
      <c r="K309" s="40">
        <v>0</v>
      </c>
      <c r="L309" s="39" t="s">
        <v>60</v>
      </c>
      <c r="M309" s="42">
        <v>0</v>
      </c>
      <c r="N309" s="40">
        <v>5756025</v>
      </c>
      <c r="O309" s="42">
        <v>191867.5</v>
      </c>
      <c r="P309" s="38">
        <v>363</v>
      </c>
      <c r="Q309" s="41">
        <v>46033</v>
      </c>
      <c r="R309" s="42">
        <v>46048200</v>
      </c>
      <c r="S309" s="38">
        <v>361</v>
      </c>
      <c r="T309" s="41">
        <v>46042</v>
      </c>
      <c r="U309" s="42">
        <v>46048200</v>
      </c>
      <c r="V309" s="42">
        <v>2110542.5</v>
      </c>
      <c r="W309" s="42">
        <v>5756025</v>
      </c>
      <c r="X309" s="42">
        <v>5756025</v>
      </c>
      <c r="Y309" s="42">
        <v>5756025</v>
      </c>
      <c r="Z309" s="42">
        <v>5756025</v>
      </c>
      <c r="AA309" s="42">
        <v>5756025</v>
      </c>
      <c r="AB309" s="42">
        <v>5756025</v>
      </c>
      <c r="AC309" s="42">
        <f t="shared" si="59"/>
        <v>36646692.5</v>
      </c>
      <c r="AD309" s="42"/>
      <c r="AE309" s="42">
        <f t="shared" si="60"/>
        <v>5756025</v>
      </c>
      <c r="AF309" s="42">
        <f>--N309/30*19</f>
        <v>3645482.5</v>
      </c>
      <c r="AG309" s="42">
        <v>0</v>
      </c>
      <c r="AH309" s="42"/>
      <c r="AI309" s="42"/>
      <c r="AJ309" s="42">
        <f t="shared" si="61"/>
        <v>9401507.5</v>
      </c>
      <c r="AK309" s="42">
        <f t="shared" si="62"/>
        <v>46048200</v>
      </c>
      <c r="AL309" s="39"/>
      <c r="AM309" s="39"/>
      <c r="AN309" s="39"/>
      <c r="AO309" s="39"/>
      <c r="AP309" s="39"/>
      <c r="AQ309" s="39" t="s">
        <v>61</v>
      </c>
      <c r="AR309" s="39" t="s">
        <v>1622</v>
      </c>
      <c r="AS309" s="39" t="s">
        <v>1623</v>
      </c>
      <c r="AT309" s="39" t="s">
        <v>1175</v>
      </c>
    </row>
    <row r="310" spans="1:46" hidden="1" x14ac:dyDescent="0.25">
      <c r="A310" s="38">
        <v>309</v>
      </c>
      <c r="B310" s="39" t="s">
        <v>6</v>
      </c>
      <c r="C310" s="39" t="s">
        <v>1624</v>
      </c>
      <c r="D310" s="39" t="s">
        <v>1625</v>
      </c>
      <c r="E310" s="40">
        <v>52337977</v>
      </c>
      <c r="F310" s="41">
        <v>46051</v>
      </c>
      <c r="G310" s="41"/>
      <c r="H310" s="41">
        <v>46293</v>
      </c>
      <c r="I310" s="42">
        <v>110240000</v>
      </c>
      <c r="J310" s="43"/>
      <c r="K310" s="40">
        <v>0</v>
      </c>
      <c r="L310" s="39" t="s">
        <v>60</v>
      </c>
      <c r="M310" s="42">
        <v>0</v>
      </c>
      <c r="N310" s="40">
        <v>13780000</v>
      </c>
      <c r="O310" s="42">
        <v>459333.33333333331</v>
      </c>
      <c r="P310" s="38">
        <v>952</v>
      </c>
      <c r="Q310" s="41">
        <v>46044</v>
      </c>
      <c r="R310" s="42">
        <v>110240000</v>
      </c>
      <c r="S310" s="38">
        <v>1136</v>
      </c>
      <c r="T310" s="41">
        <v>46051</v>
      </c>
      <c r="U310" s="42">
        <v>110240000</v>
      </c>
      <c r="V310" s="42">
        <v>918666.66666666663</v>
      </c>
      <c r="W310" s="42">
        <v>13780000</v>
      </c>
      <c r="X310" s="42">
        <v>13780000</v>
      </c>
      <c r="Y310" s="42">
        <v>13780000</v>
      </c>
      <c r="Z310" s="42">
        <v>13780000</v>
      </c>
      <c r="AA310" s="42">
        <v>13780000</v>
      </c>
      <c r="AB310" s="42">
        <v>13780000</v>
      </c>
      <c r="AC310" s="42">
        <f t="shared" si="59"/>
        <v>83598666.666666657</v>
      </c>
      <c r="AD310" s="42"/>
      <c r="AE310" s="42">
        <f t="shared" si="60"/>
        <v>13780000</v>
      </c>
      <c r="AF310" s="42">
        <f>--N310/30*28</f>
        <v>12861333.333333332</v>
      </c>
      <c r="AG310" s="42">
        <v>0</v>
      </c>
      <c r="AH310" s="42"/>
      <c r="AI310" s="42"/>
      <c r="AJ310" s="42">
        <f t="shared" si="61"/>
        <v>26641333.333333332</v>
      </c>
      <c r="AK310" s="42">
        <f t="shared" si="62"/>
        <v>110239999.99999999</v>
      </c>
      <c r="AL310" s="39"/>
      <c r="AM310" s="39"/>
      <c r="AN310" s="39"/>
      <c r="AO310" s="39"/>
      <c r="AP310" s="39"/>
      <c r="AQ310" s="39" t="s">
        <v>61</v>
      </c>
      <c r="AR310" s="39" t="s">
        <v>1626</v>
      </c>
      <c r="AS310" s="39" t="s">
        <v>1627</v>
      </c>
      <c r="AT310" s="39" t="s">
        <v>1175</v>
      </c>
    </row>
    <row r="311" spans="1:46" hidden="1" x14ac:dyDescent="0.25">
      <c r="A311" s="38">
        <v>310</v>
      </c>
      <c r="B311" s="39" t="s">
        <v>6</v>
      </c>
      <c r="C311" s="39" t="s">
        <v>1628</v>
      </c>
      <c r="D311" s="39" t="s">
        <v>1629</v>
      </c>
      <c r="E311" s="40">
        <v>52305477</v>
      </c>
      <c r="F311" s="41">
        <v>46042</v>
      </c>
      <c r="G311" s="41"/>
      <c r="H311" s="41">
        <v>46284</v>
      </c>
      <c r="I311" s="42">
        <v>77711728</v>
      </c>
      <c r="J311" s="43"/>
      <c r="K311" s="40">
        <v>0</v>
      </c>
      <c r="L311" s="39" t="s">
        <v>60</v>
      </c>
      <c r="M311" s="42">
        <v>0</v>
      </c>
      <c r="N311" s="40">
        <v>9713966</v>
      </c>
      <c r="O311" s="42">
        <v>323798.86666666664</v>
      </c>
      <c r="P311" s="38">
        <v>468</v>
      </c>
      <c r="Q311" s="41">
        <v>46033</v>
      </c>
      <c r="R311" s="42">
        <v>77711728</v>
      </c>
      <c r="S311" s="38">
        <v>344</v>
      </c>
      <c r="T311" s="41">
        <v>46041</v>
      </c>
      <c r="U311" s="42">
        <v>77711728</v>
      </c>
      <c r="V311" s="42">
        <v>3561787.53</v>
      </c>
      <c r="W311" s="42">
        <v>9713966</v>
      </c>
      <c r="X311" s="42">
        <v>9713966</v>
      </c>
      <c r="Y311" s="42">
        <v>9713966</v>
      </c>
      <c r="Z311" s="42">
        <v>9713966</v>
      </c>
      <c r="AA311" s="42">
        <v>9713966</v>
      </c>
      <c r="AB311" s="42">
        <v>9713966</v>
      </c>
      <c r="AC311" s="42">
        <f t="shared" si="59"/>
        <v>61845583.530000001</v>
      </c>
      <c r="AD311" s="42"/>
      <c r="AE311" s="42">
        <f t="shared" si="60"/>
        <v>9713966</v>
      </c>
      <c r="AF311" s="42">
        <f t="shared" ref="AF311:AF312" si="70">--N311/30*19</f>
        <v>6152178.4666666659</v>
      </c>
      <c r="AG311" s="42">
        <v>0</v>
      </c>
      <c r="AH311" s="42"/>
      <c r="AI311" s="42"/>
      <c r="AJ311" s="42">
        <f t="shared" si="61"/>
        <v>15866144.466666665</v>
      </c>
      <c r="AK311" s="42">
        <f t="shared" si="62"/>
        <v>77711727.99666667</v>
      </c>
      <c r="AL311" s="39"/>
      <c r="AM311" s="39"/>
      <c r="AN311" s="39"/>
      <c r="AO311" s="39"/>
      <c r="AP311" s="39"/>
      <c r="AQ311" s="39" t="s">
        <v>61</v>
      </c>
      <c r="AR311" s="39" t="s">
        <v>1630</v>
      </c>
      <c r="AS311" s="39" t="s">
        <v>1631</v>
      </c>
      <c r="AT311" s="39" t="s">
        <v>1175</v>
      </c>
    </row>
    <row r="312" spans="1:46" hidden="1" x14ac:dyDescent="0.25">
      <c r="A312" s="38">
        <v>311</v>
      </c>
      <c r="B312" s="39" t="s">
        <v>6</v>
      </c>
      <c r="C312" s="39" t="s">
        <v>1632</v>
      </c>
      <c r="D312" s="39" t="s">
        <v>1633</v>
      </c>
      <c r="E312" s="40">
        <v>53165673</v>
      </c>
      <c r="F312" s="41">
        <v>46042</v>
      </c>
      <c r="G312" s="41"/>
      <c r="H312" s="41">
        <v>46284</v>
      </c>
      <c r="I312" s="42">
        <v>95896800</v>
      </c>
      <c r="J312" s="43"/>
      <c r="K312" s="40">
        <v>0</v>
      </c>
      <c r="L312" s="39" t="s">
        <v>60</v>
      </c>
      <c r="M312" s="42">
        <v>0</v>
      </c>
      <c r="N312" s="40">
        <v>11987100</v>
      </c>
      <c r="O312" s="42">
        <v>399570</v>
      </c>
      <c r="P312" s="38">
        <v>240</v>
      </c>
      <c r="Q312" s="41">
        <v>46033</v>
      </c>
      <c r="R312" s="42">
        <v>95896800</v>
      </c>
      <c r="S312" s="38">
        <v>363</v>
      </c>
      <c r="T312" s="41">
        <v>46042</v>
      </c>
      <c r="U312" s="42">
        <v>95896800</v>
      </c>
      <c r="V312" s="42">
        <v>4395270</v>
      </c>
      <c r="W312" s="42">
        <v>11987100</v>
      </c>
      <c r="X312" s="42">
        <v>11987100</v>
      </c>
      <c r="Y312" s="42">
        <v>11987100</v>
      </c>
      <c r="Z312" s="42">
        <v>11987100</v>
      </c>
      <c r="AA312" s="42">
        <v>11987100</v>
      </c>
      <c r="AB312" s="42">
        <v>11987100</v>
      </c>
      <c r="AC312" s="42">
        <f t="shared" si="59"/>
        <v>76317870</v>
      </c>
      <c r="AD312" s="42"/>
      <c r="AE312" s="42">
        <f t="shared" si="60"/>
        <v>11987100</v>
      </c>
      <c r="AF312" s="42">
        <f t="shared" si="70"/>
        <v>7591830</v>
      </c>
      <c r="AG312" s="42">
        <v>0</v>
      </c>
      <c r="AH312" s="42"/>
      <c r="AI312" s="42"/>
      <c r="AJ312" s="42">
        <f t="shared" si="61"/>
        <v>19578930</v>
      </c>
      <c r="AK312" s="42">
        <f t="shared" si="62"/>
        <v>95896800</v>
      </c>
      <c r="AL312" s="39"/>
      <c r="AM312" s="39"/>
      <c r="AN312" s="39"/>
      <c r="AO312" s="39"/>
      <c r="AP312" s="39"/>
      <c r="AQ312" s="39" t="s">
        <v>61</v>
      </c>
      <c r="AR312" s="39" t="s">
        <v>1634</v>
      </c>
      <c r="AS312" s="39" t="s">
        <v>1635</v>
      </c>
      <c r="AT312" s="39" t="s">
        <v>1175</v>
      </c>
    </row>
    <row r="313" spans="1:46" hidden="1" x14ac:dyDescent="0.25">
      <c r="A313" s="38">
        <v>312</v>
      </c>
      <c r="B313" s="39" t="s">
        <v>7</v>
      </c>
      <c r="C313" s="39" t="s">
        <v>731</v>
      </c>
      <c r="D313" s="39" t="s">
        <v>732</v>
      </c>
      <c r="E313" s="40">
        <v>1099213032</v>
      </c>
      <c r="F313" s="41">
        <v>46038</v>
      </c>
      <c r="G313" s="41"/>
      <c r="H313" s="41">
        <v>46280</v>
      </c>
      <c r="I313" s="42">
        <v>113400000</v>
      </c>
      <c r="J313" s="43"/>
      <c r="K313" s="40">
        <v>0</v>
      </c>
      <c r="L313" s="39" t="s">
        <v>60</v>
      </c>
      <c r="M313" s="42">
        <v>0</v>
      </c>
      <c r="N313" s="40">
        <v>14175000</v>
      </c>
      <c r="O313" s="42">
        <v>472500</v>
      </c>
      <c r="P313" s="38">
        <v>725</v>
      </c>
      <c r="Q313" s="41">
        <v>46033</v>
      </c>
      <c r="R313" s="42">
        <v>113400000</v>
      </c>
      <c r="S313" s="38">
        <v>211</v>
      </c>
      <c r="T313" s="41">
        <v>46038</v>
      </c>
      <c r="U313" s="42">
        <v>113400000</v>
      </c>
      <c r="V313" s="42">
        <v>7087500</v>
      </c>
      <c r="W313" s="42">
        <v>14175000</v>
      </c>
      <c r="X313" s="42">
        <v>14175000</v>
      </c>
      <c r="Y313" s="42">
        <v>14175000</v>
      </c>
      <c r="Z313" s="42">
        <v>14175000</v>
      </c>
      <c r="AA313" s="42">
        <v>14175000</v>
      </c>
      <c r="AB313" s="42">
        <v>14175000</v>
      </c>
      <c r="AC313" s="42">
        <f t="shared" si="59"/>
        <v>92137500</v>
      </c>
      <c r="AD313" s="42"/>
      <c r="AE313" s="42">
        <f t="shared" si="60"/>
        <v>14175000</v>
      </c>
      <c r="AF313" s="42">
        <f>--N313/30*15</f>
        <v>7087500</v>
      </c>
      <c r="AG313" s="42">
        <v>0</v>
      </c>
      <c r="AH313" s="42"/>
      <c r="AI313" s="42"/>
      <c r="AJ313" s="42">
        <f t="shared" si="61"/>
        <v>21262500</v>
      </c>
      <c r="AK313" s="42">
        <f t="shared" si="62"/>
        <v>113400000</v>
      </c>
      <c r="AL313" s="39"/>
      <c r="AM313" s="39"/>
      <c r="AN313" s="39"/>
      <c r="AO313" s="39"/>
      <c r="AP313" s="39"/>
      <c r="AQ313" s="39" t="s">
        <v>61</v>
      </c>
      <c r="AR313" s="39" t="s">
        <v>733</v>
      </c>
      <c r="AS313" s="39" t="s">
        <v>734</v>
      </c>
      <c r="AT313" s="39" t="s">
        <v>650</v>
      </c>
    </row>
    <row r="314" spans="1:46" hidden="1" x14ac:dyDescent="0.25">
      <c r="A314" s="38">
        <v>313</v>
      </c>
      <c r="B314" s="39" t="s">
        <v>6</v>
      </c>
      <c r="C314" s="39" t="s">
        <v>1636</v>
      </c>
      <c r="D314" s="39" t="s">
        <v>1637</v>
      </c>
      <c r="E314" s="40">
        <v>52711997</v>
      </c>
      <c r="F314" s="41">
        <v>46042</v>
      </c>
      <c r="G314" s="41"/>
      <c r="H314" s="41">
        <v>46284</v>
      </c>
      <c r="I314" s="42">
        <v>121264000</v>
      </c>
      <c r="J314" s="43"/>
      <c r="K314" s="40">
        <v>0</v>
      </c>
      <c r="L314" s="39" t="s">
        <v>60</v>
      </c>
      <c r="M314" s="42">
        <v>0</v>
      </c>
      <c r="N314" s="40">
        <v>15158000</v>
      </c>
      <c r="O314" s="42">
        <v>505266.66666666669</v>
      </c>
      <c r="P314" s="38">
        <v>378</v>
      </c>
      <c r="Q314" s="41">
        <v>46033</v>
      </c>
      <c r="R314" s="42">
        <v>121264000</v>
      </c>
      <c r="S314" s="38">
        <v>258</v>
      </c>
      <c r="T314" s="41">
        <v>46039</v>
      </c>
      <c r="U314" s="42">
        <v>121264000</v>
      </c>
      <c r="V314" s="42">
        <v>5557933.333333334</v>
      </c>
      <c r="W314" s="42">
        <v>15158000</v>
      </c>
      <c r="X314" s="42">
        <v>15158000</v>
      </c>
      <c r="Y314" s="42">
        <v>15158000</v>
      </c>
      <c r="Z314" s="42">
        <v>15158000</v>
      </c>
      <c r="AA314" s="42">
        <v>15158000</v>
      </c>
      <c r="AB314" s="42">
        <v>15158000</v>
      </c>
      <c r="AC314" s="42">
        <f t="shared" si="59"/>
        <v>96505933.333333343</v>
      </c>
      <c r="AD314" s="42"/>
      <c r="AE314" s="42">
        <f t="shared" si="60"/>
        <v>15158000</v>
      </c>
      <c r="AF314" s="42">
        <f t="shared" ref="AF314:AF322" si="71">--N314/30*19</f>
        <v>9600066.6666666679</v>
      </c>
      <c r="AG314" s="42">
        <v>0</v>
      </c>
      <c r="AH314" s="42"/>
      <c r="AI314" s="42"/>
      <c r="AJ314" s="42">
        <f t="shared" si="61"/>
        <v>24758066.666666668</v>
      </c>
      <c r="AK314" s="42">
        <f t="shared" si="62"/>
        <v>121264000.00000001</v>
      </c>
      <c r="AL314" s="39"/>
      <c r="AM314" s="39"/>
      <c r="AN314" s="39"/>
      <c r="AO314" s="39"/>
      <c r="AP314" s="39"/>
      <c r="AQ314" s="39" t="s">
        <v>61</v>
      </c>
      <c r="AR314" s="39" t="s">
        <v>1638</v>
      </c>
      <c r="AS314" s="39" t="s">
        <v>1639</v>
      </c>
      <c r="AT314" s="39" t="s">
        <v>1175</v>
      </c>
    </row>
    <row r="315" spans="1:46" hidden="1" x14ac:dyDescent="0.25">
      <c r="A315" s="38">
        <v>314</v>
      </c>
      <c r="B315" s="39" t="s">
        <v>8</v>
      </c>
      <c r="C315" s="39" t="s">
        <v>574</v>
      </c>
      <c r="D315" s="39" t="s">
        <v>575</v>
      </c>
      <c r="E315" s="40">
        <v>1018446906</v>
      </c>
      <c r="F315" s="41">
        <v>46042</v>
      </c>
      <c r="G315" s="41"/>
      <c r="H315" s="41">
        <v>46284</v>
      </c>
      <c r="I315" s="42">
        <v>74008000</v>
      </c>
      <c r="J315" s="43"/>
      <c r="K315" s="40">
        <v>0</v>
      </c>
      <c r="L315" s="39" t="s">
        <v>60</v>
      </c>
      <c r="M315" s="42">
        <v>0</v>
      </c>
      <c r="N315" s="40">
        <v>9251000</v>
      </c>
      <c r="O315" s="42">
        <v>308366.66666666669</v>
      </c>
      <c r="P315" s="38">
        <v>207</v>
      </c>
      <c r="Q315" s="41">
        <v>46033</v>
      </c>
      <c r="R315" s="42">
        <v>74008000</v>
      </c>
      <c r="S315" s="38">
        <v>269</v>
      </c>
      <c r="T315" s="41">
        <v>46039</v>
      </c>
      <c r="U315" s="42">
        <v>74008000</v>
      </c>
      <c r="V315" s="42">
        <v>3392033.33</v>
      </c>
      <c r="W315" s="42">
        <v>9251000</v>
      </c>
      <c r="X315" s="42">
        <v>9251000</v>
      </c>
      <c r="Y315" s="42">
        <v>9251000</v>
      </c>
      <c r="Z315" s="42">
        <v>9251000</v>
      </c>
      <c r="AA315" s="42">
        <v>9251000</v>
      </c>
      <c r="AB315" s="42">
        <v>9251000</v>
      </c>
      <c r="AC315" s="42">
        <f t="shared" si="59"/>
        <v>58898033.329999998</v>
      </c>
      <c r="AD315" s="42"/>
      <c r="AE315" s="42">
        <f t="shared" si="60"/>
        <v>9251000</v>
      </c>
      <c r="AF315" s="42">
        <f t="shared" si="71"/>
        <v>5858966.666666667</v>
      </c>
      <c r="AG315" s="42">
        <v>0</v>
      </c>
      <c r="AH315" s="42"/>
      <c r="AI315" s="42"/>
      <c r="AJ315" s="42">
        <f t="shared" si="61"/>
        <v>15109966.666666668</v>
      </c>
      <c r="AK315" s="42">
        <f t="shared" si="62"/>
        <v>74007999.99666667</v>
      </c>
      <c r="AL315" s="39"/>
      <c r="AM315" s="39"/>
      <c r="AN315" s="39"/>
      <c r="AO315" s="39"/>
      <c r="AP315" s="39"/>
      <c r="AQ315" s="39" t="s">
        <v>61</v>
      </c>
      <c r="AR315" s="39" t="s">
        <v>576</v>
      </c>
      <c r="AS315" s="39" t="s">
        <v>577</v>
      </c>
      <c r="AT315" s="39" t="s">
        <v>557</v>
      </c>
    </row>
    <row r="316" spans="1:46" hidden="1" x14ac:dyDescent="0.25">
      <c r="A316" s="38">
        <v>315</v>
      </c>
      <c r="B316" s="39" t="s">
        <v>8</v>
      </c>
      <c r="C316" s="39" t="s">
        <v>578</v>
      </c>
      <c r="D316" s="39" t="s">
        <v>579</v>
      </c>
      <c r="E316" s="40">
        <v>53166692</v>
      </c>
      <c r="F316" s="41">
        <v>46042</v>
      </c>
      <c r="G316" s="41"/>
      <c r="H316" s="41">
        <v>46284</v>
      </c>
      <c r="I316" s="42">
        <v>89040000</v>
      </c>
      <c r="J316" s="43"/>
      <c r="K316" s="40">
        <v>0</v>
      </c>
      <c r="L316" s="39" t="s">
        <v>60</v>
      </c>
      <c r="M316" s="42">
        <v>0</v>
      </c>
      <c r="N316" s="40">
        <v>11130000</v>
      </c>
      <c r="O316" s="42">
        <v>371000</v>
      </c>
      <c r="P316" s="38">
        <v>196</v>
      </c>
      <c r="Q316" s="41">
        <v>46033</v>
      </c>
      <c r="R316" s="42">
        <v>89040000</v>
      </c>
      <c r="S316" s="38">
        <v>270</v>
      </c>
      <c r="T316" s="41">
        <v>46039</v>
      </c>
      <c r="U316" s="42">
        <v>89040000</v>
      </c>
      <c r="V316" s="42">
        <v>4081000</v>
      </c>
      <c r="W316" s="42">
        <v>11130000</v>
      </c>
      <c r="X316" s="42">
        <v>11130000</v>
      </c>
      <c r="Y316" s="42">
        <v>11130000</v>
      </c>
      <c r="Z316" s="42">
        <v>11130000</v>
      </c>
      <c r="AA316" s="42">
        <v>11130000</v>
      </c>
      <c r="AB316" s="42">
        <v>11130000</v>
      </c>
      <c r="AC316" s="42">
        <f t="shared" si="59"/>
        <v>70861000</v>
      </c>
      <c r="AD316" s="42"/>
      <c r="AE316" s="42">
        <f t="shared" si="60"/>
        <v>11130000</v>
      </c>
      <c r="AF316" s="42">
        <f t="shared" si="71"/>
        <v>7049000</v>
      </c>
      <c r="AG316" s="42">
        <v>0</v>
      </c>
      <c r="AH316" s="42"/>
      <c r="AI316" s="42"/>
      <c r="AJ316" s="42">
        <f t="shared" si="61"/>
        <v>18179000</v>
      </c>
      <c r="AK316" s="42">
        <f t="shared" si="62"/>
        <v>89040000</v>
      </c>
      <c r="AL316" s="39"/>
      <c r="AM316" s="39"/>
      <c r="AN316" s="39"/>
      <c r="AO316" s="39"/>
      <c r="AP316" s="39"/>
      <c r="AQ316" s="39" t="s">
        <v>61</v>
      </c>
      <c r="AR316" s="39" t="s">
        <v>580</v>
      </c>
      <c r="AS316" s="39" t="s">
        <v>581</v>
      </c>
      <c r="AT316" s="39" t="s">
        <v>557</v>
      </c>
    </row>
    <row r="317" spans="1:46" hidden="1" x14ac:dyDescent="0.25">
      <c r="A317" s="38">
        <v>316</v>
      </c>
      <c r="B317" s="39" t="s">
        <v>8</v>
      </c>
      <c r="C317" s="39" t="s">
        <v>582</v>
      </c>
      <c r="D317" s="39" t="s">
        <v>583</v>
      </c>
      <c r="E317" s="40">
        <v>52433334</v>
      </c>
      <c r="F317" s="41">
        <v>46042</v>
      </c>
      <c r="G317" s="41"/>
      <c r="H317" s="41">
        <v>46284</v>
      </c>
      <c r="I317" s="42">
        <v>89040000</v>
      </c>
      <c r="J317" s="43"/>
      <c r="K317" s="40">
        <v>0</v>
      </c>
      <c r="L317" s="39" t="s">
        <v>60</v>
      </c>
      <c r="M317" s="42">
        <v>0</v>
      </c>
      <c r="N317" s="40">
        <v>11130000</v>
      </c>
      <c r="O317" s="42">
        <v>371000</v>
      </c>
      <c r="P317" s="38">
        <v>192</v>
      </c>
      <c r="Q317" s="41">
        <v>46033</v>
      </c>
      <c r="R317" s="42">
        <v>89040000</v>
      </c>
      <c r="S317" s="38">
        <v>271</v>
      </c>
      <c r="T317" s="41">
        <v>46039</v>
      </c>
      <c r="U317" s="42">
        <v>89040000</v>
      </c>
      <c r="V317" s="42">
        <v>4081000</v>
      </c>
      <c r="W317" s="42">
        <v>11130000</v>
      </c>
      <c r="X317" s="42">
        <v>11130000</v>
      </c>
      <c r="Y317" s="42">
        <v>11130000</v>
      </c>
      <c r="Z317" s="42">
        <v>11130000</v>
      </c>
      <c r="AA317" s="42">
        <v>11130000</v>
      </c>
      <c r="AB317" s="42">
        <v>11130000</v>
      </c>
      <c r="AC317" s="42">
        <f t="shared" si="59"/>
        <v>70861000</v>
      </c>
      <c r="AD317" s="42"/>
      <c r="AE317" s="42">
        <f t="shared" si="60"/>
        <v>11130000</v>
      </c>
      <c r="AF317" s="42">
        <f t="shared" si="71"/>
        <v>7049000</v>
      </c>
      <c r="AG317" s="42">
        <v>0</v>
      </c>
      <c r="AH317" s="42"/>
      <c r="AI317" s="42"/>
      <c r="AJ317" s="42">
        <f t="shared" si="61"/>
        <v>18179000</v>
      </c>
      <c r="AK317" s="42">
        <f t="shared" si="62"/>
        <v>89040000</v>
      </c>
      <c r="AL317" s="39"/>
      <c r="AM317" s="39"/>
      <c r="AN317" s="39"/>
      <c r="AO317" s="39"/>
      <c r="AP317" s="39"/>
      <c r="AQ317" s="39" t="s">
        <v>61</v>
      </c>
      <c r="AR317" s="39" t="s">
        <v>584</v>
      </c>
      <c r="AS317" s="39" t="s">
        <v>585</v>
      </c>
      <c r="AT317" s="39" t="s">
        <v>557</v>
      </c>
    </row>
    <row r="318" spans="1:46" hidden="1" x14ac:dyDescent="0.25">
      <c r="A318" s="38">
        <v>317</v>
      </c>
      <c r="B318" s="39" t="s">
        <v>8</v>
      </c>
      <c r="C318" s="39" t="s">
        <v>586</v>
      </c>
      <c r="D318" s="39" t="s">
        <v>587</v>
      </c>
      <c r="E318" s="40">
        <v>7186136</v>
      </c>
      <c r="F318" s="41">
        <v>46042</v>
      </c>
      <c r="G318" s="41"/>
      <c r="H318" s="41">
        <v>46284</v>
      </c>
      <c r="I318" s="42">
        <v>89040000</v>
      </c>
      <c r="J318" s="43"/>
      <c r="K318" s="40">
        <v>0</v>
      </c>
      <c r="L318" s="39" t="s">
        <v>60</v>
      </c>
      <c r="M318" s="42">
        <v>0</v>
      </c>
      <c r="N318" s="40">
        <v>11130000</v>
      </c>
      <c r="O318" s="42">
        <v>371000</v>
      </c>
      <c r="P318" s="38">
        <v>206</v>
      </c>
      <c r="Q318" s="41">
        <v>46033</v>
      </c>
      <c r="R318" s="42">
        <v>89040000</v>
      </c>
      <c r="S318" s="38">
        <v>272</v>
      </c>
      <c r="T318" s="41">
        <v>46039</v>
      </c>
      <c r="U318" s="42">
        <v>89040000</v>
      </c>
      <c r="V318" s="42">
        <v>4081000</v>
      </c>
      <c r="W318" s="42">
        <v>11130000</v>
      </c>
      <c r="X318" s="42">
        <v>11130000</v>
      </c>
      <c r="Y318" s="42">
        <v>11130000</v>
      </c>
      <c r="Z318" s="42">
        <v>11130000</v>
      </c>
      <c r="AA318" s="42">
        <v>11130000</v>
      </c>
      <c r="AB318" s="42">
        <v>11130000</v>
      </c>
      <c r="AC318" s="42">
        <f t="shared" si="59"/>
        <v>70861000</v>
      </c>
      <c r="AD318" s="42"/>
      <c r="AE318" s="42">
        <f t="shared" si="60"/>
        <v>11130000</v>
      </c>
      <c r="AF318" s="42">
        <f t="shared" si="71"/>
        <v>7049000</v>
      </c>
      <c r="AG318" s="42">
        <v>0</v>
      </c>
      <c r="AH318" s="42"/>
      <c r="AI318" s="42"/>
      <c r="AJ318" s="42">
        <f t="shared" si="61"/>
        <v>18179000</v>
      </c>
      <c r="AK318" s="42">
        <f t="shared" si="62"/>
        <v>89040000</v>
      </c>
      <c r="AL318" s="39"/>
      <c r="AM318" s="39"/>
      <c r="AN318" s="39"/>
      <c r="AO318" s="39"/>
      <c r="AP318" s="39"/>
      <c r="AQ318" s="39" t="s">
        <v>61</v>
      </c>
      <c r="AR318" s="39" t="s">
        <v>588</v>
      </c>
      <c r="AS318" s="39" t="s">
        <v>589</v>
      </c>
      <c r="AT318" s="39" t="s">
        <v>557</v>
      </c>
    </row>
    <row r="319" spans="1:46" hidden="1" x14ac:dyDescent="0.25">
      <c r="A319" s="38">
        <v>318</v>
      </c>
      <c r="B319" s="39" t="s">
        <v>8</v>
      </c>
      <c r="C319" s="39" t="s">
        <v>590</v>
      </c>
      <c r="D319" s="39" t="s">
        <v>591</v>
      </c>
      <c r="E319" s="40">
        <v>79434809</v>
      </c>
      <c r="F319" s="41">
        <v>46042</v>
      </c>
      <c r="G319" s="41"/>
      <c r="H319" s="41">
        <v>46284</v>
      </c>
      <c r="I319" s="42">
        <v>106848000</v>
      </c>
      <c r="J319" s="43"/>
      <c r="K319" s="40">
        <v>0</v>
      </c>
      <c r="L319" s="39" t="s">
        <v>60</v>
      </c>
      <c r="M319" s="42">
        <v>0</v>
      </c>
      <c r="N319" s="40">
        <v>13356000</v>
      </c>
      <c r="O319" s="42">
        <v>445200</v>
      </c>
      <c r="P319" s="38">
        <v>209</v>
      </c>
      <c r="Q319" s="41">
        <v>46033</v>
      </c>
      <c r="R319" s="42">
        <v>106848000</v>
      </c>
      <c r="S319" s="38">
        <v>273</v>
      </c>
      <c r="T319" s="41">
        <v>46041</v>
      </c>
      <c r="U319" s="42">
        <v>106848000</v>
      </c>
      <c r="V319" s="42">
        <v>4897200</v>
      </c>
      <c r="W319" s="42">
        <v>13356000</v>
      </c>
      <c r="X319" s="42">
        <v>13356000</v>
      </c>
      <c r="Y319" s="42">
        <v>13356000</v>
      </c>
      <c r="Z319" s="42">
        <v>13356000</v>
      </c>
      <c r="AA319" s="42">
        <v>13356000</v>
      </c>
      <c r="AB319" s="42">
        <v>13356000</v>
      </c>
      <c r="AC319" s="42">
        <f t="shared" si="59"/>
        <v>85033200</v>
      </c>
      <c r="AD319" s="42"/>
      <c r="AE319" s="42">
        <f t="shared" si="60"/>
        <v>13356000</v>
      </c>
      <c r="AF319" s="42">
        <f t="shared" si="71"/>
        <v>8458800</v>
      </c>
      <c r="AG319" s="42">
        <v>0</v>
      </c>
      <c r="AH319" s="42"/>
      <c r="AI319" s="42"/>
      <c r="AJ319" s="42">
        <f t="shared" si="61"/>
        <v>21814800</v>
      </c>
      <c r="AK319" s="42">
        <f t="shared" si="62"/>
        <v>106848000</v>
      </c>
      <c r="AL319" s="39"/>
      <c r="AM319" s="39"/>
      <c r="AN319" s="39"/>
      <c r="AO319" s="39"/>
      <c r="AP319" s="39"/>
      <c r="AQ319" s="39" t="s">
        <v>61</v>
      </c>
      <c r="AR319" s="39" t="s">
        <v>592</v>
      </c>
      <c r="AS319" s="39" t="s">
        <v>593</v>
      </c>
      <c r="AT319" s="39" t="s">
        <v>557</v>
      </c>
    </row>
    <row r="320" spans="1:46" hidden="1" x14ac:dyDescent="0.25">
      <c r="A320" s="38">
        <v>319</v>
      </c>
      <c r="B320" s="39" t="s">
        <v>8</v>
      </c>
      <c r="C320" s="39" t="s">
        <v>594</v>
      </c>
      <c r="D320" s="39" t="s">
        <v>595</v>
      </c>
      <c r="E320" s="40">
        <v>52376746</v>
      </c>
      <c r="F320" s="41">
        <v>46042</v>
      </c>
      <c r="G320" s="41"/>
      <c r="H320" s="41">
        <v>46284</v>
      </c>
      <c r="I320" s="42">
        <v>106848000</v>
      </c>
      <c r="J320" s="43"/>
      <c r="K320" s="40">
        <v>0</v>
      </c>
      <c r="L320" s="39" t="s">
        <v>60</v>
      </c>
      <c r="M320" s="42">
        <v>0</v>
      </c>
      <c r="N320" s="40">
        <v>13356000</v>
      </c>
      <c r="O320" s="42">
        <v>445200</v>
      </c>
      <c r="P320" s="38">
        <v>190</v>
      </c>
      <c r="Q320" s="41">
        <v>46033</v>
      </c>
      <c r="R320" s="42">
        <v>106848000</v>
      </c>
      <c r="S320" s="38">
        <v>276</v>
      </c>
      <c r="T320" s="41">
        <v>46041</v>
      </c>
      <c r="U320" s="42">
        <v>106848000</v>
      </c>
      <c r="V320" s="42">
        <v>4897200</v>
      </c>
      <c r="W320" s="42">
        <v>13356000</v>
      </c>
      <c r="X320" s="42">
        <v>13356000</v>
      </c>
      <c r="Y320" s="42">
        <v>13356000</v>
      </c>
      <c r="Z320" s="42">
        <v>13356000</v>
      </c>
      <c r="AA320" s="42">
        <v>13356000</v>
      </c>
      <c r="AB320" s="42">
        <v>13356000</v>
      </c>
      <c r="AC320" s="42">
        <f>SUM(V320:AA320)</f>
        <v>71677200</v>
      </c>
      <c r="AD320" s="42">
        <f>+AB320</f>
        <v>13356000</v>
      </c>
      <c r="AE320" s="42">
        <f t="shared" si="60"/>
        <v>13356000</v>
      </c>
      <c r="AF320" s="42">
        <f t="shared" si="71"/>
        <v>8458800</v>
      </c>
      <c r="AG320" s="42">
        <v>0</v>
      </c>
      <c r="AH320" s="42"/>
      <c r="AI320" s="42"/>
      <c r="AJ320" s="42">
        <f t="shared" si="61"/>
        <v>35170800</v>
      </c>
      <c r="AK320" s="42">
        <f t="shared" si="62"/>
        <v>106848000</v>
      </c>
      <c r="AL320" s="39"/>
      <c r="AM320" s="39"/>
      <c r="AN320" s="39"/>
      <c r="AO320" s="39"/>
      <c r="AP320" s="39"/>
      <c r="AQ320" s="39" t="s">
        <v>61</v>
      </c>
      <c r="AR320" s="39" t="s">
        <v>596</v>
      </c>
      <c r="AS320" s="39" t="s">
        <v>597</v>
      </c>
      <c r="AT320" s="39" t="s">
        <v>557</v>
      </c>
    </row>
    <row r="321" spans="1:46" hidden="1" x14ac:dyDescent="0.25">
      <c r="A321" s="38">
        <v>320</v>
      </c>
      <c r="B321" s="39" t="s">
        <v>8</v>
      </c>
      <c r="C321" s="39" t="s">
        <v>598</v>
      </c>
      <c r="D321" s="39" t="s">
        <v>599</v>
      </c>
      <c r="E321" s="40">
        <v>52272369</v>
      </c>
      <c r="F321" s="41">
        <v>46042</v>
      </c>
      <c r="G321" s="41"/>
      <c r="H321" s="41">
        <v>46284</v>
      </c>
      <c r="I321" s="42">
        <v>89040000</v>
      </c>
      <c r="J321" s="43"/>
      <c r="K321" s="40">
        <v>0</v>
      </c>
      <c r="L321" s="39" t="s">
        <v>60</v>
      </c>
      <c r="M321" s="42">
        <v>0</v>
      </c>
      <c r="N321" s="40">
        <v>11130000</v>
      </c>
      <c r="O321" s="42">
        <v>371000</v>
      </c>
      <c r="P321" s="38">
        <v>197</v>
      </c>
      <c r="Q321" s="41">
        <v>46033</v>
      </c>
      <c r="R321" s="42">
        <v>89040000</v>
      </c>
      <c r="S321" s="38">
        <v>278</v>
      </c>
      <c r="T321" s="41">
        <v>46041</v>
      </c>
      <c r="U321" s="42">
        <v>89040000</v>
      </c>
      <c r="V321" s="42">
        <v>4081000</v>
      </c>
      <c r="W321" s="42">
        <v>11130000</v>
      </c>
      <c r="X321" s="42">
        <v>11130000</v>
      </c>
      <c r="Y321" s="42">
        <v>11130000</v>
      </c>
      <c r="Z321" s="42">
        <v>11130000</v>
      </c>
      <c r="AA321" s="42">
        <v>11130000</v>
      </c>
      <c r="AB321" s="42">
        <v>11130000</v>
      </c>
      <c r="AC321" s="42">
        <f t="shared" si="59"/>
        <v>70861000</v>
      </c>
      <c r="AD321" s="42"/>
      <c r="AE321" s="42">
        <f t="shared" si="60"/>
        <v>11130000</v>
      </c>
      <c r="AF321" s="42">
        <f t="shared" si="71"/>
        <v>7049000</v>
      </c>
      <c r="AG321" s="42">
        <v>0</v>
      </c>
      <c r="AH321" s="42"/>
      <c r="AI321" s="42"/>
      <c r="AJ321" s="42">
        <f t="shared" si="61"/>
        <v>18179000</v>
      </c>
      <c r="AK321" s="42">
        <f t="shared" si="62"/>
        <v>89040000</v>
      </c>
      <c r="AL321" s="39"/>
      <c r="AM321" s="39"/>
      <c r="AN321" s="39"/>
      <c r="AO321" s="39"/>
      <c r="AP321" s="39"/>
      <c r="AQ321" s="39" t="s">
        <v>61</v>
      </c>
      <c r="AR321" s="39" t="s">
        <v>600</v>
      </c>
      <c r="AS321" s="39" t="s">
        <v>601</v>
      </c>
      <c r="AT321" s="39" t="s">
        <v>557</v>
      </c>
    </row>
    <row r="322" spans="1:46" hidden="1" x14ac:dyDescent="0.25">
      <c r="A322" s="38">
        <v>321</v>
      </c>
      <c r="B322" s="39" t="s">
        <v>8</v>
      </c>
      <c r="C322" s="39" t="s">
        <v>602</v>
      </c>
      <c r="D322" s="39" t="s">
        <v>603</v>
      </c>
      <c r="E322" s="40">
        <v>1022377313</v>
      </c>
      <c r="F322" s="41">
        <v>46042</v>
      </c>
      <c r="G322" s="41"/>
      <c r="H322" s="41">
        <v>46284</v>
      </c>
      <c r="I322" s="42">
        <v>106848000</v>
      </c>
      <c r="J322" s="43"/>
      <c r="K322" s="40">
        <v>0</v>
      </c>
      <c r="L322" s="39" t="s">
        <v>60</v>
      </c>
      <c r="M322" s="42">
        <v>0</v>
      </c>
      <c r="N322" s="40">
        <v>13356000</v>
      </c>
      <c r="O322" s="42">
        <v>445200</v>
      </c>
      <c r="P322" s="38">
        <v>198</v>
      </c>
      <c r="Q322" s="41">
        <v>46033</v>
      </c>
      <c r="R322" s="42">
        <v>106848000</v>
      </c>
      <c r="S322" s="38">
        <v>279</v>
      </c>
      <c r="T322" s="41">
        <v>46041</v>
      </c>
      <c r="U322" s="42">
        <v>106848000</v>
      </c>
      <c r="V322" s="42">
        <v>4897200</v>
      </c>
      <c r="W322" s="42">
        <v>13356000</v>
      </c>
      <c r="X322" s="42">
        <v>13356000</v>
      </c>
      <c r="Y322" s="42">
        <v>13356000</v>
      </c>
      <c r="Z322" s="42">
        <v>13356000</v>
      </c>
      <c r="AA322" s="42">
        <v>13356000</v>
      </c>
      <c r="AB322" s="42">
        <v>13356000</v>
      </c>
      <c r="AC322" s="42">
        <f t="shared" si="59"/>
        <v>85033200</v>
      </c>
      <c r="AD322" s="42"/>
      <c r="AE322" s="42">
        <f t="shared" si="60"/>
        <v>13356000</v>
      </c>
      <c r="AF322" s="42">
        <f t="shared" si="71"/>
        <v>8458800</v>
      </c>
      <c r="AG322" s="42">
        <v>0</v>
      </c>
      <c r="AH322" s="42"/>
      <c r="AI322" s="42"/>
      <c r="AJ322" s="42">
        <f t="shared" si="61"/>
        <v>21814800</v>
      </c>
      <c r="AK322" s="42">
        <f t="shared" si="62"/>
        <v>106848000</v>
      </c>
      <c r="AL322" s="39"/>
      <c r="AM322" s="39"/>
      <c r="AN322" s="39"/>
      <c r="AO322" s="39"/>
      <c r="AP322" s="39"/>
      <c r="AQ322" s="39" t="s">
        <v>61</v>
      </c>
      <c r="AR322" s="39" t="s">
        <v>604</v>
      </c>
      <c r="AS322" s="39" t="s">
        <v>605</v>
      </c>
      <c r="AT322" s="39" t="s">
        <v>557</v>
      </c>
    </row>
    <row r="323" spans="1:46" hidden="1" x14ac:dyDescent="0.25">
      <c r="A323" s="38">
        <v>322</v>
      </c>
      <c r="B323" s="39" t="s">
        <v>4</v>
      </c>
      <c r="C323" s="39" t="s">
        <v>2350</v>
      </c>
      <c r="D323" s="39" t="s">
        <v>2351</v>
      </c>
      <c r="E323" s="40">
        <v>52050184</v>
      </c>
      <c r="F323" s="41">
        <v>46038</v>
      </c>
      <c r="G323" s="41"/>
      <c r="H323" s="41">
        <v>46280</v>
      </c>
      <c r="I323" s="42">
        <v>92400000</v>
      </c>
      <c r="J323" s="43"/>
      <c r="K323" s="40">
        <v>0</v>
      </c>
      <c r="L323" s="39" t="s">
        <v>60</v>
      </c>
      <c r="M323" s="42">
        <v>0</v>
      </c>
      <c r="N323" s="40">
        <v>11550000</v>
      </c>
      <c r="O323" s="42">
        <v>385000</v>
      </c>
      <c r="P323" s="38">
        <v>576</v>
      </c>
      <c r="Q323" s="41">
        <v>46033</v>
      </c>
      <c r="R323" s="42">
        <v>92400000</v>
      </c>
      <c r="S323" s="38">
        <v>242</v>
      </c>
      <c r="T323" s="41">
        <v>46038</v>
      </c>
      <c r="U323" s="42">
        <v>92400000</v>
      </c>
      <c r="V323" s="42">
        <v>5775000</v>
      </c>
      <c r="W323" s="42">
        <v>11550000</v>
      </c>
      <c r="X323" s="42">
        <v>11550000</v>
      </c>
      <c r="Y323" s="42">
        <v>11550000</v>
      </c>
      <c r="Z323" s="42">
        <v>11550000</v>
      </c>
      <c r="AA323" s="42">
        <v>11550000</v>
      </c>
      <c r="AB323" s="42">
        <v>11550000</v>
      </c>
      <c r="AC323" s="42">
        <f t="shared" ref="AC323:AC386" si="72">SUM(V323:AB323)</f>
        <v>75075000</v>
      </c>
      <c r="AD323" s="42"/>
      <c r="AE323" s="42">
        <f t="shared" ref="AE323:AE386" si="73">--N323</f>
        <v>11550000</v>
      </c>
      <c r="AF323" s="42">
        <f>--N323/30*15</f>
        <v>5775000</v>
      </c>
      <c r="AG323" s="42">
        <v>0</v>
      </c>
      <c r="AH323" s="42"/>
      <c r="AI323" s="42"/>
      <c r="AJ323" s="42">
        <f t="shared" ref="AJ323:AJ386" si="74">SUM(AD323:AI323)</f>
        <v>17325000</v>
      </c>
      <c r="AK323" s="42">
        <f t="shared" ref="AK323:AK386" si="75">--AJ323--AC323</f>
        <v>92400000</v>
      </c>
      <c r="AL323" s="39"/>
      <c r="AM323" s="39"/>
      <c r="AN323" s="39"/>
      <c r="AO323" s="39"/>
      <c r="AP323" s="39"/>
      <c r="AQ323" s="39" t="s">
        <v>61</v>
      </c>
      <c r="AR323" s="39" t="s">
        <v>2352</v>
      </c>
      <c r="AS323" s="39" t="s">
        <v>2353</v>
      </c>
      <c r="AT323" s="39" t="s">
        <v>2277</v>
      </c>
    </row>
    <row r="324" spans="1:46" hidden="1" x14ac:dyDescent="0.25">
      <c r="A324" s="38">
        <v>323</v>
      </c>
      <c r="B324" s="39" t="s">
        <v>3</v>
      </c>
      <c r="C324" s="39" t="s">
        <v>2734</v>
      </c>
      <c r="D324" s="39" t="s">
        <v>2735</v>
      </c>
      <c r="E324" s="40">
        <v>1030601715</v>
      </c>
      <c r="F324" s="41">
        <v>46042</v>
      </c>
      <c r="G324" s="41"/>
      <c r="H324" s="41">
        <v>46284</v>
      </c>
      <c r="I324" s="42">
        <v>48350608</v>
      </c>
      <c r="J324" s="43"/>
      <c r="K324" s="40">
        <v>0</v>
      </c>
      <c r="L324" s="39" t="s">
        <v>60</v>
      </c>
      <c r="M324" s="42">
        <v>0</v>
      </c>
      <c r="N324" s="40">
        <v>6043826</v>
      </c>
      <c r="O324" s="42">
        <v>201460.86666666667</v>
      </c>
      <c r="P324" s="38">
        <v>180</v>
      </c>
      <c r="Q324" s="41">
        <v>46033</v>
      </c>
      <c r="R324" s="42">
        <v>48350608</v>
      </c>
      <c r="S324" s="38">
        <v>377</v>
      </c>
      <c r="T324" s="41">
        <v>46042</v>
      </c>
      <c r="U324" s="42">
        <v>48350608</v>
      </c>
      <c r="V324" s="42">
        <v>2216069.5333333332</v>
      </c>
      <c r="W324" s="42">
        <v>6043826</v>
      </c>
      <c r="X324" s="42">
        <v>6043826</v>
      </c>
      <c r="Y324" s="42">
        <v>6043826</v>
      </c>
      <c r="Z324" s="42">
        <v>6043826</v>
      </c>
      <c r="AA324" s="42">
        <v>6043826</v>
      </c>
      <c r="AB324" s="42">
        <v>6043826</v>
      </c>
      <c r="AC324" s="42">
        <f t="shared" si="72"/>
        <v>38479025.533333331</v>
      </c>
      <c r="AD324" s="42"/>
      <c r="AE324" s="42">
        <f t="shared" si="73"/>
        <v>6043826</v>
      </c>
      <c r="AF324" s="42">
        <f>--N324/30*19</f>
        <v>3827756.4666666668</v>
      </c>
      <c r="AG324" s="42">
        <v>0</v>
      </c>
      <c r="AH324" s="42"/>
      <c r="AI324" s="42"/>
      <c r="AJ324" s="42">
        <f t="shared" si="74"/>
        <v>9871582.4666666668</v>
      </c>
      <c r="AK324" s="42">
        <f t="shared" si="75"/>
        <v>48350608</v>
      </c>
      <c r="AL324" s="39"/>
      <c r="AM324" s="39"/>
      <c r="AN324" s="39"/>
      <c r="AO324" s="39"/>
      <c r="AP324" s="39"/>
      <c r="AQ324" s="39" t="s">
        <v>163</v>
      </c>
      <c r="AR324" s="39" t="s">
        <v>2736</v>
      </c>
      <c r="AS324" s="39" t="s">
        <v>2737</v>
      </c>
      <c r="AT324" s="39" t="s">
        <v>2738</v>
      </c>
    </row>
    <row r="325" spans="1:46" hidden="1" x14ac:dyDescent="0.25">
      <c r="A325" s="38">
        <v>324</v>
      </c>
      <c r="B325" s="39" t="s">
        <v>3</v>
      </c>
      <c r="C325" s="39" t="s">
        <v>2739</v>
      </c>
      <c r="D325" s="39" t="s">
        <v>2740</v>
      </c>
      <c r="E325" s="40">
        <v>1013669569</v>
      </c>
      <c r="F325" s="41">
        <v>46047</v>
      </c>
      <c r="G325" s="41"/>
      <c r="H325" s="41">
        <v>46289</v>
      </c>
      <c r="I325" s="42">
        <v>53505808</v>
      </c>
      <c r="J325" s="43"/>
      <c r="K325" s="40">
        <v>0</v>
      </c>
      <c r="L325" s="39" t="s">
        <v>60</v>
      </c>
      <c r="M325" s="42">
        <v>0</v>
      </c>
      <c r="N325" s="40">
        <v>6688226</v>
      </c>
      <c r="O325" s="42">
        <v>222940.86666666667</v>
      </c>
      <c r="P325" s="38">
        <v>170</v>
      </c>
      <c r="Q325" s="41">
        <v>46033</v>
      </c>
      <c r="R325" s="42">
        <v>53505808</v>
      </c>
      <c r="S325" s="38">
        <v>605</v>
      </c>
      <c r="T325" s="41">
        <v>46047</v>
      </c>
      <c r="U325" s="42">
        <v>53505808</v>
      </c>
      <c r="V325" s="42">
        <v>1337645.2</v>
      </c>
      <c r="W325" s="42">
        <v>6688226</v>
      </c>
      <c r="X325" s="42">
        <v>6688226</v>
      </c>
      <c r="Y325" s="42">
        <v>6688226</v>
      </c>
      <c r="Z325" s="42">
        <v>6688226</v>
      </c>
      <c r="AA325" s="42">
        <v>6688226</v>
      </c>
      <c r="AB325" s="42">
        <v>6688226</v>
      </c>
      <c r="AC325" s="42">
        <f t="shared" si="72"/>
        <v>41467001.200000003</v>
      </c>
      <c r="AD325" s="42"/>
      <c r="AE325" s="42">
        <f t="shared" si="73"/>
        <v>6688226</v>
      </c>
      <c r="AF325" s="42">
        <f>--N325/30*24</f>
        <v>5350580.8</v>
      </c>
      <c r="AG325" s="42">
        <v>0</v>
      </c>
      <c r="AH325" s="42"/>
      <c r="AI325" s="42"/>
      <c r="AJ325" s="42">
        <f t="shared" si="74"/>
        <v>12038806.800000001</v>
      </c>
      <c r="AK325" s="42">
        <f t="shared" si="75"/>
        <v>53505808</v>
      </c>
      <c r="AL325" s="39"/>
      <c r="AM325" s="39"/>
      <c r="AN325" s="39"/>
      <c r="AO325" s="39"/>
      <c r="AP325" s="39"/>
      <c r="AQ325" s="39" t="s">
        <v>61</v>
      </c>
      <c r="AR325" s="39" t="s">
        <v>2741</v>
      </c>
      <c r="AS325" s="39" t="s">
        <v>2742</v>
      </c>
      <c r="AT325" s="39" t="s">
        <v>2738</v>
      </c>
    </row>
    <row r="326" spans="1:46" hidden="1" x14ac:dyDescent="0.25">
      <c r="A326" s="38">
        <v>325</v>
      </c>
      <c r="B326" s="39" t="s">
        <v>3</v>
      </c>
      <c r="C326" s="39" t="s">
        <v>2743</v>
      </c>
      <c r="D326" s="39" t="s">
        <v>2744</v>
      </c>
      <c r="E326" s="40">
        <v>1012332544</v>
      </c>
      <c r="F326" s="41">
        <v>46042</v>
      </c>
      <c r="G326" s="41"/>
      <c r="H326" s="41">
        <v>46284</v>
      </c>
      <c r="I326" s="42">
        <v>58856392</v>
      </c>
      <c r="J326" s="43"/>
      <c r="K326" s="40">
        <v>0</v>
      </c>
      <c r="L326" s="39" t="s">
        <v>60</v>
      </c>
      <c r="M326" s="42">
        <v>0</v>
      </c>
      <c r="N326" s="40">
        <v>7357049</v>
      </c>
      <c r="O326" s="42">
        <v>245234.96666666667</v>
      </c>
      <c r="P326" s="38">
        <v>168</v>
      </c>
      <c r="Q326" s="41">
        <v>46033</v>
      </c>
      <c r="R326" s="42">
        <v>58856392</v>
      </c>
      <c r="S326" s="38">
        <v>378</v>
      </c>
      <c r="T326" s="41">
        <v>46042</v>
      </c>
      <c r="U326" s="42">
        <v>58856392</v>
      </c>
      <c r="V326" s="42">
        <v>2697584.6333333333</v>
      </c>
      <c r="W326" s="42">
        <v>7357049</v>
      </c>
      <c r="X326" s="42">
        <v>7357049</v>
      </c>
      <c r="Y326" s="42">
        <v>7357049</v>
      </c>
      <c r="Z326" s="42">
        <v>7357049</v>
      </c>
      <c r="AA326" s="42">
        <v>7357049</v>
      </c>
      <c r="AB326" s="42">
        <v>7357049</v>
      </c>
      <c r="AC326" s="42">
        <f t="shared" si="72"/>
        <v>46839878.633333333</v>
      </c>
      <c r="AD326" s="42"/>
      <c r="AE326" s="42">
        <f t="shared" si="73"/>
        <v>7357049</v>
      </c>
      <c r="AF326" s="42">
        <f>--N326/30*19</f>
        <v>4659464.3666666672</v>
      </c>
      <c r="AG326" s="42">
        <v>0</v>
      </c>
      <c r="AH326" s="42"/>
      <c r="AI326" s="42"/>
      <c r="AJ326" s="42">
        <f t="shared" si="74"/>
        <v>12016513.366666667</v>
      </c>
      <c r="AK326" s="42">
        <f t="shared" si="75"/>
        <v>58856392</v>
      </c>
      <c r="AL326" s="39"/>
      <c r="AM326" s="39"/>
      <c r="AN326" s="39"/>
      <c r="AO326" s="39"/>
      <c r="AP326" s="39"/>
      <c r="AQ326" s="39" t="s">
        <v>61</v>
      </c>
      <c r="AR326" s="39" t="s">
        <v>2745</v>
      </c>
      <c r="AS326" s="39" t="s">
        <v>2746</v>
      </c>
      <c r="AT326" s="39" t="s">
        <v>2738</v>
      </c>
    </row>
    <row r="327" spans="1:46" hidden="1" x14ac:dyDescent="0.25">
      <c r="A327" s="38">
        <v>326</v>
      </c>
      <c r="B327" s="39" t="s">
        <v>3</v>
      </c>
      <c r="C327" s="39" t="s">
        <v>2747</v>
      </c>
      <c r="D327" s="39" t="s">
        <v>2748</v>
      </c>
      <c r="E327" s="40">
        <v>52543488</v>
      </c>
      <c r="F327" s="41">
        <v>46047</v>
      </c>
      <c r="G327" s="41"/>
      <c r="H327" s="41">
        <v>46289</v>
      </c>
      <c r="I327" s="42">
        <v>58856392</v>
      </c>
      <c r="J327" s="43"/>
      <c r="K327" s="40">
        <v>0</v>
      </c>
      <c r="L327" s="39" t="s">
        <v>60</v>
      </c>
      <c r="M327" s="42">
        <v>0</v>
      </c>
      <c r="N327" s="40">
        <v>7357049</v>
      </c>
      <c r="O327" s="42">
        <v>245234.96666666667</v>
      </c>
      <c r="P327" s="38">
        <v>156</v>
      </c>
      <c r="Q327" s="41">
        <v>46033</v>
      </c>
      <c r="R327" s="42">
        <v>58856392</v>
      </c>
      <c r="S327" s="38">
        <v>604</v>
      </c>
      <c r="T327" s="41">
        <v>46047</v>
      </c>
      <c r="U327" s="42">
        <v>58856392</v>
      </c>
      <c r="V327" s="42">
        <v>1471409.8</v>
      </c>
      <c r="W327" s="42">
        <v>7357049</v>
      </c>
      <c r="X327" s="42">
        <v>7357049</v>
      </c>
      <c r="Y327" s="42">
        <v>7357049</v>
      </c>
      <c r="Z327" s="42">
        <v>7357049</v>
      </c>
      <c r="AA327" s="42">
        <v>7357049</v>
      </c>
      <c r="AB327" s="42">
        <v>7357049</v>
      </c>
      <c r="AC327" s="42">
        <f t="shared" si="72"/>
        <v>45613703.799999997</v>
      </c>
      <c r="AD327" s="42"/>
      <c r="AE327" s="42">
        <f t="shared" si="73"/>
        <v>7357049</v>
      </c>
      <c r="AF327" s="42">
        <f>--N327/30*24</f>
        <v>5885639.2000000002</v>
      </c>
      <c r="AG327" s="42">
        <v>0</v>
      </c>
      <c r="AH327" s="42"/>
      <c r="AI327" s="42"/>
      <c r="AJ327" s="42">
        <f t="shared" si="74"/>
        <v>13242688.199999999</v>
      </c>
      <c r="AK327" s="42">
        <f t="shared" si="75"/>
        <v>58856392</v>
      </c>
      <c r="AL327" s="39"/>
      <c r="AM327" s="39"/>
      <c r="AN327" s="39"/>
      <c r="AO327" s="39"/>
      <c r="AP327" s="39"/>
      <c r="AQ327" s="39" t="s">
        <v>61</v>
      </c>
      <c r="AR327" s="39" t="s">
        <v>2749</v>
      </c>
      <c r="AS327" s="39" t="s">
        <v>2750</v>
      </c>
      <c r="AT327" s="39" t="s">
        <v>2738</v>
      </c>
    </row>
    <row r="328" spans="1:46" hidden="1" x14ac:dyDescent="0.25">
      <c r="A328" s="38">
        <v>327</v>
      </c>
      <c r="B328" s="39" t="s">
        <v>3</v>
      </c>
      <c r="C328" s="39" t="s">
        <v>2751</v>
      </c>
      <c r="D328" s="39" t="s">
        <v>2752</v>
      </c>
      <c r="E328" s="40">
        <v>52901906</v>
      </c>
      <c r="F328" s="41">
        <v>46043</v>
      </c>
      <c r="G328" s="41"/>
      <c r="H328" s="41">
        <v>46285</v>
      </c>
      <c r="I328" s="42">
        <v>58856392</v>
      </c>
      <c r="J328" s="43"/>
      <c r="K328" s="40">
        <v>0</v>
      </c>
      <c r="L328" s="39" t="s">
        <v>60</v>
      </c>
      <c r="M328" s="42">
        <v>0</v>
      </c>
      <c r="N328" s="40">
        <v>7357049</v>
      </c>
      <c r="O328" s="42">
        <v>245234.96666666667</v>
      </c>
      <c r="P328" s="38">
        <v>158</v>
      </c>
      <c r="Q328" s="41">
        <v>46033</v>
      </c>
      <c r="R328" s="42">
        <v>58856392</v>
      </c>
      <c r="S328" s="38">
        <v>415</v>
      </c>
      <c r="T328" s="41">
        <v>46043</v>
      </c>
      <c r="U328" s="42">
        <v>58856392</v>
      </c>
      <c r="V328" s="42">
        <v>2452349.666666667</v>
      </c>
      <c r="W328" s="42">
        <v>7357049</v>
      </c>
      <c r="X328" s="42">
        <v>7357049</v>
      </c>
      <c r="Y328" s="42">
        <v>7357049</v>
      </c>
      <c r="Z328" s="42">
        <v>7357049</v>
      </c>
      <c r="AA328" s="42">
        <v>7357049</v>
      </c>
      <c r="AB328" s="42">
        <v>7357049</v>
      </c>
      <c r="AC328" s="42">
        <f t="shared" si="72"/>
        <v>46594643.666666672</v>
      </c>
      <c r="AD328" s="42"/>
      <c r="AE328" s="42">
        <f t="shared" si="73"/>
        <v>7357049</v>
      </c>
      <c r="AF328" s="42">
        <f>--N328/30*20</f>
        <v>4904699.333333334</v>
      </c>
      <c r="AG328" s="42">
        <v>0</v>
      </c>
      <c r="AH328" s="42"/>
      <c r="AI328" s="42"/>
      <c r="AJ328" s="42">
        <f t="shared" si="74"/>
        <v>12261748.333333334</v>
      </c>
      <c r="AK328" s="42">
        <f t="shared" si="75"/>
        <v>58856392.000000007</v>
      </c>
      <c r="AL328" s="39"/>
      <c r="AM328" s="39"/>
      <c r="AN328" s="39"/>
      <c r="AO328" s="39"/>
      <c r="AP328" s="39"/>
      <c r="AQ328" s="39" t="s">
        <v>61</v>
      </c>
      <c r="AR328" s="39" t="s">
        <v>2753</v>
      </c>
      <c r="AS328" s="39" t="s">
        <v>2754</v>
      </c>
      <c r="AT328" s="39" t="s">
        <v>2738</v>
      </c>
    </row>
    <row r="329" spans="1:46" hidden="1" x14ac:dyDescent="0.25">
      <c r="A329" s="38">
        <v>328</v>
      </c>
      <c r="B329" s="39" t="s">
        <v>4</v>
      </c>
      <c r="C329" s="39" t="s">
        <v>2354</v>
      </c>
      <c r="D329" s="39" t="s">
        <v>2355</v>
      </c>
      <c r="E329" s="40">
        <v>1014225565</v>
      </c>
      <c r="F329" s="41">
        <v>46041</v>
      </c>
      <c r="G329" s="41"/>
      <c r="H329" s="41">
        <v>46283</v>
      </c>
      <c r="I329" s="42">
        <v>88000000</v>
      </c>
      <c r="J329" s="43"/>
      <c r="K329" s="40">
        <v>0</v>
      </c>
      <c r="L329" s="39" t="s">
        <v>60</v>
      </c>
      <c r="M329" s="42">
        <v>0</v>
      </c>
      <c r="N329" s="40">
        <v>11000000</v>
      </c>
      <c r="O329" s="42">
        <v>366666.66666666669</v>
      </c>
      <c r="P329" s="38">
        <v>507</v>
      </c>
      <c r="Q329" s="41">
        <v>46033</v>
      </c>
      <c r="R329" s="42">
        <v>88000000</v>
      </c>
      <c r="S329" s="38">
        <v>293</v>
      </c>
      <c r="T329" s="41">
        <v>46041</v>
      </c>
      <c r="U329" s="42">
        <v>88000000</v>
      </c>
      <c r="V329" s="42">
        <v>4400000</v>
      </c>
      <c r="W329" s="42">
        <v>11000000</v>
      </c>
      <c r="X329" s="42">
        <v>11000000</v>
      </c>
      <c r="Y329" s="42">
        <v>11000000</v>
      </c>
      <c r="Z329" s="42">
        <v>11000000</v>
      </c>
      <c r="AA329" s="42">
        <v>11000000</v>
      </c>
      <c r="AB329" s="42">
        <v>11000000</v>
      </c>
      <c r="AC329" s="42">
        <f t="shared" si="72"/>
        <v>70400000</v>
      </c>
      <c r="AD329" s="42"/>
      <c r="AE329" s="42">
        <f t="shared" si="73"/>
        <v>11000000</v>
      </c>
      <c r="AF329" s="42">
        <f>--N329/30*18</f>
        <v>6600000</v>
      </c>
      <c r="AG329" s="42">
        <v>0</v>
      </c>
      <c r="AH329" s="42"/>
      <c r="AI329" s="42"/>
      <c r="AJ329" s="42">
        <f t="shared" si="74"/>
        <v>17600000</v>
      </c>
      <c r="AK329" s="42">
        <f t="shared" si="75"/>
        <v>88000000</v>
      </c>
      <c r="AL329" s="39"/>
      <c r="AM329" s="39"/>
      <c r="AN329" s="39"/>
      <c r="AO329" s="39"/>
      <c r="AP329" s="39"/>
      <c r="AQ329" s="39" t="s">
        <v>61</v>
      </c>
      <c r="AR329" s="39" t="s">
        <v>2356</v>
      </c>
      <c r="AS329" s="39" t="s">
        <v>2357</v>
      </c>
      <c r="AT329" s="39" t="s">
        <v>2277</v>
      </c>
    </row>
    <row r="330" spans="1:46" hidden="1" x14ac:dyDescent="0.25">
      <c r="A330" s="38">
        <v>329</v>
      </c>
      <c r="B330" s="39" t="s">
        <v>4</v>
      </c>
      <c r="C330" s="39" t="s">
        <v>2358</v>
      </c>
      <c r="D330" s="39" t="s">
        <v>2359</v>
      </c>
      <c r="E330" s="40">
        <v>1032391448</v>
      </c>
      <c r="F330" s="41">
        <v>46042</v>
      </c>
      <c r="G330" s="41"/>
      <c r="H330" s="41">
        <v>46284</v>
      </c>
      <c r="I330" s="42">
        <v>77711728</v>
      </c>
      <c r="J330" s="43"/>
      <c r="K330" s="40">
        <v>0</v>
      </c>
      <c r="L330" s="39" t="s">
        <v>60</v>
      </c>
      <c r="M330" s="42">
        <v>0</v>
      </c>
      <c r="N330" s="40">
        <v>9713966</v>
      </c>
      <c r="O330" s="42">
        <v>323798.86666666664</v>
      </c>
      <c r="P330" s="38">
        <v>600</v>
      </c>
      <c r="Q330" s="41">
        <v>46033</v>
      </c>
      <c r="R330" s="42">
        <v>77711728</v>
      </c>
      <c r="S330" s="38">
        <v>404</v>
      </c>
      <c r="T330" s="41">
        <v>46042</v>
      </c>
      <c r="U330" s="42">
        <v>77711728</v>
      </c>
      <c r="V330" s="42">
        <v>3561787.5333333332</v>
      </c>
      <c r="W330" s="42">
        <v>9713966</v>
      </c>
      <c r="X330" s="42">
        <v>9713966</v>
      </c>
      <c r="Y330" s="42">
        <v>9713966</v>
      </c>
      <c r="Z330" s="42">
        <v>9713966</v>
      </c>
      <c r="AA330" s="42">
        <v>9713966</v>
      </c>
      <c r="AB330" s="42">
        <v>9713966</v>
      </c>
      <c r="AC330" s="42">
        <f t="shared" si="72"/>
        <v>61845583.533333331</v>
      </c>
      <c r="AD330" s="42"/>
      <c r="AE330" s="42">
        <f t="shared" si="73"/>
        <v>9713966</v>
      </c>
      <c r="AF330" s="42">
        <f>--N330/30*19</f>
        <v>6152178.4666666659</v>
      </c>
      <c r="AG330" s="42">
        <v>0</v>
      </c>
      <c r="AH330" s="42"/>
      <c r="AI330" s="42"/>
      <c r="AJ330" s="42">
        <f t="shared" si="74"/>
        <v>15866144.466666665</v>
      </c>
      <c r="AK330" s="42">
        <f t="shared" si="75"/>
        <v>77711728</v>
      </c>
      <c r="AL330" s="39"/>
      <c r="AM330" s="39"/>
      <c r="AN330" s="39"/>
      <c r="AO330" s="39"/>
      <c r="AP330" s="39"/>
      <c r="AQ330" s="39" t="s">
        <v>61</v>
      </c>
      <c r="AR330" s="39" t="s">
        <v>2360</v>
      </c>
      <c r="AS330" s="39" t="s">
        <v>2361</v>
      </c>
      <c r="AT330" s="39" t="s">
        <v>2277</v>
      </c>
    </row>
    <row r="331" spans="1:46" hidden="1" x14ac:dyDescent="0.25">
      <c r="A331" s="38">
        <v>330</v>
      </c>
      <c r="B331" s="39" t="s">
        <v>4</v>
      </c>
      <c r="C331" s="39" t="s">
        <v>2362</v>
      </c>
      <c r="D331" s="39" t="s">
        <v>2363</v>
      </c>
      <c r="E331" s="40">
        <v>1013618891</v>
      </c>
      <c r="F331" s="41">
        <v>46038</v>
      </c>
      <c r="G331" s="41"/>
      <c r="H331" s="41">
        <v>46280</v>
      </c>
      <c r="I331" s="42">
        <v>73792312</v>
      </c>
      <c r="J331" s="43"/>
      <c r="K331" s="40">
        <v>0</v>
      </c>
      <c r="L331" s="39" t="s">
        <v>60</v>
      </c>
      <c r="M331" s="42">
        <v>0</v>
      </c>
      <c r="N331" s="40">
        <v>9224039</v>
      </c>
      <c r="O331" s="42">
        <v>307467.96666666667</v>
      </c>
      <c r="P331" s="38">
        <v>569</v>
      </c>
      <c r="Q331" s="41">
        <v>46033</v>
      </c>
      <c r="R331" s="42">
        <v>73792312</v>
      </c>
      <c r="S331" s="38">
        <v>243</v>
      </c>
      <c r="T331" s="41">
        <v>46038</v>
      </c>
      <c r="U331" s="42">
        <v>73792312</v>
      </c>
      <c r="V331" s="42">
        <v>4612019.5</v>
      </c>
      <c r="W331" s="42">
        <v>9224039</v>
      </c>
      <c r="X331" s="42">
        <v>9224039</v>
      </c>
      <c r="Y331" s="42">
        <v>9224039</v>
      </c>
      <c r="Z331" s="42">
        <v>9224039</v>
      </c>
      <c r="AA331" s="42">
        <v>9224039</v>
      </c>
      <c r="AB331" s="42">
        <v>9224039</v>
      </c>
      <c r="AC331" s="42">
        <f t="shared" si="72"/>
        <v>59956253.5</v>
      </c>
      <c r="AD331" s="42"/>
      <c r="AE331" s="42">
        <f t="shared" si="73"/>
        <v>9224039</v>
      </c>
      <c r="AF331" s="42">
        <f>--N331/30*15</f>
        <v>4612019.5</v>
      </c>
      <c r="AG331" s="42">
        <v>0</v>
      </c>
      <c r="AH331" s="42"/>
      <c r="AI331" s="42"/>
      <c r="AJ331" s="42">
        <f t="shared" si="74"/>
        <v>13836058.5</v>
      </c>
      <c r="AK331" s="42">
        <f t="shared" si="75"/>
        <v>73792312</v>
      </c>
      <c r="AL331" s="39"/>
      <c r="AM331" s="39"/>
      <c r="AN331" s="39"/>
      <c r="AO331" s="39"/>
      <c r="AP331" s="39"/>
      <c r="AQ331" s="39" t="s">
        <v>61</v>
      </c>
      <c r="AR331" s="39" t="s">
        <v>2364</v>
      </c>
      <c r="AS331" s="39" t="s">
        <v>2365</v>
      </c>
      <c r="AT331" s="39" t="s">
        <v>2277</v>
      </c>
    </row>
    <row r="332" spans="1:46" hidden="1" x14ac:dyDescent="0.25">
      <c r="A332" s="38">
        <v>331</v>
      </c>
      <c r="B332" s="39" t="s">
        <v>4</v>
      </c>
      <c r="C332" s="39" t="s">
        <v>2366</v>
      </c>
      <c r="D332" s="39" t="s">
        <v>2367</v>
      </c>
      <c r="E332" s="40">
        <v>1015414765</v>
      </c>
      <c r="F332" s="41">
        <v>46042</v>
      </c>
      <c r="G332" s="41"/>
      <c r="H332" s="41">
        <v>46284</v>
      </c>
      <c r="I332" s="42">
        <v>110010720.95999999</v>
      </c>
      <c r="J332" s="43"/>
      <c r="K332" s="40">
        <v>11555748</v>
      </c>
      <c r="L332" s="39" t="s">
        <v>92</v>
      </c>
      <c r="M332" s="42">
        <v>2195592.12</v>
      </c>
      <c r="N332" s="40">
        <v>13751340.119999999</v>
      </c>
      <c r="O332" s="42">
        <v>458378.00399999996</v>
      </c>
      <c r="P332" s="38">
        <v>602</v>
      </c>
      <c r="Q332" s="41">
        <v>46033</v>
      </c>
      <c r="R332" s="42">
        <v>165016080</v>
      </c>
      <c r="S332" s="38">
        <v>383</v>
      </c>
      <c r="T332" s="41">
        <v>46042</v>
      </c>
      <c r="U332" s="42">
        <v>110010720.95999999</v>
      </c>
      <c r="V332" s="42">
        <v>5042158.0439999998</v>
      </c>
      <c r="W332" s="42">
        <v>13751340.119999999</v>
      </c>
      <c r="X332" s="42">
        <v>13751340.119999999</v>
      </c>
      <c r="Y332" s="42">
        <v>13751340.119999999</v>
      </c>
      <c r="Z332" s="42">
        <v>13751340.119999999</v>
      </c>
      <c r="AA332" s="42">
        <v>13751340.119999999</v>
      </c>
      <c r="AB332" s="42">
        <v>13751340.119999999</v>
      </c>
      <c r="AC332" s="42">
        <f t="shared" si="72"/>
        <v>87550198.763999999</v>
      </c>
      <c r="AD332" s="42"/>
      <c r="AE332" s="42">
        <f t="shared" si="73"/>
        <v>13751340.119999999</v>
      </c>
      <c r="AF332" s="42">
        <f t="shared" ref="AF332:AF334" si="76">--N332/30*19</f>
        <v>8709182.0759999994</v>
      </c>
      <c r="AG332" s="42">
        <v>0</v>
      </c>
      <c r="AH332" s="42"/>
      <c r="AI332" s="42"/>
      <c r="AJ332" s="42">
        <f t="shared" si="74"/>
        <v>22460522.195999999</v>
      </c>
      <c r="AK332" s="42">
        <f t="shared" si="75"/>
        <v>110010720.95999999</v>
      </c>
      <c r="AL332" s="39"/>
      <c r="AM332" s="39"/>
      <c r="AN332" s="39"/>
      <c r="AO332" s="39"/>
      <c r="AP332" s="39"/>
      <c r="AQ332" s="39" t="s">
        <v>61</v>
      </c>
      <c r="AR332" s="39" t="s">
        <v>2368</v>
      </c>
      <c r="AS332" s="39" t="s">
        <v>2369</v>
      </c>
      <c r="AT332" s="39" t="s">
        <v>2277</v>
      </c>
    </row>
    <row r="333" spans="1:46" hidden="1" x14ac:dyDescent="0.25">
      <c r="A333" s="38">
        <v>332</v>
      </c>
      <c r="B333" s="39" t="s">
        <v>4</v>
      </c>
      <c r="C333" s="39" t="s">
        <v>2370</v>
      </c>
      <c r="D333" s="39" t="s">
        <v>2371</v>
      </c>
      <c r="E333" s="40">
        <v>80111509</v>
      </c>
      <c r="F333" s="41">
        <v>46042</v>
      </c>
      <c r="G333" s="41"/>
      <c r="H333" s="41">
        <v>46284</v>
      </c>
      <c r="I333" s="42">
        <v>110010720.95999999</v>
      </c>
      <c r="J333" s="43"/>
      <c r="K333" s="40">
        <v>11555748</v>
      </c>
      <c r="L333" s="39" t="s">
        <v>92</v>
      </c>
      <c r="M333" s="42">
        <v>2195592.12</v>
      </c>
      <c r="N333" s="40">
        <v>13751340.119999999</v>
      </c>
      <c r="O333" s="42">
        <v>458378.00399999996</v>
      </c>
      <c r="P333" s="38">
        <v>542</v>
      </c>
      <c r="Q333" s="41">
        <v>46033</v>
      </c>
      <c r="R333" s="42">
        <v>165016080</v>
      </c>
      <c r="S333" s="38">
        <v>244</v>
      </c>
      <c r="T333" s="41">
        <v>46038</v>
      </c>
      <c r="U333" s="42">
        <v>110010720.95999999</v>
      </c>
      <c r="V333" s="42">
        <v>5042158.0439999998</v>
      </c>
      <c r="W333" s="42">
        <v>13751340.119999999</v>
      </c>
      <c r="X333" s="42">
        <v>13751340.119999999</v>
      </c>
      <c r="Y333" s="42">
        <v>13751340.119999999</v>
      </c>
      <c r="Z333" s="42">
        <v>13751340.119999999</v>
      </c>
      <c r="AA333" s="42">
        <v>13751340.119999999</v>
      </c>
      <c r="AB333" s="42">
        <v>13751340.119999999</v>
      </c>
      <c r="AC333" s="42">
        <f t="shared" si="72"/>
        <v>87550198.763999999</v>
      </c>
      <c r="AD333" s="42"/>
      <c r="AE333" s="42">
        <f t="shared" si="73"/>
        <v>13751340.119999999</v>
      </c>
      <c r="AF333" s="42">
        <f t="shared" si="76"/>
        <v>8709182.0759999994</v>
      </c>
      <c r="AG333" s="42">
        <v>0</v>
      </c>
      <c r="AH333" s="42"/>
      <c r="AI333" s="42"/>
      <c r="AJ333" s="42">
        <f t="shared" si="74"/>
        <v>22460522.195999999</v>
      </c>
      <c r="AK333" s="42">
        <f t="shared" si="75"/>
        <v>110010720.95999999</v>
      </c>
      <c r="AL333" s="39"/>
      <c r="AM333" s="39"/>
      <c r="AN333" s="39"/>
      <c r="AO333" s="39"/>
      <c r="AP333" s="39"/>
      <c r="AQ333" s="39" t="s">
        <v>61</v>
      </c>
      <c r="AR333" s="39" t="s">
        <v>2372</v>
      </c>
      <c r="AS333" s="39" t="s">
        <v>2373</v>
      </c>
      <c r="AT333" s="39" t="s">
        <v>2277</v>
      </c>
    </row>
    <row r="334" spans="1:46" hidden="1" x14ac:dyDescent="0.25">
      <c r="A334" s="38">
        <v>333</v>
      </c>
      <c r="B334" s="39" t="s">
        <v>4</v>
      </c>
      <c r="C334" s="39" t="s">
        <v>2374</v>
      </c>
      <c r="D334" s="39" t="s">
        <v>2375</v>
      </c>
      <c r="E334" s="40">
        <v>79796878</v>
      </c>
      <c r="F334" s="41">
        <v>46042</v>
      </c>
      <c r="G334" s="41"/>
      <c r="H334" s="41">
        <v>46284</v>
      </c>
      <c r="I334" s="42">
        <v>110010720.95999999</v>
      </c>
      <c r="J334" s="43"/>
      <c r="K334" s="40">
        <v>11555748</v>
      </c>
      <c r="L334" s="39" t="s">
        <v>92</v>
      </c>
      <c r="M334" s="42">
        <v>2195592.12</v>
      </c>
      <c r="N334" s="40">
        <v>13751340.119999999</v>
      </c>
      <c r="O334" s="42">
        <v>458378.00399999996</v>
      </c>
      <c r="P334" s="38">
        <v>601</v>
      </c>
      <c r="Q334" s="41">
        <v>46033</v>
      </c>
      <c r="R334" s="42">
        <v>165016080</v>
      </c>
      <c r="S334" s="38">
        <v>274</v>
      </c>
      <c r="T334" s="41">
        <v>46041</v>
      </c>
      <c r="U334" s="42">
        <v>110010720.95999999</v>
      </c>
      <c r="V334" s="42">
        <v>5042158.0439999998</v>
      </c>
      <c r="W334" s="42">
        <v>13751340.119999999</v>
      </c>
      <c r="X334" s="42">
        <v>13751340.119999999</v>
      </c>
      <c r="Y334" s="42">
        <v>13751340.119999999</v>
      </c>
      <c r="Z334" s="42">
        <v>13751340.119999999</v>
      </c>
      <c r="AA334" s="42">
        <v>13751340.119999999</v>
      </c>
      <c r="AB334" s="42">
        <v>13751340.119999999</v>
      </c>
      <c r="AC334" s="42">
        <f t="shared" si="72"/>
        <v>87550198.763999999</v>
      </c>
      <c r="AD334" s="42"/>
      <c r="AE334" s="42">
        <f t="shared" si="73"/>
        <v>13751340.119999999</v>
      </c>
      <c r="AF334" s="42">
        <f t="shared" si="76"/>
        <v>8709182.0759999994</v>
      </c>
      <c r="AG334" s="42">
        <v>0</v>
      </c>
      <c r="AH334" s="42"/>
      <c r="AI334" s="42"/>
      <c r="AJ334" s="42">
        <f t="shared" si="74"/>
        <v>22460522.195999999</v>
      </c>
      <c r="AK334" s="42">
        <f t="shared" si="75"/>
        <v>110010720.95999999</v>
      </c>
      <c r="AL334" s="39"/>
      <c r="AM334" s="39"/>
      <c r="AN334" s="39"/>
      <c r="AO334" s="39"/>
      <c r="AP334" s="39"/>
      <c r="AQ334" s="39" t="s">
        <v>61</v>
      </c>
      <c r="AR334" s="39" t="s">
        <v>2376</v>
      </c>
      <c r="AS334" s="39" t="s">
        <v>2377</v>
      </c>
      <c r="AT334" s="39" t="s">
        <v>2277</v>
      </c>
    </row>
    <row r="335" spans="1:46" hidden="1" x14ac:dyDescent="0.25">
      <c r="A335" s="38">
        <v>334</v>
      </c>
      <c r="B335" s="39" t="s">
        <v>4</v>
      </c>
      <c r="C335" s="39" t="s">
        <v>2378</v>
      </c>
      <c r="D335" s="39" t="s">
        <v>2379</v>
      </c>
      <c r="E335" s="40">
        <v>80163564</v>
      </c>
      <c r="F335" s="41">
        <v>46041</v>
      </c>
      <c r="G335" s="41"/>
      <c r="H335" s="41">
        <v>46283</v>
      </c>
      <c r="I335" s="42">
        <v>92445984</v>
      </c>
      <c r="J335" s="43"/>
      <c r="K335" s="40">
        <v>0</v>
      </c>
      <c r="L335" s="39" t="s">
        <v>60</v>
      </c>
      <c r="M335" s="42">
        <v>0</v>
      </c>
      <c r="N335" s="40">
        <v>11555748</v>
      </c>
      <c r="O335" s="42">
        <v>385191.6</v>
      </c>
      <c r="P335" s="38">
        <v>519</v>
      </c>
      <c r="Q335" s="41">
        <v>46033</v>
      </c>
      <c r="R335" s="42">
        <v>138668976</v>
      </c>
      <c r="S335" s="38">
        <v>297</v>
      </c>
      <c r="T335" s="41">
        <v>46041</v>
      </c>
      <c r="U335" s="42">
        <v>92445984</v>
      </c>
      <c r="V335" s="42">
        <v>4622299.1999999993</v>
      </c>
      <c r="W335" s="42">
        <v>11555748</v>
      </c>
      <c r="X335" s="42">
        <v>11555748</v>
      </c>
      <c r="Y335" s="42">
        <v>11555748</v>
      </c>
      <c r="Z335" s="42">
        <v>11555748</v>
      </c>
      <c r="AA335" s="42">
        <v>11555748</v>
      </c>
      <c r="AB335" s="42">
        <v>11555748</v>
      </c>
      <c r="AC335" s="42">
        <f t="shared" si="72"/>
        <v>73956787.200000003</v>
      </c>
      <c r="AD335" s="42"/>
      <c r="AE335" s="42">
        <f t="shared" si="73"/>
        <v>11555748</v>
      </c>
      <c r="AF335" s="42">
        <f>--N335/30*18</f>
        <v>6933448.7999999998</v>
      </c>
      <c r="AG335" s="42">
        <v>0</v>
      </c>
      <c r="AH335" s="42"/>
      <c r="AI335" s="42"/>
      <c r="AJ335" s="42">
        <f t="shared" si="74"/>
        <v>18489196.800000001</v>
      </c>
      <c r="AK335" s="42">
        <f t="shared" si="75"/>
        <v>92445984</v>
      </c>
      <c r="AL335" s="39"/>
      <c r="AM335" s="39"/>
      <c r="AN335" s="39"/>
      <c r="AO335" s="39"/>
      <c r="AP335" s="39"/>
      <c r="AQ335" s="39" t="s">
        <v>61</v>
      </c>
      <c r="AR335" s="39" t="s">
        <v>2380</v>
      </c>
      <c r="AS335" s="39" t="s">
        <v>2381</v>
      </c>
      <c r="AT335" s="39" t="s">
        <v>2277</v>
      </c>
    </row>
    <row r="336" spans="1:46" hidden="1" x14ac:dyDescent="0.25">
      <c r="A336" s="38">
        <v>335</v>
      </c>
      <c r="B336" s="39" t="s">
        <v>4</v>
      </c>
      <c r="C336" s="39" t="s">
        <v>2382</v>
      </c>
      <c r="D336" s="39" t="s">
        <v>2383</v>
      </c>
      <c r="E336" s="40">
        <v>1110501823</v>
      </c>
      <c r="F336" s="41">
        <v>46044</v>
      </c>
      <c r="G336" s="41"/>
      <c r="H336" s="41">
        <v>46286</v>
      </c>
      <c r="I336" s="42">
        <v>92445984</v>
      </c>
      <c r="J336" s="43"/>
      <c r="K336" s="40">
        <v>0</v>
      </c>
      <c r="L336" s="39" t="s">
        <v>60</v>
      </c>
      <c r="M336" s="42">
        <v>0</v>
      </c>
      <c r="N336" s="40">
        <v>11555748</v>
      </c>
      <c r="O336" s="42">
        <v>385191.6</v>
      </c>
      <c r="P336" s="38">
        <v>534</v>
      </c>
      <c r="Q336" s="41">
        <v>46033</v>
      </c>
      <c r="R336" s="42">
        <v>138668976</v>
      </c>
      <c r="S336" s="38">
        <v>474</v>
      </c>
      <c r="T336" s="41">
        <v>46044</v>
      </c>
      <c r="U336" s="42">
        <v>92445984</v>
      </c>
      <c r="V336" s="42">
        <v>3466724.4</v>
      </c>
      <c r="W336" s="42">
        <v>11555748</v>
      </c>
      <c r="X336" s="42">
        <v>11555748</v>
      </c>
      <c r="Y336" s="42">
        <v>11555748</v>
      </c>
      <c r="Z336" s="42">
        <v>11555748</v>
      </c>
      <c r="AA336" s="42">
        <v>11555748</v>
      </c>
      <c r="AB336" s="42">
        <v>11555748</v>
      </c>
      <c r="AC336" s="42">
        <f t="shared" si="72"/>
        <v>72801212.400000006</v>
      </c>
      <c r="AD336" s="42"/>
      <c r="AE336" s="42">
        <f t="shared" si="73"/>
        <v>11555748</v>
      </c>
      <c r="AF336" s="42">
        <f>--N336/30*21</f>
        <v>8089023.5999999996</v>
      </c>
      <c r="AG336" s="42">
        <v>0</v>
      </c>
      <c r="AH336" s="42"/>
      <c r="AI336" s="42"/>
      <c r="AJ336" s="42">
        <f t="shared" si="74"/>
        <v>19644771.600000001</v>
      </c>
      <c r="AK336" s="42">
        <f t="shared" si="75"/>
        <v>92445984</v>
      </c>
      <c r="AL336" s="39"/>
      <c r="AM336" s="39"/>
      <c r="AN336" s="39"/>
      <c r="AO336" s="39"/>
      <c r="AP336" s="39"/>
      <c r="AQ336" s="39" t="s">
        <v>61</v>
      </c>
      <c r="AR336" s="39" t="s">
        <v>2384</v>
      </c>
      <c r="AS336" s="39" t="s">
        <v>2385</v>
      </c>
      <c r="AT336" s="39" t="s">
        <v>2277</v>
      </c>
    </row>
    <row r="337" spans="1:46" hidden="1" x14ac:dyDescent="0.25">
      <c r="A337" s="38">
        <v>336</v>
      </c>
      <c r="B337" s="39" t="s">
        <v>4</v>
      </c>
      <c r="C337" s="39" t="s">
        <v>2386</v>
      </c>
      <c r="D337" s="39" t="s">
        <v>2387</v>
      </c>
      <c r="E337" s="40">
        <v>80878520</v>
      </c>
      <c r="F337" s="41">
        <v>46038</v>
      </c>
      <c r="G337" s="41"/>
      <c r="H337" s="41">
        <v>46280</v>
      </c>
      <c r="I337" s="42">
        <v>92445984</v>
      </c>
      <c r="J337" s="43"/>
      <c r="K337" s="40">
        <v>0</v>
      </c>
      <c r="L337" s="39" t="s">
        <v>60</v>
      </c>
      <c r="M337" s="42">
        <v>0</v>
      </c>
      <c r="N337" s="40">
        <v>11555748</v>
      </c>
      <c r="O337" s="42">
        <v>385191.6</v>
      </c>
      <c r="P337" s="38">
        <v>533</v>
      </c>
      <c r="Q337" s="41">
        <v>46033</v>
      </c>
      <c r="R337" s="42">
        <v>138668976</v>
      </c>
      <c r="S337" s="38">
        <v>240</v>
      </c>
      <c r="T337" s="41">
        <v>46038</v>
      </c>
      <c r="U337" s="42">
        <v>92445984</v>
      </c>
      <c r="V337" s="42">
        <v>5777874</v>
      </c>
      <c r="W337" s="42">
        <v>11555748</v>
      </c>
      <c r="X337" s="42">
        <v>11555748</v>
      </c>
      <c r="Y337" s="42">
        <v>11555748</v>
      </c>
      <c r="Z337" s="42">
        <v>11555748</v>
      </c>
      <c r="AA337" s="42">
        <v>11555748</v>
      </c>
      <c r="AB337" s="42">
        <v>11555748</v>
      </c>
      <c r="AC337" s="42">
        <f t="shared" si="72"/>
        <v>75112362</v>
      </c>
      <c r="AD337" s="42"/>
      <c r="AE337" s="42">
        <f t="shared" si="73"/>
        <v>11555748</v>
      </c>
      <c r="AF337" s="42">
        <f>--N337/30*15</f>
        <v>5777874</v>
      </c>
      <c r="AG337" s="42">
        <v>0</v>
      </c>
      <c r="AH337" s="42"/>
      <c r="AI337" s="42"/>
      <c r="AJ337" s="42">
        <f t="shared" si="74"/>
        <v>17333622</v>
      </c>
      <c r="AK337" s="42">
        <f t="shared" si="75"/>
        <v>92445984</v>
      </c>
      <c r="AL337" s="39"/>
      <c r="AM337" s="39"/>
      <c r="AN337" s="39"/>
      <c r="AO337" s="39"/>
      <c r="AP337" s="39"/>
      <c r="AQ337" s="39" t="s">
        <v>61</v>
      </c>
      <c r="AR337" s="39" t="s">
        <v>2388</v>
      </c>
      <c r="AS337" s="39" t="s">
        <v>2389</v>
      </c>
      <c r="AT337" s="39" t="s">
        <v>2277</v>
      </c>
    </row>
    <row r="338" spans="1:46" hidden="1" x14ac:dyDescent="0.25">
      <c r="A338" s="38">
        <v>337</v>
      </c>
      <c r="B338" s="39" t="s">
        <v>4</v>
      </c>
      <c r="C338" s="39" t="s">
        <v>2390</v>
      </c>
      <c r="D338" s="39" t="s">
        <v>2391</v>
      </c>
      <c r="E338" s="40">
        <v>1121859116</v>
      </c>
      <c r="F338" s="41">
        <v>46041</v>
      </c>
      <c r="G338" s="41"/>
      <c r="H338" s="41">
        <v>46283</v>
      </c>
      <c r="I338" s="42">
        <v>92445984</v>
      </c>
      <c r="J338" s="43"/>
      <c r="K338" s="40">
        <v>0</v>
      </c>
      <c r="L338" s="39" t="s">
        <v>60</v>
      </c>
      <c r="M338" s="42">
        <v>0</v>
      </c>
      <c r="N338" s="40">
        <v>11555748</v>
      </c>
      <c r="O338" s="42">
        <v>385191.6</v>
      </c>
      <c r="P338" s="38">
        <v>552</v>
      </c>
      <c r="Q338" s="41">
        <v>46033</v>
      </c>
      <c r="R338" s="42">
        <v>138668976</v>
      </c>
      <c r="S338" s="38">
        <v>294</v>
      </c>
      <c r="T338" s="41">
        <v>46041</v>
      </c>
      <c r="U338" s="42">
        <v>92445984</v>
      </c>
      <c r="V338" s="42">
        <v>4622299.1999999993</v>
      </c>
      <c r="W338" s="42">
        <v>11555748</v>
      </c>
      <c r="X338" s="42">
        <v>11555748</v>
      </c>
      <c r="Y338" s="42">
        <v>11555748</v>
      </c>
      <c r="Z338" s="42">
        <v>11555748</v>
      </c>
      <c r="AA338" s="42">
        <v>11555748</v>
      </c>
      <c r="AB338" s="42">
        <v>11555748</v>
      </c>
      <c r="AC338" s="42">
        <f t="shared" si="72"/>
        <v>73956787.200000003</v>
      </c>
      <c r="AD338" s="42"/>
      <c r="AE338" s="42">
        <f t="shared" si="73"/>
        <v>11555748</v>
      </c>
      <c r="AF338" s="42">
        <f t="shared" ref="AF338:AF340" si="77">--N338/30*18</f>
        <v>6933448.7999999998</v>
      </c>
      <c r="AG338" s="42">
        <v>0</v>
      </c>
      <c r="AH338" s="42"/>
      <c r="AI338" s="42"/>
      <c r="AJ338" s="42">
        <f t="shared" si="74"/>
        <v>18489196.800000001</v>
      </c>
      <c r="AK338" s="42">
        <f t="shared" si="75"/>
        <v>92445984</v>
      </c>
      <c r="AL338" s="39"/>
      <c r="AM338" s="39"/>
      <c r="AN338" s="39"/>
      <c r="AO338" s="39"/>
      <c r="AP338" s="39"/>
      <c r="AQ338" s="39" t="s">
        <v>61</v>
      </c>
      <c r="AR338" s="39" t="s">
        <v>2392</v>
      </c>
      <c r="AS338" s="39" t="s">
        <v>2393</v>
      </c>
      <c r="AT338" s="39" t="s">
        <v>2277</v>
      </c>
    </row>
    <row r="339" spans="1:46" hidden="1" x14ac:dyDescent="0.25">
      <c r="A339" s="38">
        <v>338</v>
      </c>
      <c r="B339" s="39" t="s">
        <v>4</v>
      </c>
      <c r="C339" s="39" t="s">
        <v>2394</v>
      </c>
      <c r="D339" s="39" t="s">
        <v>2395</v>
      </c>
      <c r="E339" s="40">
        <v>80832339</v>
      </c>
      <c r="F339" s="41">
        <v>46041</v>
      </c>
      <c r="G339" s="41"/>
      <c r="H339" s="41">
        <v>46283</v>
      </c>
      <c r="I339" s="42">
        <v>92445984</v>
      </c>
      <c r="J339" s="43"/>
      <c r="K339" s="40">
        <v>0</v>
      </c>
      <c r="L339" s="39" t="s">
        <v>60</v>
      </c>
      <c r="M339" s="42">
        <v>0</v>
      </c>
      <c r="N339" s="40">
        <v>11555748</v>
      </c>
      <c r="O339" s="42">
        <v>385191.6</v>
      </c>
      <c r="P339" s="38">
        <v>567</v>
      </c>
      <c r="Q339" s="41">
        <v>46033</v>
      </c>
      <c r="R339" s="42">
        <v>138668976</v>
      </c>
      <c r="S339" s="38">
        <v>295</v>
      </c>
      <c r="T339" s="41">
        <v>46041</v>
      </c>
      <c r="U339" s="42">
        <v>92445984</v>
      </c>
      <c r="V339" s="42">
        <v>4622299.1999999993</v>
      </c>
      <c r="W339" s="42">
        <v>11555748</v>
      </c>
      <c r="X339" s="42">
        <v>11555748</v>
      </c>
      <c r="Y339" s="42">
        <v>11555748</v>
      </c>
      <c r="Z339" s="42">
        <v>11555748</v>
      </c>
      <c r="AA339" s="42">
        <v>11555748</v>
      </c>
      <c r="AB339" s="42">
        <v>11555748</v>
      </c>
      <c r="AC339" s="42">
        <f t="shared" si="72"/>
        <v>73956787.200000003</v>
      </c>
      <c r="AD339" s="42"/>
      <c r="AE339" s="42">
        <f t="shared" si="73"/>
        <v>11555748</v>
      </c>
      <c r="AF339" s="42">
        <f t="shared" si="77"/>
        <v>6933448.7999999998</v>
      </c>
      <c r="AG339" s="42">
        <v>0</v>
      </c>
      <c r="AH339" s="42"/>
      <c r="AI339" s="42"/>
      <c r="AJ339" s="42">
        <f t="shared" si="74"/>
        <v>18489196.800000001</v>
      </c>
      <c r="AK339" s="42">
        <f t="shared" si="75"/>
        <v>92445984</v>
      </c>
      <c r="AL339" s="39"/>
      <c r="AM339" s="39"/>
      <c r="AN339" s="39"/>
      <c r="AO339" s="39"/>
      <c r="AP339" s="39"/>
      <c r="AQ339" s="39" t="s">
        <v>61</v>
      </c>
      <c r="AR339" s="39" t="s">
        <v>2396</v>
      </c>
      <c r="AS339" s="39" t="s">
        <v>2397</v>
      </c>
      <c r="AT339" s="39" t="s">
        <v>2277</v>
      </c>
    </row>
    <row r="340" spans="1:46" hidden="1" x14ac:dyDescent="0.25">
      <c r="A340" s="38">
        <v>339</v>
      </c>
      <c r="B340" s="39" t="s">
        <v>4</v>
      </c>
      <c r="C340" s="39" t="s">
        <v>2398</v>
      </c>
      <c r="D340" s="39" t="s">
        <v>2399</v>
      </c>
      <c r="E340" s="40">
        <v>1014209294</v>
      </c>
      <c r="F340" s="41">
        <v>46041</v>
      </c>
      <c r="G340" s="41"/>
      <c r="H340" s="41">
        <v>46283</v>
      </c>
      <c r="I340" s="42">
        <v>92445984</v>
      </c>
      <c r="J340" s="43"/>
      <c r="K340" s="40">
        <v>0</v>
      </c>
      <c r="L340" s="39" t="s">
        <v>60</v>
      </c>
      <c r="M340" s="42">
        <v>0</v>
      </c>
      <c r="N340" s="40">
        <v>11555748</v>
      </c>
      <c r="O340" s="42">
        <v>385191.6</v>
      </c>
      <c r="P340" s="38">
        <v>579</v>
      </c>
      <c r="Q340" s="41">
        <v>46033</v>
      </c>
      <c r="R340" s="42">
        <v>138668976</v>
      </c>
      <c r="S340" s="38">
        <v>296</v>
      </c>
      <c r="T340" s="41">
        <v>46041</v>
      </c>
      <c r="U340" s="42">
        <v>92445984</v>
      </c>
      <c r="V340" s="42">
        <v>4622299.2</v>
      </c>
      <c r="W340" s="42">
        <v>11555748</v>
      </c>
      <c r="X340" s="42">
        <v>11555748</v>
      </c>
      <c r="Y340" s="42">
        <v>11555748</v>
      </c>
      <c r="Z340" s="42">
        <v>11555748</v>
      </c>
      <c r="AA340" s="42">
        <v>11555748</v>
      </c>
      <c r="AB340" s="42">
        <v>11555748</v>
      </c>
      <c r="AC340" s="42">
        <f t="shared" si="72"/>
        <v>73956787.200000003</v>
      </c>
      <c r="AD340" s="42"/>
      <c r="AE340" s="42">
        <f t="shared" si="73"/>
        <v>11555748</v>
      </c>
      <c r="AF340" s="42">
        <f t="shared" si="77"/>
        <v>6933448.7999999998</v>
      </c>
      <c r="AG340" s="42">
        <v>0</v>
      </c>
      <c r="AH340" s="42"/>
      <c r="AI340" s="42"/>
      <c r="AJ340" s="42">
        <f t="shared" si="74"/>
        <v>18489196.800000001</v>
      </c>
      <c r="AK340" s="42">
        <f t="shared" si="75"/>
        <v>92445984</v>
      </c>
      <c r="AL340" s="39"/>
      <c r="AM340" s="39"/>
      <c r="AN340" s="39"/>
      <c r="AO340" s="39"/>
      <c r="AP340" s="39"/>
      <c r="AQ340" s="39" t="s">
        <v>61</v>
      </c>
      <c r="AR340" s="39" t="s">
        <v>2400</v>
      </c>
      <c r="AS340" s="39" t="s">
        <v>2401</v>
      </c>
      <c r="AT340" s="39" t="s">
        <v>2277</v>
      </c>
    </row>
    <row r="341" spans="1:46" hidden="1" x14ac:dyDescent="0.25">
      <c r="A341" s="38">
        <v>340</v>
      </c>
      <c r="B341" s="39" t="s">
        <v>4</v>
      </c>
      <c r="C341" s="39" t="s">
        <v>2402</v>
      </c>
      <c r="D341" s="39" t="s">
        <v>2403</v>
      </c>
      <c r="E341" s="40">
        <v>13544953</v>
      </c>
      <c r="F341" s="41">
        <v>46038</v>
      </c>
      <c r="G341" s="41"/>
      <c r="H341" s="41">
        <v>46280</v>
      </c>
      <c r="I341" s="42">
        <v>92445984</v>
      </c>
      <c r="J341" s="43"/>
      <c r="K341" s="40">
        <v>0</v>
      </c>
      <c r="L341" s="39" t="s">
        <v>60</v>
      </c>
      <c r="M341" s="42">
        <v>0</v>
      </c>
      <c r="N341" s="40">
        <v>11555748</v>
      </c>
      <c r="O341" s="42">
        <v>385191.6</v>
      </c>
      <c r="P341" s="38">
        <v>548</v>
      </c>
      <c r="Q341" s="41">
        <v>46033</v>
      </c>
      <c r="R341" s="42">
        <v>138668976</v>
      </c>
      <c r="S341" s="38">
        <v>247</v>
      </c>
      <c r="T341" s="41">
        <v>46038</v>
      </c>
      <c r="U341" s="42">
        <v>92445984</v>
      </c>
      <c r="V341" s="42">
        <v>5777874</v>
      </c>
      <c r="W341" s="42">
        <v>11555748</v>
      </c>
      <c r="X341" s="42">
        <v>11555748</v>
      </c>
      <c r="Y341" s="42">
        <v>11555748</v>
      </c>
      <c r="Z341" s="42">
        <v>11555748</v>
      </c>
      <c r="AA341" s="42">
        <v>11555748</v>
      </c>
      <c r="AB341" s="42">
        <v>11555748</v>
      </c>
      <c r="AC341" s="42">
        <f>SUM(V341:AA341)</f>
        <v>63556614</v>
      </c>
      <c r="AD341" s="42">
        <f>+AB341</f>
        <v>11555748</v>
      </c>
      <c r="AE341" s="42">
        <f t="shared" si="73"/>
        <v>11555748</v>
      </c>
      <c r="AF341" s="42">
        <f>--N341/30*15</f>
        <v>5777874</v>
      </c>
      <c r="AG341" s="42">
        <v>0</v>
      </c>
      <c r="AH341" s="42"/>
      <c r="AI341" s="42"/>
      <c r="AJ341" s="42">
        <f t="shared" si="74"/>
        <v>28889370</v>
      </c>
      <c r="AK341" s="42">
        <f t="shared" si="75"/>
        <v>92445984</v>
      </c>
      <c r="AL341" s="39"/>
      <c r="AM341" s="39"/>
      <c r="AN341" s="39"/>
      <c r="AO341" s="39"/>
      <c r="AP341" s="39"/>
      <c r="AQ341" s="39" t="s">
        <v>61</v>
      </c>
      <c r="AR341" s="39" t="s">
        <v>2404</v>
      </c>
      <c r="AS341" s="39" t="s">
        <v>2405</v>
      </c>
      <c r="AT341" s="39" t="s">
        <v>2277</v>
      </c>
    </row>
    <row r="342" spans="1:46" hidden="1" x14ac:dyDescent="0.25">
      <c r="A342" s="38">
        <v>341</v>
      </c>
      <c r="B342" s="39" t="s">
        <v>4</v>
      </c>
      <c r="C342" s="39" t="s">
        <v>2406</v>
      </c>
      <c r="D342" s="39" t="s">
        <v>2407</v>
      </c>
      <c r="E342" s="40">
        <v>80020274</v>
      </c>
      <c r="F342" s="41">
        <v>46042</v>
      </c>
      <c r="G342" s="41"/>
      <c r="H342" s="41">
        <v>46284</v>
      </c>
      <c r="I342" s="42">
        <v>92445984</v>
      </c>
      <c r="J342" s="43"/>
      <c r="K342" s="40">
        <v>0</v>
      </c>
      <c r="L342" s="39" t="s">
        <v>60</v>
      </c>
      <c r="M342" s="42">
        <v>0</v>
      </c>
      <c r="N342" s="40">
        <v>11555748</v>
      </c>
      <c r="O342" s="42">
        <v>385191.6</v>
      </c>
      <c r="P342" s="38">
        <v>553</v>
      </c>
      <c r="Q342" s="41">
        <v>46033</v>
      </c>
      <c r="R342" s="42">
        <v>138668976</v>
      </c>
      <c r="S342" s="38">
        <v>355</v>
      </c>
      <c r="T342" s="41">
        <v>46042</v>
      </c>
      <c r="U342" s="42">
        <v>92445984</v>
      </c>
      <c r="V342" s="42">
        <v>4237107.5999999996</v>
      </c>
      <c r="W342" s="42">
        <v>11555748</v>
      </c>
      <c r="X342" s="42">
        <v>11555748</v>
      </c>
      <c r="Y342" s="42">
        <v>11555748</v>
      </c>
      <c r="Z342" s="42">
        <v>11555748</v>
      </c>
      <c r="AA342" s="42">
        <v>11555748</v>
      </c>
      <c r="AB342" s="42">
        <v>11555748</v>
      </c>
      <c r="AC342" s="42">
        <f t="shared" si="72"/>
        <v>73571595.599999994</v>
      </c>
      <c r="AD342" s="42"/>
      <c r="AE342" s="42">
        <f t="shared" si="73"/>
        <v>11555748</v>
      </c>
      <c r="AF342" s="42">
        <f>--N342/30*19</f>
        <v>7318640.3999999994</v>
      </c>
      <c r="AG342" s="42">
        <v>0</v>
      </c>
      <c r="AH342" s="42"/>
      <c r="AI342" s="42"/>
      <c r="AJ342" s="42">
        <f t="shared" si="74"/>
        <v>18874388.399999999</v>
      </c>
      <c r="AK342" s="42">
        <f t="shared" si="75"/>
        <v>92445984</v>
      </c>
      <c r="AL342" s="39"/>
      <c r="AM342" s="39"/>
      <c r="AN342" s="39"/>
      <c r="AO342" s="39"/>
      <c r="AP342" s="39"/>
      <c r="AQ342" s="39" t="s">
        <v>61</v>
      </c>
      <c r="AR342" s="39" t="s">
        <v>2408</v>
      </c>
      <c r="AS342" s="39" t="s">
        <v>2409</v>
      </c>
      <c r="AT342" s="39" t="s">
        <v>2277</v>
      </c>
    </row>
    <row r="343" spans="1:46" hidden="1" x14ac:dyDescent="0.25">
      <c r="A343" s="38">
        <v>342</v>
      </c>
      <c r="B343" s="39" t="s">
        <v>4</v>
      </c>
      <c r="C343" s="39" t="s">
        <v>2410</v>
      </c>
      <c r="D343" s="39" t="s">
        <v>2411</v>
      </c>
      <c r="E343" s="40">
        <v>1032399909</v>
      </c>
      <c r="F343" s="41">
        <v>46044</v>
      </c>
      <c r="G343" s="41"/>
      <c r="H343" s="41">
        <v>46286</v>
      </c>
      <c r="I343" s="42">
        <v>130912756.8</v>
      </c>
      <c r="J343" s="43"/>
      <c r="K343" s="40">
        <v>13751340</v>
      </c>
      <c r="L343" s="39" t="s">
        <v>92</v>
      </c>
      <c r="M343" s="42">
        <v>2612754.6</v>
      </c>
      <c r="N343" s="40">
        <v>16364094.6</v>
      </c>
      <c r="O343" s="42">
        <v>545469.81999999995</v>
      </c>
      <c r="P343" s="38">
        <v>536</v>
      </c>
      <c r="Q343" s="41">
        <v>46033</v>
      </c>
      <c r="R343" s="42">
        <v>196369140</v>
      </c>
      <c r="S343" s="38">
        <v>402</v>
      </c>
      <c r="T343" s="41">
        <v>46042</v>
      </c>
      <c r="U343" s="42">
        <v>130912756.8</v>
      </c>
      <c r="V343" s="42">
        <v>4909228.38</v>
      </c>
      <c r="W343" s="42">
        <v>16364094.6</v>
      </c>
      <c r="X343" s="42">
        <v>16364094.6</v>
      </c>
      <c r="Y343" s="42">
        <v>16364094.6</v>
      </c>
      <c r="Z343" s="42">
        <v>16364094.6</v>
      </c>
      <c r="AA343" s="42">
        <v>16364094.6</v>
      </c>
      <c r="AB343" s="42">
        <v>16364094.6</v>
      </c>
      <c r="AC343" s="42">
        <f t="shared" si="72"/>
        <v>103093795.97999999</v>
      </c>
      <c r="AD343" s="42"/>
      <c r="AE343" s="42">
        <f t="shared" si="73"/>
        <v>16364094.6</v>
      </c>
      <c r="AF343" s="42">
        <f t="shared" ref="AF343:AF345" si="78">--N343/30*21</f>
        <v>11454866.219999999</v>
      </c>
      <c r="AG343" s="42">
        <v>0</v>
      </c>
      <c r="AH343" s="42"/>
      <c r="AI343" s="42"/>
      <c r="AJ343" s="42">
        <f t="shared" si="74"/>
        <v>27818960.82</v>
      </c>
      <c r="AK343" s="42">
        <f t="shared" si="75"/>
        <v>130912756.79999998</v>
      </c>
      <c r="AL343" s="39"/>
      <c r="AM343" s="39"/>
      <c r="AN343" s="39"/>
      <c r="AO343" s="39"/>
      <c r="AP343" s="39"/>
      <c r="AQ343" s="39" t="s">
        <v>61</v>
      </c>
      <c r="AR343" s="39" t="s">
        <v>2412</v>
      </c>
      <c r="AS343" s="39" t="s">
        <v>2413</v>
      </c>
      <c r="AT343" s="39" t="s">
        <v>2277</v>
      </c>
    </row>
    <row r="344" spans="1:46" hidden="1" x14ac:dyDescent="0.25">
      <c r="A344" s="38">
        <v>343</v>
      </c>
      <c r="B344" s="39" t="s">
        <v>4</v>
      </c>
      <c r="C344" s="39" t="s">
        <v>2414</v>
      </c>
      <c r="D344" s="39" t="s">
        <v>2415</v>
      </c>
      <c r="E344" s="40">
        <v>1015413393</v>
      </c>
      <c r="F344" s="41">
        <v>46044</v>
      </c>
      <c r="G344" s="41"/>
      <c r="H344" s="41">
        <v>46286</v>
      </c>
      <c r="I344" s="42">
        <v>110010720</v>
      </c>
      <c r="J344" s="43"/>
      <c r="K344" s="40">
        <v>0</v>
      </c>
      <c r="L344" s="39" t="s">
        <v>60</v>
      </c>
      <c r="M344" s="42">
        <v>0</v>
      </c>
      <c r="N344" s="40">
        <v>13751340</v>
      </c>
      <c r="O344" s="42">
        <v>458378</v>
      </c>
      <c r="P344" s="38">
        <v>541</v>
      </c>
      <c r="Q344" s="41">
        <v>46033</v>
      </c>
      <c r="R344" s="42">
        <v>165016080</v>
      </c>
      <c r="S344" s="38">
        <v>358</v>
      </c>
      <c r="T344" s="41">
        <v>46042</v>
      </c>
      <c r="U344" s="42">
        <v>110010720</v>
      </c>
      <c r="V344" s="42">
        <v>4125402</v>
      </c>
      <c r="W344" s="42">
        <v>13751340</v>
      </c>
      <c r="X344" s="42">
        <v>13751340</v>
      </c>
      <c r="Y344" s="42">
        <v>13751340</v>
      </c>
      <c r="Z344" s="42">
        <v>13751340</v>
      </c>
      <c r="AA344" s="42">
        <v>13751340</v>
      </c>
      <c r="AB344" s="42">
        <v>13751340</v>
      </c>
      <c r="AC344" s="42">
        <f t="shared" si="72"/>
        <v>86633442</v>
      </c>
      <c r="AD344" s="42"/>
      <c r="AE344" s="42">
        <f t="shared" si="73"/>
        <v>13751340</v>
      </c>
      <c r="AF344" s="42">
        <f t="shared" si="78"/>
        <v>9625938</v>
      </c>
      <c r="AG344" s="42">
        <v>0</v>
      </c>
      <c r="AH344" s="42"/>
      <c r="AI344" s="42"/>
      <c r="AJ344" s="42">
        <f t="shared" si="74"/>
        <v>23377278</v>
      </c>
      <c r="AK344" s="42">
        <f t="shared" si="75"/>
        <v>110010720</v>
      </c>
      <c r="AL344" s="39"/>
      <c r="AM344" s="39"/>
      <c r="AN344" s="39"/>
      <c r="AO344" s="39"/>
      <c r="AP344" s="39"/>
      <c r="AQ344" s="39" t="s">
        <v>61</v>
      </c>
      <c r="AR344" s="39" t="s">
        <v>2416</v>
      </c>
      <c r="AS344" s="39" t="s">
        <v>2417</v>
      </c>
      <c r="AT344" s="39" t="s">
        <v>2277</v>
      </c>
    </row>
    <row r="345" spans="1:46" hidden="1" x14ac:dyDescent="0.25">
      <c r="A345" s="38">
        <v>344</v>
      </c>
      <c r="B345" s="39" t="s">
        <v>4</v>
      </c>
      <c r="C345" s="39" t="s">
        <v>2418</v>
      </c>
      <c r="D345" s="39" t="s">
        <v>2419</v>
      </c>
      <c r="E345" s="40">
        <v>7168282</v>
      </c>
      <c r="F345" s="41">
        <v>46044</v>
      </c>
      <c r="G345" s="41"/>
      <c r="H345" s="41">
        <v>46286</v>
      </c>
      <c r="I345" s="42">
        <v>110010720</v>
      </c>
      <c r="J345" s="43"/>
      <c r="K345" s="40">
        <v>0</v>
      </c>
      <c r="L345" s="39" t="s">
        <v>60</v>
      </c>
      <c r="M345" s="42">
        <v>0</v>
      </c>
      <c r="N345" s="40">
        <v>13751340</v>
      </c>
      <c r="O345" s="42">
        <v>458378</v>
      </c>
      <c r="P345" s="38">
        <v>595</v>
      </c>
      <c r="Q345" s="41">
        <v>46033</v>
      </c>
      <c r="R345" s="42">
        <v>165016080</v>
      </c>
      <c r="S345" s="38">
        <v>403</v>
      </c>
      <c r="T345" s="41">
        <v>46042</v>
      </c>
      <c r="U345" s="42">
        <v>110010720</v>
      </c>
      <c r="V345" s="42">
        <v>4125402</v>
      </c>
      <c r="W345" s="42">
        <v>13751340</v>
      </c>
      <c r="X345" s="42">
        <v>13751340</v>
      </c>
      <c r="Y345" s="42">
        <v>13751340</v>
      </c>
      <c r="Z345" s="42">
        <v>13751340</v>
      </c>
      <c r="AA345" s="42">
        <v>13751340</v>
      </c>
      <c r="AB345" s="42">
        <v>13751340</v>
      </c>
      <c r="AC345" s="42">
        <f t="shared" si="72"/>
        <v>86633442</v>
      </c>
      <c r="AD345" s="42"/>
      <c r="AE345" s="42">
        <f t="shared" si="73"/>
        <v>13751340</v>
      </c>
      <c r="AF345" s="42">
        <f t="shared" si="78"/>
        <v>9625938</v>
      </c>
      <c r="AG345" s="42">
        <v>0</v>
      </c>
      <c r="AH345" s="42"/>
      <c r="AI345" s="42"/>
      <c r="AJ345" s="42">
        <f t="shared" si="74"/>
        <v>23377278</v>
      </c>
      <c r="AK345" s="42">
        <f t="shared" si="75"/>
        <v>110010720</v>
      </c>
      <c r="AL345" s="39"/>
      <c r="AM345" s="39"/>
      <c r="AN345" s="39"/>
      <c r="AO345" s="39"/>
      <c r="AP345" s="39"/>
      <c r="AQ345" s="39" t="s">
        <v>61</v>
      </c>
      <c r="AR345" s="39" t="s">
        <v>2420</v>
      </c>
      <c r="AS345" s="39" t="s">
        <v>2421</v>
      </c>
      <c r="AT345" s="39" t="s">
        <v>2277</v>
      </c>
    </row>
    <row r="346" spans="1:46" hidden="1" x14ac:dyDescent="0.25">
      <c r="A346" s="38">
        <v>345</v>
      </c>
      <c r="B346" s="39" t="s">
        <v>4</v>
      </c>
      <c r="C346" s="39" t="s">
        <v>2422</v>
      </c>
      <c r="D346" s="39" t="s">
        <v>2423</v>
      </c>
      <c r="E346" s="40">
        <v>1022378313</v>
      </c>
      <c r="F346" s="41">
        <v>46043</v>
      </c>
      <c r="G346" s="41"/>
      <c r="H346" s="41">
        <v>46285</v>
      </c>
      <c r="I346" s="42">
        <v>48350608</v>
      </c>
      <c r="J346" s="43"/>
      <c r="K346" s="40">
        <v>0</v>
      </c>
      <c r="L346" s="39" t="s">
        <v>60</v>
      </c>
      <c r="M346" s="42">
        <v>0</v>
      </c>
      <c r="N346" s="40">
        <v>6043826</v>
      </c>
      <c r="O346" s="42">
        <v>201460.86666666667</v>
      </c>
      <c r="P346" s="38">
        <v>516</v>
      </c>
      <c r="Q346" s="41">
        <v>46033</v>
      </c>
      <c r="R346" s="42">
        <v>72525924</v>
      </c>
      <c r="S346" s="38">
        <v>440</v>
      </c>
      <c r="T346" s="41">
        <v>46043</v>
      </c>
      <c r="U346" s="42">
        <v>48350608</v>
      </c>
      <c r="V346" s="42">
        <v>2014608.67</v>
      </c>
      <c r="W346" s="42">
        <v>6043826</v>
      </c>
      <c r="X346" s="42">
        <v>6043826</v>
      </c>
      <c r="Y346" s="42">
        <v>6043826</v>
      </c>
      <c r="Z346" s="42">
        <v>6043826</v>
      </c>
      <c r="AA346" s="42">
        <v>6043826</v>
      </c>
      <c r="AB346" s="42">
        <v>6043826</v>
      </c>
      <c r="AC346" s="42">
        <f t="shared" si="72"/>
        <v>38277564.670000002</v>
      </c>
      <c r="AD346" s="42"/>
      <c r="AE346" s="42">
        <f t="shared" si="73"/>
        <v>6043826</v>
      </c>
      <c r="AF346" s="42">
        <f>--N346/30*20</f>
        <v>4029217.3333333335</v>
      </c>
      <c r="AG346" s="42">
        <v>0</v>
      </c>
      <c r="AH346" s="42"/>
      <c r="AI346" s="42"/>
      <c r="AJ346" s="42">
        <f t="shared" si="74"/>
        <v>10073043.333333334</v>
      </c>
      <c r="AK346" s="42">
        <f t="shared" si="75"/>
        <v>48350608.003333338</v>
      </c>
      <c r="AL346" s="39"/>
      <c r="AM346" s="39"/>
      <c r="AN346" s="39"/>
      <c r="AO346" s="39"/>
      <c r="AP346" s="39"/>
      <c r="AQ346" s="39" t="s">
        <v>61</v>
      </c>
      <c r="AR346" s="39" t="s">
        <v>2424</v>
      </c>
      <c r="AS346" s="39" t="s">
        <v>2425</v>
      </c>
      <c r="AT346" s="39" t="s">
        <v>2277</v>
      </c>
    </row>
    <row r="347" spans="1:46" hidden="1" x14ac:dyDescent="0.25">
      <c r="A347" s="38">
        <v>346</v>
      </c>
      <c r="B347" s="39" t="s">
        <v>4</v>
      </c>
      <c r="C347" s="39" t="s">
        <v>2426</v>
      </c>
      <c r="D347" s="39" t="s">
        <v>2427</v>
      </c>
      <c r="E347" s="40">
        <v>1012369910</v>
      </c>
      <c r="F347" s="41">
        <v>46045</v>
      </c>
      <c r="G347" s="41"/>
      <c r="H347" s="41">
        <v>46287</v>
      </c>
      <c r="I347" s="42">
        <v>105010232</v>
      </c>
      <c r="J347" s="43"/>
      <c r="K347" s="40">
        <v>0</v>
      </c>
      <c r="L347" s="39" t="s">
        <v>60</v>
      </c>
      <c r="M347" s="42">
        <v>0</v>
      </c>
      <c r="N347" s="40">
        <v>13126279</v>
      </c>
      <c r="O347" s="42">
        <v>437542.63333333336</v>
      </c>
      <c r="P347" s="38">
        <v>596</v>
      </c>
      <c r="Q347" s="41">
        <v>46033</v>
      </c>
      <c r="R347" s="42">
        <v>157515348</v>
      </c>
      <c r="S347" s="38">
        <v>388</v>
      </c>
      <c r="T347" s="41">
        <v>46042</v>
      </c>
      <c r="U347" s="42">
        <v>105010232</v>
      </c>
      <c r="V347" s="42">
        <v>3500341.0666666669</v>
      </c>
      <c r="W347" s="42">
        <v>13126279</v>
      </c>
      <c r="X347" s="42">
        <v>13126279</v>
      </c>
      <c r="Y347" s="42">
        <v>13126279</v>
      </c>
      <c r="Z347" s="42">
        <v>13126279</v>
      </c>
      <c r="AA347" s="42">
        <v>13126279</v>
      </c>
      <c r="AB347" s="42">
        <v>13126279</v>
      </c>
      <c r="AC347" s="42">
        <f t="shared" si="72"/>
        <v>82258015.066666663</v>
      </c>
      <c r="AD347" s="42"/>
      <c r="AE347" s="42">
        <f t="shared" si="73"/>
        <v>13126279</v>
      </c>
      <c r="AF347" s="42">
        <f>--N347/30*22</f>
        <v>9625937.9333333336</v>
      </c>
      <c r="AG347" s="42">
        <v>0</v>
      </c>
      <c r="AH347" s="42"/>
      <c r="AI347" s="42"/>
      <c r="AJ347" s="42">
        <f t="shared" si="74"/>
        <v>22752216.933333334</v>
      </c>
      <c r="AK347" s="42">
        <f t="shared" si="75"/>
        <v>105010232</v>
      </c>
      <c r="AL347" s="39"/>
      <c r="AM347" s="39"/>
      <c r="AN347" s="39"/>
      <c r="AO347" s="39"/>
      <c r="AP347" s="39"/>
      <c r="AQ347" s="39" t="s">
        <v>61</v>
      </c>
      <c r="AR347" s="39" t="s">
        <v>2428</v>
      </c>
      <c r="AS347" s="39" t="s">
        <v>2429</v>
      </c>
      <c r="AT347" s="39" t="s">
        <v>2277</v>
      </c>
    </row>
    <row r="348" spans="1:46" hidden="1" x14ac:dyDescent="0.25">
      <c r="A348" s="38">
        <v>347</v>
      </c>
      <c r="B348" s="39" t="s">
        <v>4</v>
      </c>
      <c r="C348" s="39" t="s">
        <v>2430</v>
      </c>
      <c r="D348" s="39" t="s">
        <v>2431</v>
      </c>
      <c r="E348" s="40">
        <v>80028694</v>
      </c>
      <c r="F348" s="41">
        <v>46044</v>
      </c>
      <c r="G348" s="41"/>
      <c r="H348" s="41">
        <v>46286</v>
      </c>
      <c r="I348" s="42">
        <v>79649488</v>
      </c>
      <c r="J348" s="43"/>
      <c r="K348" s="40">
        <v>0</v>
      </c>
      <c r="L348" s="39" t="s">
        <v>60</v>
      </c>
      <c r="M348" s="42">
        <v>0</v>
      </c>
      <c r="N348" s="40">
        <v>9956186</v>
      </c>
      <c r="O348" s="42">
        <v>331872.86666666664</v>
      </c>
      <c r="P348" s="38">
        <v>557</v>
      </c>
      <c r="Q348" s="41">
        <v>46033</v>
      </c>
      <c r="R348" s="42">
        <v>119474232</v>
      </c>
      <c r="S348" s="38">
        <v>480</v>
      </c>
      <c r="T348" s="41">
        <v>46044</v>
      </c>
      <c r="U348" s="42">
        <v>79649488</v>
      </c>
      <c r="V348" s="42">
        <v>2986855.8</v>
      </c>
      <c r="W348" s="42">
        <v>9956186</v>
      </c>
      <c r="X348" s="42">
        <v>9956186</v>
      </c>
      <c r="Y348" s="42">
        <v>9956186</v>
      </c>
      <c r="Z348" s="42">
        <v>9956186</v>
      </c>
      <c r="AA348" s="42">
        <v>9956186</v>
      </c>
      <c r="AB348" s="42">
        <v>9956186</v>
      </c>
      <c r="AC348" s="42">
        <f t="shared" si="72"/>
        <v>62723971.799999997</v>
      </c>
      <c r="AD348" s="42"/>
      <c r="AE348" s="42">
        <f t="shared" si="73"/>
        <v>9956186</v>
      </c>
      <c r="AF348" s="42">
        <f>--N348/30*21</f>
        <v>6969330.1999999993</v>
      </c>
      <c r="AG348" s="42">
        <v>0</v>
      </c>
      <c r="AH348" s="42"/>
      <c r="AI348" s="42"/>
      <c r="AJ348" s="42">
        <f t="shared" si="74"/>
        <v>16925516.199999999</v>
      </c>
      <c r="AK348" s="42">
        <f t="shared" si="75"/>
        <v>79649488</v>
      </c>
      <c r="AL348" s="39"/>
      <c r="AM348" s="39"/>
      <c r="AN348" s="39"/>
      <c r="AO348" s="39"/>
      <c r="AP348" s="39"/>
      <c r="AQ348" s="39" t="s">
        <v>61</v>
      </c>
      <c r="AR348" s="39" t="s">
        <v>2432</v>
      </c>
      <c r="AS348" s="39" t="s">
        <v>2433</v>
      </c>
      <c r="AT348" s="39" t="s">
        <v>2277</v>
      </c>
    </row>
    <row r="349" spans="1:46" hidden="1" x14ac:dyDescent="0.25">
      <c r="A349" s="38">
        <v>348</v>
      </c>
      <c r="B349" s="39" t="s">
        <v>3</v>
      </c>
      <c r="C349" s="39" t="s">
        <v>2755</v>
      </c>
      <c r="D349" s="39" t="s">
        <v>2756</v>
      </c>
      <c r="E349" s="40">
        <v>80054433</v>
      </c>
      <c r="F349" s="41">
        <v>46042</v>
      </c>
      <c r="G349" s="41"/>
      <c r="H349" s="41">
        <v>46284</v>
      </c>
      <c r="I349" s="42">
        <v>77711728</v>
      </c>
      <c r="J349" s="43"/>
      <c r="K349" s="40">
        <v>0</v>
      </c>
      <c r="L349" s="39" t="s">
        <v>60</v>
      </c>
      <c r="M349" s="42">
        <v>0</v>
      </c>
      <c r="N349" s="40">
        <v>9713966</v>
      </c>
      <c r="O349" s="42">
        <v>323798.86666666664</v>
      </c>
      <c r="P349" s="38">
        <v>162</v>
      </c>
      <c r="Q349" s="41">
        <v>46033</v>
      </c>
      <c r="R349" s="42">
        <v>77711728</v>
      </c>
      <c r="S349" s="38">
        <v>380</v>
      </c>
      <c r="T349" s="41">
        <v>46042</v>
      </c>
      <c r="U349" s="42">
        <v>77711728</v>
      </c>
      <c r="V349" s="42">
        <v>3561787.53</v>
      </c>
      <c r="W349" s="42">
        <v>9713966</v>
      </c>
      <c r="X349" s="42">
        <v>9713966</v>
      </c>
      <c r="Y349" s="42">
        <v>9713966</v>
      </c>
      <c r="Z349" s="42">
        <v>9713966</v>
      </c>
      <c r="AA349" s="42">
        <v>9713966</v>
      </c>
      <c r="AB349" s="42">
        <v>9713966</v>
      </c>
      <c r="AC349" s="42">
        <f>SUM(V349:AA349)</f>
        <v>52131617.530000001</v>
      </c>
      <c r="AD349" s="42">
        <f>+AB349</f>
        <v>9713966</v>
      </c>
      <c r="AE349" s="42">
        <f t="shared" si="73"/>
        <v>9713966</v>
      </c>
      <c r="AF349" s="42">
        <f>--N349/30*19</f>
        <v>6152178.4666666659</v>
      </c>
      <c r="AG349" s="42">
        <v>0</v>
      </c>
      <c r="AH349" s="42"/>
      <c r="AI349" s="42"/>
      <c r="AJ349" s="42">
        <f t="shared" si="74"/>
        <v>25580110.466666665</v>
      </c>
      <c r="AK349" s="42">
        <f t="shared" si="75"/>
        <v>77711727.99666667</v>
      </c>
      <c r="AL349" s="39"/>
      <c r="AM349" s="39"/>
      <c r="AN349" s="39"/>
      <c r="AO349" s="39"/>
      <c r="AP349" s="39"/>
      <c r="AQ349" s="39" t="s">
        <v>61</v>
      </c>
      <c r="AR349" s="39" t="s">
        <v>2757</v>
      </c>
      <c r="AS349" s="39" t="s">
        <v>2758</v>
      </c>
      <c r="AT349" s="39" t="s">
        <v>2738</v>
      </c>
    </row>
    <row r="350" spans="1:46" hidden="1" x14ac:dyDescent="0.25">
      <c r="A350" s="38">
        <v>349</v>
      </c>
      <c r="B350" s="39" t="s">
        <v>3</v>
      </c>
      <c r="C350" s="39" t="s">
        <v>2759</v>
      </c>
      <c r="D350" s="39" t="s">
        <v>2760</v>
      </c>
      <c r="E350" s="40">
        <v>9397047</v>
      </c>
      <c r="F350" s="41">
        <v>46044</v>
      </c>
      <c r="G350" s="41"/>
      <c r="H350" s="41">
        <v>46286</v>
      </c>
      <c r="I350" s="42">
        <v>112941176</v>
      </c>
      <c r="J350" s="43"/>
      <c r="K350" s="40">
        <v>0</v>
      </c>
      <c r="L350" s="39" t="s">
        <v>60</v>
      </c>
      <c r="M350" s="42">
        <v>0</v>
      </c>
      <c r="N350" s="40">
        <v>14117647</v>
      </c>
      <c r="O350" s="42">
        <v>470588.23333333334</v>
      </c>
      <c r="P350" s="38">
        <v>159</v>
      </c>
      <c r="Q350" s="41">
        <v>46033</v>
      </c>
      <c r="R350" s="42">
        <v>134400000</v>
      </c>
      <c r="S350" s="38">
        <v>417</v>
      </c>
      <c r="T350" s="41">
        <v>46043</v>
      </c>
      <c r="U350" s="42">
        <v>134400000</v>
      </c>
      <c r="V350" s="42">
        <v>4235294.0999999996</v>
      </c>
      <c r="W350" s="42">
        <v>14117647</v>
      </c>
      <c r="X350" s="42">
        <v>14117647</v>
      </c>
      <c r="Y350" s="42">
        <v>14117647</v>
      </c>
      <c r="Z350" s="42">
        <v>14117647</v>
      </c>
      <c r="AA350" s="42">
        <v>14117647</v>
      </c>
      <c r="AB350" s="42">
        <v>14117647</v>
      </c>
      <c r="AC350" s="42">
        <f t="shared" si="72"/>
        <v>88941176.099999994</v>
      </c>
      <c r="AD350" s="42"/>
      <c r="AE350" s="42">
        <f t="shared" si="73"/>
        <v>14117647</v>
      </c>
      <c r="AF350" s="42">
        <f>--N350/30*21</f>
        <v>9882352.9000000004</v>
      </c>
      <c r="AG350" s="42">
        <v>0</v>
      </c>
      <c r="AH350" s="42"/>
      <c r="AI350" s="42"/>
      <c r="AJ350" s="42">
        <f t="shared" si="74"/>
        <v>23999999.899999999</v>
      </c>
      <c r="AK350" s="42">
        <f t="shared" si="75"/>
        <v>112941176</v>
      </c>
      <c r="AL350" s="38"/>
      <c r="AM350" s="41"/>
      <c r="AN350" s="41"/>
      <c r="AO350" s="38"/>
      <c r="AP350" s="38"/>
      <c r="AQ350" s="39" t="s">
        <v>61</v>
      </c>
      <c r="AR350" s="39" t="s">
        <v>2761</v>
      </c>
      <c r="AS350" s="39" t="s">
        <v>2762</v>
      </c>
      <c r="AT350" s="39" t="s">
        <v>2738</v>
      </c>
    </row>
    <row r="351" spans="1:46" hidden="1" x14ac:dyDescent="0.25">
      <c r="A351" s="38">
        <v>350</v>
      </c>
      <c r="B351" s="39" t="s">
        <v>3</v>
      </c>
      <c r="C351" s="39" t="s">
        <v>2763</v>
      </c>
      <c r="D351" s="39" t="s">
        <v>2764</v>
      </c>
      <c r="E351" s="40">
        <v>52995384</v>
      </c>
      <c r="F351" s="41">
        <v>46049</v>
      </c>
      <c r="G351" s="41"/>
      <c r="H351" s="41">
        <v>46291</v>
      </c>
      <c r="I351" s="42">
        <v>77711728</v>
      </c>
      <c r="J351" s="43"/>
      <c r="K351" s="40">
        <v>0</v>
      </c>
      <c r="L351" s="39" t="s">
        <v>60</v>
      </c>
      <c r="M351" s="42">
        <v>0</v>
      </c>
      <c r="N351" s="40">
        <v>9713966</v>
      </c>
      <c r="O351" s="42">
        <v>323798.86666666664</v>
      </c>
      <c r="P351" s="38">
        <v>184</v>
      </c>
      <c r="Q351" s="41">
        <v>46033</v>
      </c>
      <c r="R351" s="42">
        <v>77711728</v>
      </c>
      <c r="S351" s="38">
        <v>1057</v>
      </c>
      <c r="T351" s="41">
        <v>46049</v>
      </c>
      <c r="U351" s="42">
        <v>77711728</v>
      </c>
      <c r="V351" s="42">
        <v>1295195.4666666666</v>
      </c>
      <c r="W351" s="42">
        <v>9713966</v>
      </c>
      <c r="X351" s="42">
        <v>9713966</v>
      </c>
      <c r="Y351" s="42">
        <v>9713966</v>
      </c>
      <c r="Z351" s="42">
        <v>9713966</v>
      </c>
      <c r="AA351" s="42">
        <v>9713966</v>
      </c>
      <c r="AB351" s="42">
        <v>9713966</v>
      </c>
      <c r="AC351" s="42">
        <f t="shared" si="72"/>
        <v>59578991.466666669</v>
      </c>
      <c r="AD351" s="42"/>
      <c r="AE351" s="42">
        <f t="shared" si="73"/>
        <v>9713966</v>
      </c>
      <c r="AF351" s="42">
        <f>--N351/30*26</f>
        <v>8418770.5333333332</v>
      </c>
      <c r="AG351" s="42">
        <v>0</v>
      </c>
      <c r="AH351" s="42"/>
      <c r="AI351" s="42"/>
      <c r="AJ351" s="42">
        <f t="shared" si="74"/>
        <v>18132736.533333331</v>
      </c>
      <c r="AK351" s="42">
        <f t="shared" si="75"/>
        <v>77711728</v>
      </c>
      <c r="AL351" s="39"/>
      <c r="AM351" s="39"/>
      <c r="AN351" s="39"/>
      <c r="AO351" s="39"/>
      <c r="AP351" s="39"/>
      <c r="AQ351" s="39" t="s">
        <v>93</v>
      </c>
      <c r="AR351" s="39" t="s">
        <v>2765</v>
      </c>
      <c r="AS351" s="39" t="s">
        <v>2766</v>
      </c>
      <c r="AT351" s="39" t="s">
        <v>2738</v>
      </c>
    </row>
    <row r="352" spans="1:46" hidden="1" x14ac:dyDescent="0.25">
      <c r="A352" s="38">
        <v>351</v>
      </c>
      <c r="B352" s="39" t="s">
        <v>3</v>
      </c>
      <c r="C352" s="39" t="s">
        <v>2767</v>
      </c>
      <c r="D352" s="39" t="s">
        <v>2768</v>
      </c>
      <c r="E352" s="40">
        <v>52505427</v>
      </c>
      <c r="F352" s="41">
        <v>46043</v>
      </c>
      <c r="G352" s="41"/>
      <c r="H352" s="41">
        <v>46285</v>
      </c>
      <c r="I352" s="42">
        <v>48350608</v>
      </c>
      <c r="J352" s="43"/>
      <c r="K352" s="40">
        <v>0</v>
      </c>
      <c r="L352" s="39" t="s">
        <v>60</v>
      </c>
      <c r="M352" s="42">
        <v>0</v>
      </c>
      <c r="N352" s="40">
        <v>6043826</v>
      </c>
      <c r="O352" s="42">
        <v>201460.86666666667</v>
      </c>
      <c r="P352" s="38">
        <v>154</v>
      </c>
      <c r="Q352" s="41">
        <v>46033</v>
      </c>
      <c r="R352" s="42">
        <v>48350608</v>
      </c>
      <c r="S352" s="38">
        <v>418</v>
      </c>
      <c r="T352" s="41">
        <v>46043</v>
      </c>
      <c r="U352" s="42">
        <v>48350608</v>
      </c>
      <c r="V352" s="42">
        <v>2014608.67</v>
      </c>
      <c r="W352" s="42">
        <v>6043826</v>
      </c>
      <c r="X352" s="42">
        <v>6043826</v>
      </c>
      <c r="Y352" s="42">
        <v>6043826</v>
      </c>
      <c r="Z352" s="42">
        <v>6043826</v>
      </c>
      <c r="AA352" s="42">
        <v>6043826</v>
      </c>
      <c r="AB352" s="42">
        <v>6043826</v>
      </c>
      <c r="AC352" s="42">
        <f t="shared" si="72"/>
        <v>38277564.670000002</v>
      </c>
      <c r="AD352" s="42"/>
      <c r="AE352" s="42">
        <f t="shared" si="73"/>
        <v>6043826</v>
      </c>
      <c r="AF352" s="42">
        <f>--N352/30*20</f>
        <v>4029217.3333333335</v>
      </c>
      <c r="AG352" s="42">
        <v>0</v>
      </c>
      <c r="AH352" s="42"/>
      <c r="AI352" s="42"/>
      <c r="AJ352" s="42">
        <f t="shared" si="74"/>
        <v>10073043.333333334</v>
      </c>
      <c r="AK352" s="42">
        <f t="shared" si="75"/>
        <v>48350608.003333338</v>
      </c>
      <c r="AL352" s="39"/>
      <c r="AM352" s="39"/>
      <c r="AN352" s="39"/>
      <c r="AO352" s="39"/>
      <c r="AP352" s="39"/>
      <c r="AQ352" s="39" t="s">
        <v>61</v>
      </c>
      <c r="AR352" s="39" t="s">
        <v>2769</v>
      </c>
      <c r="AS352" s="39" t="s">
        <v>2770</v>
      </c>
      <c r="AT352" s="39" t="s">
        <v>2738</v>
      </c>
    </row>
    <row r="353" spans="1:46" hidden="1" x14ac:dyDescent="0.25">
      <c r="A353" s="38">
        <v>352</v>
      </c>
      <c r="B353" s="39" t="s">
        <v>4</v>
      </c>
      <c r="C353" s="39" t="s">
        <v>2434</v>
      </c>
      <c r="D353" s="39" t="s">
        <v>2435</v>
      </c>
      <c r="E353" s="40">
        <v>1015409388</v>
      </c>
      <c r="F353" s="41">
        <v>46044</v>
      </c>
      <c r="G353" s="41"/>
      <c r="H353" s="41">
        <v>46286</v>
      </c>
      <c r="I353" s="42">
        <v>48350608</v>
      </c>
      <c r="J353" s="43"/>
      <c r="K353" s="40">
        <v>0</v>
      </c>
      <c r="L353" s="39" t="s">
        <v>60</v>
      </c>
      <c r="M353" s="42">
        <v>0</v>
      </c>
      <c r="N353" s="40">
        <v>6043826</v>
      </c>
      <c r="O353" s="42">
        <v>201460.86666666667</v>
      </c>
      <c r="P353" s="38">
        <v>506</v>
      </c>
      <c r="Q353" s="41">
        <v>46033</v>
      </c>
      <c r="R353" s="42">
        <v>48350616</v>
      </c>
      <c r="S353" s="38">
        <v>475</v>
      </c>
      <c r="T353" s="41">
        <v>46044</v>
      </c>
      <c r="U353" s="42">
        <v>48350608</v>
      </c>
      <c r="V353" s="42">
        <v>1813147.8</v>
      </c>
      <c r="W353" s="42">
        <v>6043826</v>
      </c>
      <c r="X353" s="42">
        <v>6043826</v>
      </c>
      <c r="Y353" s="42">
        <v>6043826</v>
      </c>
      <c r="Z353" s="42">
        <v>6043826</v>
      </c>
      <c r="AA353" s="42">
        <v>6043826</v>
      </c>
      <c r="AB353" s="42">
        <v>6043826</v>
      </c>
      <c r="AC353" s="42">
        <f t="shared" si="72"/>
        <v>38076103.799999997</v>
      </c>
      <c r="AD353" s="42"/>
      <c r="AE353" s="42">
        <f t="shared" si="73"/>
        <v>6043826</v>
      </c>
      <c r="AF353" s="42">
        <f>--N353/30*21</f>
        <v>4230678.2</v>
      </c>
      <c r="AG353" s="42">
        <v>0</v>
      </c>
      <c r="AH353" s="42"/>
      <c r="AI353" s="42"/>
      <c r="AJ353" s="42">
        <f t="shared" si="74"/>
        <v>10274504.199999999</v>
      </c>
      <c r="AK353" s="42">
        <f t="shared" si="75"/>
        <v>48350608</v>
      </c>
      <c r="AL353" s="39"/>
      <c r="AM353" s="39"/>
      <c r="AN353" s="39"/>
      <c r="AO353" s="39"/>
      <c r="AP353" s="39"/>
      <c r="AQ353" s="39" t="s">
        <v>61</v>
      </c>
      <c r="AR353" s="39" t="s">
        <v>2436</v>
      </c>
      <c r="AS353" s="39" t="s">
        <v>2437</v>
      </c>
      <c r="AT353" s="39" t="s">
        <v>2277</v>
      </c>
    </row>
    <row r="354" spans="1:46" hidden="1" x14ac:dyDescent="0.25">
      <c r="A354" s="38">
        <v>353</v>
      </c>
      <c r="B354" s="39" t="s">
        <v>4</v>
      </c>
      <c r="C354" s="39" t="s">
        <v>2438</v>
      </c>
      <c r="D354" s="39" t="s">
        <v>2439</v>
      </c>
      <c r="E354" s="40">
        <v>1024543666</v>
      </c>
      <c r="F354" s="41">
        <v>46050</v>
      </c>
      <c r="G354" s="41"/>
      <c r="H354" s="41">
        <v>46292</v>
      </c>
      <c r="I354" s="42">
        <v>95896816</v>
      </c>
      <c r="J354" s="43"/>
      <c r="K354" s="40">
        <v>0</v>
      </c>
      <c r="L354" s="39" t="s">
        <v>60</v>
      </c>
      <c r="M354" s="42">
        <v>0</v>
      </c>
      <c r="N354" s="40">
        <v>11987102</v>
      </c>
      <c r="O354" s="42">
        <v>399570.06666666665</v>
      </c>
      <c r="P354" s="38">
        <v>942</v>
      </c>
      <c r="Q354" s="41">
        <v>46042</v>
      </c>
      <c r="R354" s="42">
        <v>143845236</v>
      </c>
      <c r="S354" s="38">
        <v>1090</v>
      </c>
      <c r="T354" s="41">
        <v>46050</v>
      </c>
      <c r="U354" s="42">
        <v>95896816</v>
      </c>
      <c r="V354" s="42">
        <v>1198710.2</v>
      </c>
      <c r="W354" s="42">
        <v>11987102</v>
      </c>
      <c r="X354" s="42">
        <v>11987102</v>
      </c>
      <c r="Y354" s="42">
        <v>11987102</v>
      </c>
      <c r="Z354" s="42">
        <v>11987102</v>
      </c>
      <c r="AA354" s="42">
        <v>11987102</v>
      </c>
      <c r="AB354" s="42">
        <v>11987102</v>
      </c>
      <c r="AC354" s="42">
        <f t="shared" si="72"/>
        <v>73121322.200000003</v>
      </c>
      <c r="AD354" s="42"/>
      <c r="AE354" s="42">
        <f t="shared" si="73"/>
        <v>11987102</v>
      </c>
      <c r="AF354" s="42">
        <f>--N354/30*27</f>
        <v>10788391.799999999</v>
      </c>
      <c r="AG354" s="42">
        <v>0</v>
      </c>
      <c r="AH354" s="42"/>
      <c r="AI354" s="42"/>
      <c r="AJ354" s="42">
        <f t="shared" si="74"/>
        <v>22775493.799999997</v>
      </c>
      <c r="AK354" s="42">
        <f t="shared" si="75"/>
        <v>95896816</v>
      </c>
      <c r="AL354" s="39"/>
      <c r="AM354" s="39"/>
      <c r="AN354" s="39"/>
      <c r="AO354" s="39"/>
      <c r="AP354" s="39"/>
      <c r="AQ354" s="39" t="s">
        <v>61</v>
      </c>
      <c r="AR354" s="39" t="s">
        <v>2440</v>
      </c>
      <c r="AS354" s="39" t="s">
        <v>2441</v>
      </c>
      <c r="AT354" s="39" t="s">
        <v>2277</v>
      </c>
    </row>
    <row r="355" spans="1:46" hidden="1" x14ac:dyDescent="0.25">
      <c r="A355" s="38">
        <v>354</v>
      </c>
      <c r="B355" s="39" t="s">
        <v>4</v>
      </c>
      <c r="C355" s="39" t="s">
        <v>2442</v>
      </c>
      <c r="D355" s="39" t="s">
        <v>2443</v>
      </c>
      <c r="E355" s="40">
        <v>1026266386</v>
      </c>
      <c r="F355" s="41">
        <v>46042</v>
      </c>
      <c r="G355" s="41"/>
      <c r="H355" s="41">
        <v>46284</v>
      </c>
      <c r="I355" s="42">
        <v>48350608</v>
      </c>
      <c r="J355" s="43"/>
      <c r="K355" s="40">
        <v>0</v>
      </c>
      <c r="L355" s="39" t="s">
        <v>60</v>
      </c>
      <c r="M355" s="42">
        <v>0</v>
      </c>
      <c r="N355" s="40">
        <v>6043826</v>
      </c>
      <c r="O355" s="42">
        <v>201460.86666666667</v>
      </c>
      <c r="P355" s="38">
        <v>485</v>
      </c>
      <c r="Q355" s="41">
        <v>46033</v>
      </c>
      <c r="R355" s="42">
        <v>72525924</v>
      </c>
      <c r="S355" s="38">
        <v>359</v>
      </c>
      <c r="T355" s="41">
        <v>46042</v>
      </c>
      <c r="U355" s="42">
        <v>48350608</v>
      </c>
      <c r="V355" s="42">
        <v>2216069.5299999998</v>
      </c>
      <c r="W355" s="42">
        <v>6043826</v>
      </c>
      <c r="X355" s="42">
        <v>6043826</v>
      </c>
      <c r="Y355" s="42">
        <v>6043826</v>
      </c>
      <c r="Z355" s="42">
        <v>6043826</v>
      </c>
      <c r="AA355" s="42">
        <v>6043826</v>
      </c>
      <c r="AB355" s="42">
        <v>6043826</v>
      </c>
      <c r="AC355" s="42">
        <f t="shared" si="72"/>
        <v>38479025.530000001</v>
      </c>
      <c r="AD355" s="42"/>
      <c r="AE355" s="42">
        <f t="shared" si="73"/>
        <v>6043826</v>
      </c>
      <c r="AF355" s="42">
        <f>--N355/30*19</f>
        <v>3827756.4666666668</v>
      </c>
      <c r="AG355" s="42">
        <v>0</v>
      </c>
      <c r="AH355" s="42"/>
      <c r="AI355" s="42"/>
      <c r="AJ355" s="42">
        <f t="shared" si="74"/>
        <v>9871582.4666666668</v>
      </c>
      <c r="AK355" s="42">
        <f t="shared" si="75"/>
        <v>48350607.99666667</v>
      </c>
      <c r="AL355" s="39"/>
      <c r="AM355" s="39"/>
      <c r="AN355" s="39"/>
      <c r="AO355" s="39"/>
      <c r="AP355" s="39"/>
      <c r="AQ355" s="39" t="s">
        <v>61</v>
      </c>
      <c r="AR355" s="39" t="s">
        <v>2444</v>
      </c>
      <c r="AS355" s="39" t="s">
        <v>2445</v>
      </c>
      <c r="AT355" s="39" t="s">
        <v>2277</v>
      </c>
    </row>
    <row r="356" spans="1:46" hidden="1" x14ac:dyDescent="0.25">
      <c r="A356" s="38">
        <v>355</v>
      </c>
      <c r="B356" s="39" t="s">
        <v>4</v>
      </c>
      <c r="C356" s="39" t="s">
        <v>2446</v>
      </c>
      <c r="D356" s="39" t="s">
        <v>2447</v>
      </c>
      <c r="E356" s="40">
        <v>1065914233</v>
      </c>
      <c r="F356" s="41">
        <v>46043</v>
      </c>
      <c r="G356" s="41"/>
      <c r="H356" s="41">
        <v>46285</v>
      </c>
      <c r="I356" s="42">
        <v>48350608</v>
      </c>
      <c r="J356" s="43"/>
      <c r="K356" s="40">
        <v>0</v>
      </c>
      <c r="L356" s="39" t="s">
        <v>60</v>
      </c>
      <c r="M356" s="42">
        <v>0</v>
      </c>
      <c r="N356" s="40">
        <v>6043826</v>
      </c>
      <c r="O356" s="42">
        <v>201460.86666666667</v>
      </c>
      <c r="P356" s="38">
        <v>495</v>
      </c>
      <c r="Q356" s="41">
        <v>46033</v>
      </c>
      <c r="R356" s="42">
        <v>72525924</v>
      </c>
      <c r="S356" s="38">
        <v>408</v>
      </c>
      <c r="T356" s="41">
        <v>46043</v>
      </c>
      <c r="U356" s="42">
        <v>48350608</v>
      </c>
      <c r="V356" s="42">
        <v>2014608.6666666667</v>
      </c>
      <c r="W356" s="42">
        <v>6043826</v>
      </c>
      <c r="X356" s="42">
        <v>6043826</v>
      </c>
      <c r="Y356" s="42">
        <v>6043826</v>
      </c>
      <c r="Z356" s="42">
        <v>6043826</v>
      </c>
      <c r="AA356" s="42">
        <v>6043826</v>
      </c>
      <c r="AB356" s="42">
        <v>6043826</v>
      </c>
      <c r="AC356" s="42">
        <f t="shared" si="72"/>
        <v>38277564.666666672</v>
      </c>
      <c r="AD356" s="42"/>
      <c r="AE356" s="42">
        <f t="shared" si="73"/>
        <v>6043826</v>
      </c>
      <c r="AF356" s="42">
        <f t="shared" ref="AF356:AF358" si="79">--N356/30*20</f>
        <v>4029217.3333333335</v>
      </c>
      <c r="AG356" s="42">
        <v>0</v>
      </c>
      <c r="AH356" s="42"/>
      <c r="AI356" s="42"/>
      <c r="AJ356" s="42">
        <f t="shared" si="74"/>
        <v>10073043.333333334</v>
      </c>
      <c r="AK356" s="42">
        <f t="shared" si="75"/>
        <v>48350608.000000007</v>
      </c>
      <c r="AL356" s="39"/>
      <c r="AM356" s="39"/>
      <c r="AN356" s="39"/>
      <c r="AO356" s="39"/>
      <c r="AP356" s="39"/>
      <c r="AQ356" s="39" t="s">
        <v>61</v>
      </c>
      <c r="AR356" s="39" t="s">
        <v>2448</v>
      </c>
      <c r="AS356" s="39" t="s">
        <v>2449</v>
      </c>
      <c r="AT356" s="39" t="s">
        <v>2277</v>
      </c>
    </row>
    <row r="357" spans="1:46" hidden="1" x14ac:dyDescent="0.25">
      <c r="A357" s="38">
        <v>356</v>
      </c>
      <c r="B357" s="39" t="s">
        <v>4</v>
      </c>
      <c r="C357" s="39" t="s">
        <v>2450</v>
      </c>
      <c r="D357" s="39" t="s">
        <v>2451</v>
      </c>
      <c r="E357" s="40">
        <v>1073526994</v>
      </c>
      <c r="F357" s="41">
        <v>46043</v>
      </c>
      <c r="G357" s="41"/>
      <c r="H357" s="41">
        <v>46285</v>
      </c>
      <c r="I357" s="42">
        <v>48350608</v>
      </c>
      <c r="J357" s="43"/>
      <c r="K357" s="40">
        <v>0</v>
      </c>
      <c r="L357" s="39" t="s">
        <v>60</v>
      </c>
      <c r="M357" s="42">
        <v>0</v>
      </c>
      <c r="N357" s="40">
        <v>6043826</v>
      </c>
      <c r="O357" s="42">
        <v>201460.86666666667</v>
      </c>
      <c r="P357" s="38">
        <v>484</v>
      </c>
      <c r="Q357" s="41">
        <v>46033</v>
      </c>
      <c r="R357" s="42">
        <v>72525924</v>
      </c>
      <c r="S357" s="38">
        <v>425</v>
      </c>
      <c r="T357" s="41">
        <v>46043</v>
      </c>
      <c r="U357" s="42">
        <v>48350608</v>
      </c>
      <c r="V357" s="42">
        <v>2014608.6670000001</v>
      </c>
      <c r="W357" s="42">
        <v>6043826</v>
      </c>
      <c r="X357" s="42">
        <v>6043826</v>
      </c>
      <c r="Y357" s="42">
        <v>6043826</v>
      </c>
      <c r="Z357" s="42">
        <v>6043826</v>
      </c>
      <c r="AA357" s="42">
        <v>6043826</v>
      </c>
      <c r="AB357" s="42">
        <v>6043826</v>
      </c>
      <c r="AC357" s="42">
        <f t="shared" si="72"/>
        <v>38277564.666999996</v>
      </c>
      <c r="AD357" s="42"/>
      <c r="AE357" s="42">
        <f t="shared" si="73"/>
        <v>6043826</v>
      </c>
      <c r="AF357" s="42">
        <f t="shared" si="79"/>
        <v>4029217.3333333335</v>
      </c>
      <c r="AG357" s="42">
        <v>0</v>
      </c>
      <c r="AH357" s="42"/>
      <c r="AI357" s="42"/>
      <c r="AJ357" s="42">
        <f t="shared" si="74"/>
        <v>10073043.333333334</v>
      </c>
      <c r="AK357" s="42">
        <f t="shared" si="75"/>
        <v>48350608.000333332</v>
      </c>
      <c r="AL357" s="39"/>
      <c r="AM357" s="39"/>
      <c r="AN357" s="39"/>
      <c r="AO357" s="39"/>
      <c r="AP357" s="39"/>
      <c r="AQ357" s="39" t="s">
        <v>61</v>
      </c>
      <c r="AR357" s="39" t="s">
        <v>2452</v>
      </c>
      <c r="AS357" s="39" t="s">
        <v>2453</v>
      </c>
      <c r="AT357" s="39" t="s">
        <v>2277</v>
      </c>
    </row>
    <row r="358" spans="1:46" hidden="1" x14ac:dyDescent="0.25">
      <c r="A358" s="38">
        <v>357</v>
      </c>
      <c r="B358" s="39" t="s">
        <v>4</v>
      </c>
      <c r="C358" s="39" t="s">
        <v>2454</v>
      </c>
      <c r="D358" s="39" t="s">
        <v>2455</v>
      </c>
      <c r="E358" s="40">
        <v>1000713851</v>
      </c>
      <c r="F358" s="41">
        <v>46043</v>
      </c>
      <c r="G358" s="41"/>
      <c r="H358" s="41">
        <v>46285</v>
      </c>
      <c r="I358" s="42">
        <v>48350608</v>
      </c>
      <c r="J358" s="43"/>
      <c r="K358" s="40">
        <v>0</v>
      </c>
      <c r="L358" s="39" t="s">
        <v>60</v>
      </c>
      <c r="M358" s="42">
        <v>0</v>
      </c>
      <c r="N358" s="40">
        <v>6043826</v>
      </c>
      <c r="O358" s="42">
        <v>201460.86666666667</v>
      </c>
      <c r="P358" s="38">
        <v>573</v>
      </c>
      <c r="Q358" s="41">
        <v>46033</v>
      </c>
      <c r="R358" s="42">
        <v>72525924</v>
      </c>
      <c r="S358" s="38">
        <v>426</v>
      </c>
      <c r="T358" s="41">
        <v>46043</v>
      </c>
      <c r="U358" s="42">
        <v>48350608</v>
      </c>
      <c r="V358" s="42">
        <v>2014608.6666666667</v>
      </c>
      <c r="W358" s="42">
        <v>6043826</v>
      </c>
      <c r="X358" s="42">
        <v>6043826</v>
      </c>
      <c r="Y358" s="42">
        <v>6043826</v>
      </c>
      <c r="Z358" s="42">
        <v>6043826</v>
      </c>
      <c r="AA358" s="42">
        <v>6043826</v>
      </c>
      <c r="AB358" s="42">
        <v>6043826</v>
      </c>
      <c r="AC358" s="42">
        <f t="shared" si="72"/>
        <v>38277564.666666672</v>
      </c>
      <c r="AD358" s="42"/>
      <c r="AE358" s="42">
        <f t="shared" si="73"/>
        <v>6043826</v>
      </c>
      <c r="AF358" s="42">
        <f t="shared" si="79"/>
        <v>4029217.3333333335</v>
      </c>
      <c r="AG358" s="42">
        <v>0</v>
      </c>
      <c r="AH358" s="42"/>
      <c r="AI358" s="42"/>
      <c r="AJ358" s="42">
        <f t="shared" si="74"/>
        <v>10073043.333333334</v>
      </c>
      <c r="AK358" s="42">
        <f t="shared" si="75"/>
        <v>48350608.000000007</v>
      </c>
      <c r="AL358" s="39"/>
      <c r="AM358" s="39"/>
      <c r="AN358" s="39"/>
      <c r="AO358" s="39"/>
      <c r="AP358" s="39"/>
      <c r="AQ358" s="39" t="s">
        <v>61</v>
      </c>
      <c r="AR358" s="39" t="s">
        <v>2456</v>
      </c>
      <c r="AS358" s="39" t="s">
        <v>2457</v>
      </c>
      <c r="AT358" s="39" t="s">
        <v>2277</v>
      </c>
    </row>
    <row r="359" spans="1:46" hidden="1" x14ac:dyDescent="0.25">
      <c r="A359" s="38">
        <v>358</v>
      </c>
      <c r="B359" s="39" t="s">
        <v>4</v>
      </c>
      <c r="C359" s="39" t="s">
        <v>2458</v>
      </c>
      <c r="D359" s="39" t="s">
        <v>2459</v>
      </c>
      <c r="E359" s="40">
        <v>1007770477</v>
      </c>
      <c r="F359" s="41">
        <v>46044</v>
      </c>
      <c r="G359" s="41"/>
      <c r="H359" s="41">
        <v>46286</v>
      </c>
      <c r="I359" s="42">
        <v>48350608</v>
      </c>
      <c r="J359" s="43"/>
      <c r="K359" s="40">
        <v>0</v>
      </c>
      <c r="L359" s="39" t="s">
        <v>60</v>
      </c>
      <c r="M359" s="42">
        <v>0</v>
      </c>
      <c r="N359" s="40">
        <v>6043826</v>
      </c>
      <c r="O359" s="42">
        <v>201460.86666666667</v>
      </c>
      <c r="P359" s="38">
        <v>483</v>
      </c>
      <c r="Q359" s="41">
        <v>46033</v>
      </c>
      <c r="R359" s="42">
        <v>72525924</v>
      </c>
      <c r="S359" s="38">
        <v>477</v>
      </c>
      <c r="T359" s="41">
        <v>46044</v>
      </c>
      <c r="U359" s="42">
        <v>48350608</v>
      </c>
      <c r="V359" s="42">
        <v>1813147.8</v>
      </c>
      <c r="W359" s="42">
        <v>6043826</v>
      </c>
      <c r="X359" s="42">
        <v>6043826</v>
      </c>
      <c r="Y359" s="42">
        <v>6043826</v>
      </c>
      <c r="Z359" s="42">
        <v>6043826</v>
      </c>
      <c r="AA359" s="42">
        <v>6043826</v>
      </c>
      <c r="AB359" s="42">
        <v>6043826</v>
      </c>
      <c r="AC359" s="42">
        <f t="shared" si="72"/>
        <v>38076103.799999997</v>
      </c>
      <c r="AD359" s="42"/>
      <c r="AE359" s="42">
        <f t="shared" si="73"/>
        <v>6043826</v>
      </c>
      <c r="AF359" s="42">
        <f>--N359/30*21</f>
        <v>4230678.2</v>
      </c>
      <c r="AG359" s="42">
        <v>0</v>
      </c>
      <c r="AH359" s="42"/>
      <c r="AI359" s="42"/>
      <c r="AJ359" s="42">
        <f t="shared" si="74"/>
        <v>10274504.199999999</v>
      </c>
      <c r="AK359" s="42">
        <f t="shared" si="75"/>
        <v>48350608</v>
      </c>
      <c r="AL359" s="39"/>
      <c r="AM359" s="39"/>
      <c r="AN359" s="39"/>
      <c r="AO359" s="39"/>
      <c r="AP359" s="39"/>
      <c r="AQ359" s="39" t="s">
        <v>61</v>
      </c>
      <c r="AR359" s="39" t="s">
        <v>2460</v>
      </c>
      <c r="AS359" s="39" t="s">
        <v>2461</v>
      </c>
      <c r="AT359" s="39" t="s">
        <v>2277</v>
      </c>
    </row>
    <row r="360" spans="1:46" hidden="1" x14ac:dyDescent="0.25">
      <c r="A360" s="38">
        <v>359</v>
      </c>
      <c r="B360" s="39" t="s">
        <v>4</v>
      </c>
      <c r="C360" s="39" t="s">
        <v>2462</v>
      </c>
      <c r="D360" s="39" t="s">
        <v>2463</v>
      </c>
      <c r="E360" s="40">
        <v>1025523061</v>
      </c>
      <c r="F360" s="41">
        <v>46043</v>
      </c>
      <c r="G360" s="41"/>
      <c r="H360" s="41">
        <v>46285</v>
      </c>
      <c r="I360" s="42">
        <v>48350608</v>
      </c>
      <c r="J360" s="43"/>
      <c r="K360" s="40">
        <v>0</v>
      </c>
      <c r="L360" s="39" t="s">
        <v>60</v>
      </c>
      <c r="M360" s="42">
        <v>0</v>
      </c>
      <c r="N360" s="40">
        <v>6043826</v>
      </c>
      <c r="O360" s="42">
        <v>201460.86666666667</v>
      </c>
      <c r="P360" s="38">
        <v>522</v>
      </c>
      <c r="Q360" s="41">
        <v>46033</v>
      </c>
      <c r="R360" s="42">
        <v>72525924</v>
      </c>
      <c r="S360" s="38">
        <v>471</v>
      </c>
      <c r="T360" s="41">
        <v>46043</v>
      </c>
      <c r="U360" s="42">
        <v>48350608</v>
      </c>
      <c r="V360" s="42">
        <v>2014608.7</v>
      </c>
      <c r="W360" s="42">
        <v>6043826</v>
      </c>
      <c r="X360" s="42">
        <v>6043826</v>
      </c>
      <c r="Y360" s="42">
        <v>6043826</v>
      </c>
      <c r="Z360" s="42">
        <v>6043826</v>
      </c>
      <c r="AA360" s="42">
        <v>6043826</v>
      </c>
      <c r="AB360" s="42">
        <v>6043826</v>
      </c>
      <c r="AC360" s="42">
        <f t="shared" si="72"/>
        <v>38277564.700000003</v>
      </c>
      <c r="AD360" s="42"/>
      <c r="AE360" s="42">
        <f t="shared" si="73"/>
        <v>6043826</v>
      </c>
      <c r="AF360" s="42">
        <f>--N360/30*20-0.03</f>
        <v>4029217.3033333337</v>
      </c>
      <c r="AG360" s="42">
        <v>0</v>
      </c>
      <c r="AH360" s="42"/>
      <c r="AI360" s="42"/>
      <c r="AJ360" s="42">
        <f t="shared" si="74"/>
        <v>10073043.303333335</v>
      </c>
      <c r="AK360" s="42">
        <f t="shared" si="75"/>
        <v>48350608.003333338</v>
      </c>
      <c r="AL360" s="38"/>
      <c r="AM360" s="41"/>
      <c r="AN360" s="41"/>
      <c r="AO360" s="38"/>
      <c r="AP360" s="38"/>
      <c r="AQ360" s="39" t="s">
        <v>163</v>
      </c>
      <c r="AR360" s="39" t="s">
        <v>2464</v>
      </c>
      <c r="AS360" s="39" t="s">
        <v>2465</v>
      </c>
      <c r="AT360" s="39" t="s">
        <v>2277</v>
      </c>
    </row>
    <row r="361" spans="1:46" hidden="1" x14ac:dyDescent="0.25">
      <c r="A361" s="38">
        <v>360</v>
      </c>
      <c r="B361" s="39" t="s">
        <v>7</v>
      </c>
      <c r="C361" s="39" t="s">
        <v>735</v>
      </c>
      <c r="D361" s="39" t="s">
        <v>736</v>
      </c>
      <c r="E361" s="40">
        <v>19345157</v>
      </c>
      <c r="F361" s="41">
        <v>46044</v>
      </c>
      <c r="G361" s="41"/>
      <c r="H361" s="41">
        <v>46286</v>
      </c>
      <c r="I361" s="42">
        <v>215265708</v>
      </c>
      <c r="J361" s="43"/>
      <c r="K361" s="40">
        <v>21795652.93</v>
      </c>
      <c r="L361" s="39" t="s">
        <v>92</v>
      </c>
      <c r="M361" s="42">
        <v>5112560.5599999996</v>
      </c>
      <c r="N361" s="40">
        <v>26908213.5</v>
      </c>
      <c r="O361" s="42">
        <v>896940.45</v>
      </c>
      <c r="P361" s="38">
        <v>651</v>
      </c>
      <c r="Q361" s="41">
        <v>46033</v>
      </c>
      <c r="R361" s="42">
        <v>322898568</v>
      </c>
      <c r="S361" s="38">
        <v>511</v>
      </c>
      <c r="T361" s="41">
        <v>46044</v>
      </c>
      <c r="U361" s="42">
        <v>215265708</v>
      </c>
      <c r="V361" s="42">
        <v>8072464.0499999998</v>
      </c>
      <c r="W361" s="42">
        <v>26908213.5</v>
      </c>
      <c r="X361" s="42">
        <v>26908213.5</v>
      </c>
      <c r="Y361" s="42">
        <v>26908213.5</v>
      </c>
      <c r="Z361" s="42">
        <v>26908213.5</v>
      </c>
      <c r="AA361" s="42">
        <v>26908213.5</v>
      </c>
      <c r="AB361" s="42">
        <v>26908213.5</v>
      </c>
      <c r="AC361" s="42">
        <f t="shared" si="72"/>
        <v>169521745.05000001</v>
      </c>
      <c r="AD361" s="42"/>
      <c r="AE361" s="42">
        <f t="shared" si="73"/>
        <v>26908213.5</v>
      </c>
      <c r="AF361" s="42">
        <f>--N361/30*21</f>
        <v>18835749.449999999</v>
      </c>
      <c r="AG361" s="42">
        <v>0</v>
      </c>
      <c r="AH361" s="42"/>
      <c r="AI361" s="42"/>
      <c r="AJ361" s="42">
        <f t="shared" si="74"/>
        <v>45743962.950000003</v>
      </c>
      <c r="AK361" s="42">
        <f t="shared" si="75"/>
        <v>215265708</v>
      </c>
      <c r="AL361" s="39"/>
      <c r="AM361" s="39"/>
      <c r="AN361" s="39"/>
      <c r="AO361" s="39"/>
      <c r="AP361" s="39"/>
      <c r="AQ361" s="39" t="s">
        <v>61</v>
      </c>
      <c r="AR361" s="39" t="s">
        <v>737</v>
      </c>
      <c r="AS361" s="39" t="s">
        <v>738</v>
      </c>
      <c r="AT361" s="39" t="s">
        <v>650</v>
      </c>
    </row>
    <row r="362" spans="1:46" hidden="1" x14ac:dyDescent="0.25">
      <c r="A362" s="38">
        <v>361</v>
      </c>
      <c r="B362" s="39" t="s">
        <v>7</v>
      </c>
      <c r="C362" s="39" t="s">
        <v>739</v>
      </c>
      <c r="D362" s="39" t="s">
        <v>740</v>
      </c>
      <c r="E362" s="40">
        <v>75102942</v>
      </c>
      <c r="F362" s="41">
        <v>46046</v>
      </c>
      <c r="G362" s="41"/>
      <c r="H362" s="41">
        <v>46288</v>
      </c>
      <c r="I362" s="42">
        <v>77146512</v>
      </c>
      <c r="J362" s="43"/>
      <c r="K362" s="40">
        <v>0</v>
      </c>
      <c r="L362" s="39" t="s">
        <v>60</v>
      </c>
      <c r="M362" s="42">
        <v>0</v>
      </c>
      <c r="N362" s="40">
        <v>9643314</v>
      </c>
      <c r="O362" s="42">
        <v>321443.8</v>
      </c>
      <c r="P362" s="38">
        <v>722</v>
      </c>
      <c r="Q362" s="41">
        <v>46033</v>
      </c>
      <c r="R362" s="42">
        <v>77146512</v>
      </c>
      <c r="S362" s="38">
        <v>570</v>
      </c>
      <c r="T362" s="41">
        <v>46046</v>
      </c>
      <c r="U362" s="42">
        <v>77146512</v>
      </c>
      <c r="V362" s="42">
        <v>2250106.6</v>
      </c>
      <c r="W362" s="42">
        <v>9643314</v>
      </c>
      <c r="X362" s="42">
        <v>9643314</v>
      </c>
      <c r="Y362" s="42">
        <v>9643314</v>
      </c>
      <c r="Z362" s="42">
        <v>9643314</v>
      </c>
      <c r="AA362" s="42">
        <v>9643314</v>
      </c>
      <c r="AB362" s="42">
        <v>9643314</v>
      </c>
      <c r="AC362" s="42">
        <f t="shared" si="72"/>
        <v>60109990.600000001</v>
      </c>
      <c r="AD362" s="42"/>
      <c r="AE362" s="42">
        <f t="shared" si="73"/>
        <v>9643314</v>
      </c>
      <c r="AF362" s="42">
        <f t="shared" ref="AF362:AF364" si="80">--N362/30*23</f>
        <v>7393207.3999999994</v>
      </c>
      <c r="AG362" s="42">
        <v>0</v>
      </c>
      <c r="AH362" s="42"/>
      <c r="AI362" s="42"/>
      <c r="AJ362" s="42">
        <f t="shared" si="74"/>
        <v>17036521.399999999</v>
      </c>
      <c r="AK362" s="42">
        <f t="shared" si="75"/>
        <v>77146512</v>
      </c>
      <c r="AL362" s="39"/>
      <c r="AM362" s="39"/>
      <c r="AN362" s="39"/>
      <c r="AO362" s="39"/>
      <c r="AP362" s="39"/>
      <c r="AQ362" s="39" t="s">
        <v>61</v>
      </c>
      <c r="AR362" s="39" t="s">
        <v>741</v>
      </c>
      <c r="AS362" s="39" t="s">
        <v>742</v>
      </c>
      <c r="AT362" s="39" t="s">
        <v>650</v>
      </c>
    </row>
    <row r="363" spans="1:46" hidden="1" x14ac:dyDescent="0.25">
      <c r="A363" s="38">
        <v>362</v>
      </c>
      <c r="B363" s="39" t="s">
        <v>7</v>
      </c>
      <c r="C363" s="39" t="s">
        <v>743</v>
      </c>
      <c r="D363" s="39" t="s">
        <v>744</v>
      </c>
      <c r="E363" s="40">
        <v>1018405047</v>
      </c>
      <c r="F363" s="41">
        <v>46046</v>
      </c>
      <c r="G363" s="41"/>
      <c r="H363" s="41">
        <v>46288</v>
      </c>
      <c r="I363" s="42">
        <v>77146512</v>
      </c>
      <c r="J363" s="43"/>
      <c r="K363" s="40">
        <v>0</v>
      </c>
      <c r="L363" s="39" t="s">
        <v>60</v>
      </c>
      <c r="M363" s="42">
        <v>0</v>
      </c>
      <c r="N363" s="40">
        <v>9643314</v>
      </c>
      <c r="O363" s="42">
        <v>321443.8</v>
      </c>
      <c r="P363" s="38">
        <v>701</v>
      </c>
      <c r="Q363" s="41">
        <v>46033</v>
      </c>
      <c r="R363" s="42">
        <v>77146512</v>
      </c>
      <c r="S363" s="38">
        <v>558</v>
      </c>
      <c r="T363" s="41">
        <v>46046</v>
      </c>
      <c r="U363" s="42">
        <v>77146512</v>
      </c>
      <c r="V363" s="42">
        <v>2250106.6</v>
      </c>
      <c r="W363" s="42">
        <v>9643314</v>
      </c>
      <c r="X363" s="42">
        <v>9643314</v>
      </c>
      <c r="Y363" s="42">
        <v>9643314</v>
      </c>
      <c r="Z363" s="42">
        <v>9643314</v>
      </c>
      <c r="AA363" s="42">
        <v>9643314</v>
      </c>
      <c r="AB363" s="42">
        <v>9643314</v>
      </c>
      <c r="AC363" s="42">
        <f t="shared" si="72"/>
        <v>60109990.600000001</v>
      </c>
      <c r="AD363" s="42"/>
      <c r="AE363" s="42">
        <f t="shared" si="73"/>
        <v>9643314</v>
      </c>
      <c r="AF363" s="42">
        <f t="shared" si="80"/>
        <v>7393207.3999999994</v>
      </c>
      <c r="AG363" s="42">
        <v>0</v>
      </c>
      <c r="AH363" s="42"/>
      <c r="AI363" s="42"/>
      <c r="AJ363" s="42">
        <f t="shared" si="74"/>
        <v>17036521.399999999</v>
      </c>
      <c r="AK363" s="42">
        <f t="shared" si="75"/>
        <v>77146512</v>
      </c>
      <c r="AL363" s="39"/>
      <c r="AM363" s="39"/>
      <c r="AN363" s="39"/>
      <c r="AO363" s="39"/>
      <c r="AP363" s="39"/>
      <c r="AQ363" s="39" t="s">
        <v>61</v>
      </c>
      <c r="AR363" s="39" t="s">
        <v>745</v>
      </c>
      <c r="AS363" s="39" t="s">
        <v>746</v>
      </c>
      <c r="AT363" s="39" t="s">
        <v>650</v>
      </c>
    </row>
    <row r="364" spans="1:46" hidden="1" x14ac:dyDescent="0.25">
      <c r="A364" s="38">
        <v>363</v>
      </c>
      <c r="B364" s="39" t="s">
        <v>7</v>
      </c>
      <c r="C364" s="39" t="s">
        <v>747</v>
      </c>
      <c r="D364" s="39" t="s">
        <v>748</v>
      </c>
      <c r="E364" s="40">
        <v>43221099</v>
      </c>
      <c r="F364" s="41">
        <v>46046</v>
      </c>
      <c r="G364" s="41"/>
      <c r="H364" s="41">
        <v>46288</v>
      </c>
      <c r="I364" s="42">
        <v>70278392</v>
      </c>
      <c r="J364" s="43"/>
      <c r="K364" s="40">
        <v>0</v>
      </c>
      <c r="L364" s="39" t="s">
        <v>60</v>
      </c>
      <c r="M364" s="42">
        <v>0</v>
      </c>
      <c r="N364" s="40">
        <v>8784799</v>
      </c>
      <c r="O364" s="42">
        <v>292826.63333333336</v>
      </c>
      <c r="P364" s="38">
        <v>677</v>
      </c>
      <c r="Q364" s="41">
        <v>46033</v>
      </c>
      <c r="R364" s="42">
        <v>70278392</v>
      </c>
      <c r="S364" s="38">
        <v>523</v>
      </c>
      <c r="T364" s="41">
        <v>46045</v>
      </c>
      <c r="U364" s="42">
        <v>70278392</v>
      </c>
      <c r="V364" s="42">
        <v>2049786.4333333336</v>
      </c>
      <c r="W364" s="42">
        <v>8784799</v>
      </c>
      <c r="X364" s="42">
        <v>8784799</v>
      </c>
      <c r="Y364" s="42">
        <v>8784799</v>
      </c>
      <c r="Z364" s="42">
        <v>8784799</v>
      </c>
      <c r="AA364" s="42">
        <v>8784799</v>
      </c>
      <c r="AB364" s="42">
        <v>8784799</v>
      </c>
      <c r="AC364" s="42">
        <f t="shared" si="72"/>
        <v>54758580.433333337</v>
      </c>
      <c r="AD364" s="42"/>
      <c r="AE364" s="42">
        <f t="shared" si="73"/>
        <v>8784799</v>
      </c>
      <c r="AF364" s="42">
        <f t="shared" si="80"/>
        <v>6735012.5666666673</v>
      </c>
      <c r="AG364" s="42">
        <v>0</v>
      </c>
      <c r="AH364" s="42"/>
      <c r="AI364" s="42"/>
      <c r="AJ364" s="42">
        <f t="shared" si="74"/>
        <v>15519811.566666666</v>
      </c>
      <c r="AK364" s="42">
        <f t="shared" si="75"/>
        <v>70278392</v>
      </c>
      <c r="AL364" s="39"/>
      <c r="AM364" s="39"/>
      <c r="AN364" s="39"/>
      <c r="AO364" s="39"/>
      <c r="AP364" s="39"/>
      <c r="AQ364" s="39" t="s">
        <v>61</v>
      </c>
      <c r="AR364" s="39" t="s">
        <v>749</v>
      </c>
      <c r="AS364" s="39" t="s">
        <v>750</v>
      </c>
      <c r="AT364" s="39" t="s">
        <v>650</v>
      </c>
    </row>
    <row r="365" spans="1:46" hidden="1" x14ac:dyDescent="0.25">
      <c r="A365" s="38">
        <v>364</v>
      </c>
      <c r="B365" s="39" t="s">
        <v>7</v>
      </c>
      <c r="C365" s="39" t="s">
        <v>751</v>
      </c>
      <c r="D365" s="39" t="s">
        <v>752</v>
      </c>
      <c r="E365" s="40">
        <v>1018450143</v>
      </c>
      <c r="F365" s="41">
        <v>46052</v>
      </c>
      <c r="G365" s="41"/>
      <c r="H365" s="41">
        <v>46294</v>
      </c>
      <c r="I365" s="42">
        <v>54600000</v>
      </c>
      <c r="J365" s="43"/>
      <c r="K365" s="40">
        <v>0</v>
      </c>
      <c r="L365" s="39" t="s">
        <v>60</v>
      </c>
      <c r="M365" s="42">
        <v>0</v>
      </c>
      <c r="N365" s="40">
        <v>6825000</v>
      </c>
      <c r="O365" s="42">
        <v>227500</v>
      </c>
      <c r="P365" s="38">
        <v>743</v>
      </c>
      <c r="Q365" s="41">
        <v>46033</v>
      </c>
      <c r="R365" s="42">
        <v>81900000</v>
      </c>
      <c r="S365" s="38">
        <v>1206</v>
      </c>
      <c r="T365" s="41">
        <v>46052</v>
      </c>
      <c r="U365" s="42">
        <v>54600000</v>
      </c>
      <c r="V365" s="42">
        <v>227500</v>
      </c>
      <c r="W365" s="42">
        <v>6825000</v>
      </c>
      <c r="X365" s="42">
        <v>6825000</v>
      </c>
      <c r="Y365" s="42">
        <v>6825000</v>
      </c>
      <c r="Z365" s="42">
        <v>6825000</v>
      </c>
      <c r="AA365" s="42">
        <v>6825000</v>
      </c>
      <c r="AB365" s="42">
        <v>6825000</v>
      </c>
      <c r="AC365" s="42">
        <f t="shared" si="72"/>
        <v>41177500</v>
      </c>
      <c r="AD365" s="42"/>
      <c r="AE365" s="42">
        <f t="shared" si="73"/>
        <v>6825000</v>
      </c>
      <c r="AF365" s="42">
        <f>--N365/30*29</f>
        <v>6597500</v>
      </c>
      <c r="AG365" s="42">
        <v>0</v>
      </c>
      <c r="AH365" s="42"/>
      <c r="AI365" s="42"/>
      <c r="AJ365" s="42">
        <f t="shared" si="74"/>
        <v>13422500</v>
      </c>
      <c r="AK365" s="42">
        <f t="shared" si="75"/>
        <v>54600000</v>
      </c>
      <c r="AL365" s="39"/>
      <c r="AM365" s="39"/>
      <c r="AN365" s="39"/>
      <c r="AO365" s="39"/>
      <c r="AP365" s="39"/>
      <c r="AQ365" s="39" t="s">
        <v>61</v>
      </c>
      <c r="AR365" s="39" t="s">
        <v>753</v>
      </c>
      <c r="AS365" s="39" t="s">
        <v>754</v>
      </c>
      <c r="AT365" s="39" t="s">
        <v>650</v>
      </c>
    </row>
    <row r="366" spans="1:46" hidden="1" x14ac:dyDescent="0.25">
      <c r="A366" s="38">
        <v>365</v>
      </c>
      <c r="B366" s="39" t="s">
        <v>7</v>
      </c>
      <c r="C366" s="39" t="s">
        <v>755</v>
      </c>
      <c r="D366" s="39" t="s">
        <v>756</v>
      </c>
      <c r="E366" s="40">
        <v>29284574</v>
      </c>
      <c r="F366" s="41">
        <v>46045</v>
      </c>
      <c r="G366" s="41"/>
      <c r="H366" s="41">
        <v>46287</v>
      </c>
      <c r="I366" s="42">
        <v>63000000</v>
      </c>
      <c r="J366" s="43"/>
      <c r="K366" s="40">
        <v>0</v>
      </c>
      <c r="L366" s="39" t="s">
        <v>60</v>
      </c>
      <c r="M366" s="42">
        <v>0</v>
      </c>
      <c r="N366" s="40">
        <v>7875000</v>
      </c>
      <c r="O366" s="42">
        <v>262500</v>
      </c>
      <c r="P366" s="38">
        <v>723</v>
      </c>
      <c r="Q366" s="41">
        <v>46033</v>
      </c>
      <c r="R366" s="42">
        <v>63000000</v>
      </c>
      <c r="S366" s="38">
        <v>545</v>
      </c>
      <c r="T366" s="41">
        <v>46045</v>
      </c>
      <c r="U366" s="42">
        <v>63000000</v>
      </c>
      <c r="V366" s="42">
        <v>2100000</v>
      </c>
      <c r="W366" s="42">
        <v>7875000</v>
      </c>
      <c r="X366" s="42">
        <v>7875000</v>
      </c>
      <c r="Y366" s="42">
        <v>7875000</v>
      </c>
      <c r="Z366" s="42">
        <v>7875000</v>
      </c>
      <c r="AA366" s="42">
        <v>7875000</v>
      </c>
      <c r="AB366" s="42">
        <v>7875000</v>
      </c>
      <c r="AC366" s="42">
        <f t="shared" si="72"/>
        <v>49350000</v>
      </c>
      <c r="AD366" s="42"/>
      <c r="AE366" s="42">
        <f t="shared" si="73"/>
        <v>7875000</v>
      </c>
      <c r="AF366" s="42">
        <f>--N366/30*22</f>
        <v>5775000</v>
      </c>
      <c r="AG366" s="42">
        <v>0</v>
      </c>
      <c r="AH366" s="42"/>
      <c r="AI366" s="42"/>
      <c r="AJ366" s="42">
        <f t="shared" si="74"/>
        <v>13650000</v>
      </c>
      <c r="AK366" s="42">
        <f t="shared" si="75"/>
        <v>63000000</v>
      </c>
      <c r="AL366" s="39"/>
      <c r="AM366" s="39"/>
      <c r="AN366" s="39"/>
      <c r="AO366" s="39"/>
      <c r="AP366" s="39"/>
      <c r="AQ366" s="39" t="s">
        <v>61</v>
      </c>
      <c r="AR366" s="39" t="s">
        <v>757</v>
      </c>
      <c r="AS366" s="39" t="s">
        <v>758</v>
      </c>
      <c r="AT366" s="39" t="s">
        <v>650</v>
      </c>
    </row>
    <row r="367" spans="1:46" hidden="1" x14ac:dyDescent="0.25">
      <c r="A367" s="38">
        <v>366</v>
      </c>
      <c r="B367" s="39" t="s">
        <v>7</v>
      </c>
      <c r="C367" s="39" t="s">
        <v>759</v>
      </c>
      <c r="D367" s="39" t="s">
        <v>760</v>
      </c>
      <c r="E367" s="40">
        <v>1010190621</v>
      </c>
      <c r="F367" s="41">
        <v>46052</v>
      </c>
      <c r="G367" s="41"/>
      <c r="H367" s="41">
        <v>46294</v>
      </c>
      <c r="I367" s="42">
        <v>54600000</v>
      </c>
      <c r="J367" s="43"/>
      <c r="K367" s="40">
        <v>0</v>
      </c>
      <c r="L367" s="39" t="s">
        <v>60</v>
      </c>
      <c r="M367" s="42">
        <v>0</v>
      </c>
      <c r="N367" s="40">
        <v>6825000</v>
      </c>
      <c r="O367" s="42">
        <v>227500</v>
      </c>
      <c r="P367" s="38">
        <v>631</v>
      </c>
      <c r="Q367" s="41">
        <v>46033</v>
      </c>
      <c r="R367" s="42">
        <v>81900000</v>
      </c>
      <c r="S367" s="38">
        <v>1181</v>
      </c>
      <c r="T367" s="41">
        <v>46052</v>
      </c>
      <c r="U367" s="42">
        <v>54600000</v>
      </c>
      <c r="V367" s="42">
        <v>227500</v>
      </c>
      <c r="W367" s="42">
        <v>6825000</v>
      </c>
      <c r="X367" s="42">
        <v>6825000</v>
      </c>
      <c r="Y367" s="42">
        <v>6825000</v>
      </c>
      <c r="Z367" s="42">
        <v>6825000</v>
      </c>
      <c r="AA367" s="42">
        <v>6825000</v>
      </c>
      <c r="AB367" s="42">
        <v>6825000</v>
      </c>
      <c r="AC367" s="42">
        <f t="shared" si="72"/>
        <v>41177500</v>
      </c>
      <c r="AD367" s="42"/>
      <c r="AE367" s="42">
        <f t="shared" si="73"/>
        <v>6825000</v>
      </c>
      <c r="AF367" s="42">
        <f>--N367/30*29</f>
        <v>6597500</v>
      </c>
      <c r="AG367" s="42">
        <v>0</v>
      </c>
      <c r="AH367" s="42"/>
      <c r="AI367" s="42"/>
      <c r="AJ367" s="42">
        <f t="shared" si="74"/>
        <v>13422500</v>
      </c>
      <c r="AK367" s="42">
        <f t="shared" si="75"/>
        <v>54600000</v>
      </c>
      <c r="AL367" s="39"/>
      <c r="AM367" s="39"/>
      <c r="AN367" s="39"/>
      <c r="AO367" s="39"/>
      <c r="AP367" s="39"/>
      <c r="AQ367" s="39" t="s">
        <v>61</v>
      </c>
      <c r="AR367" s="39" t="s">
        <v>761</v>
      </c>
      <c r="AS367" s="39" t="s">
        <v>762</v>
      </c>
      <c r="AT367" s="39" t="s">
        <v>650</v>
      </c>
    </row>
    <row r="368" spans="1:46" hidden="1" x14ac:dyDescent="0.25">
      <c r="A368" s="38">
        <v>367</v>
      </c>
      <c r="B368" s="39" t="s">
        <v>7</v>
      </c>
      <c r="C368" s="39" t="s">
        <v>763</v>
      </c>
      <c r="D368" s="39" t="s">
        <v>764</v>
      </c>
      <c r="E368" s="40">
        <v>52547870</v>
      </c>
      <c r="F368" s="41">
        <v>46045</v>
      </c>
      <c r="G368" s="41"/>
      <c r="H368" s="41">
        <v>46287</v>
      </c>
      <c r="I368" s="42">
        <v>52920000</v>
      </c>
      <c r="J368" s="43"/>
      <c r="K368" s="40">
        <v>0</v>
      </c>
      <c r="L368" s="39" t="s">
        <v>60</v>
      </c>
      <c r="M368" s="42">
        <v>0</v>
      </c>
      <c r="N368" s="40">
        <v>6615000</v>
      </c>
      <c r="O368" s="42">
        <v>220500</v>
      </c>
      <c r="P368" s="38">
        <v>632</v>
      </c>
      <c r="Q368" s="41">
        <v>46033</v>
      </c>
      <c r="R368" s="42">
        <v>52920000</v>
      </c>
      <c r="S368" s="38">
        <v>532</v>
      </c>
      <c r="T368" s="41">
        <v>46045</v>
      </c>
      <c r="U368" s="42">
        <v>52920000</v>
      </c>
      <c r="V368" s="42">
        <v>1764000</v>
      </c>
      <c r="W368" s="42">
        <v>6615000</v>
      </c>
      <c r="X368" s="42">
        <v>6615000</v>
      </c>
      <c r="Y368" s="42">
        <v>6615000</v>
      </c>
      <c r="Z368" s="42">
        <v>6615000</v>
      </c>
      <c r="AA368" s="42">
        <v>6615000</v>
      </c>
      <c r="AB368" s="42">
        <v>6615000</v>
      </c>
      <c r="AC368" s="42">
        <f t="shared" si="72"/>
        <v>41454000</v>
      </c>
      <c r="AD368" s="42"/>
      <c r="AE368" s="42">
        <f t="shared" si="73"/>
        <v>6615000</v>
      </c>
      <c r="AF368" s="42">
        <f>--N368/30*22</f>
        <v>4851000</v>
      </c>
      <c r="AG368" s="42">
        <v>0</v>
      </c>
      <c r="AH368" s="42"/>
      <c r="AI368" s="42"/>
      <c r="AJ368" s="42">
        <f t="shared" si="74"/>
        <v>11466000</v>
      </c>
      <c r="AK368" s="42">
        <f t="shared" si="75"/>
        <v>52920000</v>
      </c>
      <c r="AL368" s="39"/>
      <c r="AM368" s="39"/>
      <c r="AN368" s="39"/>
      <c r="AO368" s="39"/>
      <c r="AP368" s="39"/>
      <c r="AQ368" s="39" t="s">
        <v>61</v>
      </c>
      <c r="AR368" s="39" t="s">
        <v>765</v>
      </c>
      <c r="AS368" s="39" t="s">
        <v>766</v>
      </c>
      <c r="AT368" s="39" t="s">
        <v>650</v>
      </c>
    </row>
    <row r="369" spans="1:46" hidden="1" x14ac:dyDescent="0.25">
      <c r="A369" s="38">
        <v>368</v>
      </c>
      <c r="B369" s="39" t="s">
        <v>7</v>
      </c>
      <c r="C369" s="39" t="s">
        <v>767</v>
      </c>
      <c r="D369" s="39" t="s">
        <v>768</v>
      </c>
      <c r="E369" s="40">
        <v>1070615302</v>
      </c>
      <c r="F369" s="41">
        <v>46046</v>
      </c>
      <c r="G369" s="41"/>
      <c r="H369" s="41">
        <v>46288</v>
      </c>
      <c r="I369" s="42">
        <v>59085012</v>
      </c>
      <c r="J369" s="43"/>
      <c r="K369" s="40">
        <v>0</v>
      </c>
      <c r="L369" s="39" t="s">
        <v>60</v>
      </c>
      <c r="M369" s="42">
        <v>0</v>
      </c>
      <c r="N369" s="40">
        <v>7385626.5</v>
      </c>
      <c r="O369" s="42">
        <v>246187.55</v>
      </c>
      <c r="P369" s="38">
        <v>744</v>
      </c>
      <c r="Q369" s="41">
        <v>46033</v>
      </c>
      <c r="R369" s="42">
        <v>59085016</v>
      </c>
      <c r="S369" s="38">
        <v>559</v>
      </c>
      <c r="T369" s="41">
        <v>46046</v>
      </c>
      <c r="U369" s="42">
        <v>59085016</v>
      </c>
      <c r="V369" s="42">
        <v>1723312.8499999999</v>
      </c>
      <c r="W369" s="42">
        <v>7385626.5</v>
      </c>
      <c r="X369" s="42">
        <v>7385626.5</v>
      </c>
      <c r="Y369" s="42">
        <v>7385626.5</v>
      </c>
      <c r="Z369" s="42">
        <v>7385626.5</v>
      </c>
      <c r="AA369" s="42">
        <v>7385626.5</v>
      </c>
      <c r="AB369" s="42">
        <v>7385626.5</v>
      </c>
      <c r="AC369" s="42">
        <f t="shared" si="72"/>
        <v>46037071.850000001</v>
      </c>
      <c r="AD369" s="42"/>
      <c r="AE369" s="42">
        <f t="shared" si="73"/>
        <v>7385626.5</v>
      </c>
      <c r="AF369" s="42">
        <f>--N369/30*23</f>
        <v>5662313.6499999994</v>
      </c>
      <c r="AG369" s="42">
        <v>0</v>
      </c>
      <c r="AH369" s="42"/>
      <c r="AI369" s="42"/>
      <c r="AJ369" s="42">
        <f t="shared" si="74"/>
        <v>13047940.149999999</v>
      </c>
      <c r="AK369" s="42">
        <f t="shared" si="75"/>
        <v>59085012</v>
      </c>
      <c r="AL369" s="38"/>
      <c r="AM369" s="41"/>
      <c r="AN369" s="41"/>
      <c r="AO369" s="38"/>
      <c r="AP369" s="38"/>
      <c r="AQ369" s="39" t="s">
        <v>61</v>
      </c>
      <c r="AR369" s="39" t="s">
        <v>769</v>
      </c>
      <c r="AS369" s="39" t="s">
        <v>770</v>
      </c>
      <c r="AT369" s="39" t="s">
        <v>650</v>
      </c>
    </row>
    <row r="370" spans="1:46" hidden="1" x14ac:dyDescent="0.25">
      <c r="A370" s="38">
        <v>369</v>
      </c>
      <c r="B370" s="39" t="s">
        <v>7</v>
      </c>
      <c r="C370" s="39" t="s">
        <v>771</v>
      </c>
      <c r="D370" s="39" t="s">
        <v>772</v>
      </c>
      <c r="E370" s="40">
        <v>79571464</v>
      </c>
      <c r="F370" s="41">
        <v>46051</v>
      </c>
      <c r="G370" s="41"/>
      <c r="H370" s="41">
        <v>46293</v>
      </c>
      <c r="I370" s="42">
        <v>48350610</v>
      </c>
      <c r="J370" s="43"/>
      <c r="K370" s="40">
        <v>0</v>
      </c>
      <c r="L370" s="39" t="s">
        <v>60</v>
      </c>
      <c r="M370" s="42">
        <v>0</v>
      </c>
      <c r="N370" s="40">
        <v>6043826.25</v>
      </c>
      <c r="O370" s="42">
        <v>201460.875</v>
      </c>
      <c r="P370" s="38">
        <v>745</v>
      </c>
      <c r="Q370" s="41">
        <v>46033</v>
      </c>
      <c r="R370" s="42">
        <v>72525912</v>
      </c>
      <c r="S370" s="38">
        <v>1144</v>
      </c>
      <c r="T370" s="41">
        <v>46051</v>
      </c>
      <c r="U370" s="42">
        <v>48350610</v>
      </c>
      <c r="V370" s="42">
        <v>402921.75</v>
      </c>
      <c r="W370" s="42">
        <v>6043826.25</v>
      </c>
      <c r="X370" s="42">
        <v>6043826.25</v>
      </c>
      <c r="Y370" s="42">
        <v>6043826.25</v>
      </c>
      <c r="Z370" s="42">
        <v>6043826.25</v>
      </c>
      <c r="AA370" s="42">
        <v>6043826.25</v>
      </c>
      <c r="AB370" s="42">
        <v>6043826.25</v>
      </c>
      <c r="AC370" s="42">
        <f t="shared" si="72"/>
        <v>36665879.25</v>
      </c>
      <c r="AD370" s="42"/>
      <c r="AE370" s="42">
        <f t="shared" si="73"/>
        <v>6043826.25</v>
      </c>
      <c r="AF370" s="42">
        <f>--N370/30*28</f>
        <v>5640904.5</v>
      </c>
      <c r="AG370" s="42">
        <v>0</v>
      </c>
      <c r="AH370" s="42"/>
      <c r="AI370" s="42"/>
      <c r="AJ370" s="42">
        <f t="shared" si="74"/>
        <v>11684730.75</v>
      </c>
      <c r="AK370" s="42">
        <f t="shared" si="75"/>
        <v>48350610</v>
      </c>
      <c r="AL370" s="39"/>
      <c r="AM370" s="39"/>
      <c r="AN370" s="39"/>
      <c r="AO370" s="39"/>
      <c r="AP370" s="39"/>
      <c r="AQ370" s="39" t="s">
        <v>61</v>
      </c>
      <c r="AR370" s="39" t="s">
        <v>773</v>
      </c>
      <c r="AS370" s="39" t="s">
        <v>774</v>
      </c>
      <c r="AT370" s="39" t="s">
        <v>650</v>
      </c>
    </row>
    <row r="371" spans="1:46" hidden="1" x14ac:dyDescent="0.25">
      <c r="A371" s="38">
        <v>370</v>
      </c>
      <c r="B371" s="39" t="s">
        <v>7</v>
      </c>
      <c r="C371" s="39" t="s">
        <v>775</v>
      </c>
      <c r="D371" s="39" t="s">
        <v>776</v>
      </c>
      <c r="E371" s="40">
        <v>52431516</v>
      </c>
      <c r="F371" s="41">
        <v>46045</v>
      </c>
      <c r="G371" s="41">
        <v>46149</v>
      </c>
      <c r="H371" s="41">
        <v>46287</v>
      </c>
      <c r="I371" s="42">
        <v>54600000</v>
      </c>
      <c r="J371" s="43">
        <v>30940000</v>
      </c>
      <c r="K371" s="40">
        <v>0</v>
      </c>
      <c r="L371" s="39" t="s">
        <v>60</v>
      </c>
      <c r="M371" s="42">
        <v>0</v>
      </c>
      <c r="N371" s="40">
        <v>6825000</v>
      </c>
      <c r="O371" s="42">
        <v>227500</v>
      </c>
      <c r="P371" s="38">
        <v>702</v>
      </c>
      <c r="Q371" s="41">
        <v>46033</v>
      </c>
      <c r="R371" s="42">
        <v>54600000</v>
      </c>
      <c r="S371" s="38">
        <v>12600</v>
      </c>
      <c r="T371" s="41">
        <v>46149</v>
      </c>
      <c r="U371" s="42">
        <v>30940000</v>
      </c>
      <c r="V371" s="42">
        <v>0</v>
      </c>
      <c r="W371" s="42">
        <v>0</v>
      </c>
      <c r="X371" s="42">
        <v>0</v>
      </c>
      <c r="Y371" s="42">
        <v>0</v>
      </c>
      <c r="Z371" s="42">
        <v>5460000</v>
      </c>
      <c r="AA371" s="42">
        <v>6825000</v>
      </c>
      <c r="AB371" s="42">
        <v>6825000</v>
      </c>
      <c r="AC371" s="42">
        <f t="shared" si="72"/>
        <v>19110000</v>
      </c>
      <c r="AD371" s="42"/>
      <c r="AE371" s="42">
        <f t="shared" si="73"/>
        <v>6825000</v>
      </c>
      <c r="AF371" s="42">
        <f>--N371/30*22</f>
        <v>5005000</v>
      </c>
      <c r="AG371" s="42">
        <v>0</v>
      </c>
      <c r="AH371" s="42"/>
      <c r="AI371" s="42"/>
      <c r="AJ371" s="42">
        <f t="shared" si="74"/>
        <v>11830000</v>
      </c>
      <c r="AK371" s="42">
        <f t="shared" si="75"/>
        <v>30940000</v>
      </c>
      <c r="AL371" s="39"/>
      <c r="AM371" s="39"/>
      <c r="AN371" s="39"/>
      <c r="AO371" s="39"/>
      <c r="AP371" s="39" t="s">
        <v>92</v>
      </c>
      <c r="AQ371" s="39" t="s">
        <v>61</v>
      </c>
      <c r="AR371" s="39" t="s">
        <v>777</v>
      </c>
      <c r="AS371" s="39" t="s">
        <v>778</v>
      </c>
      <c r="AT371" s="39" t="s">
        <v>650</v>
      </c>
    </row>
    <row r="372" spans="1:46" hidden="1" x14ac:dyDescent="0.25">
      <c r="A372" s="38">
        <v>371</v>
      </c>
      <c r="B372" s="39" t="s">
        <v>7</v>
      </c>
      <c r="C372" s="39" t="s">
        <v>779</v>
      </c>
      <c r="D372" s="39" t="s">
        <v>780</v>
      </c>
      <c r="E372" s="40">
        <v>1032414158</v>
      </c>
      <c r="F372" s="41">
        <v>46046</v>
      </c>
      <c r="G372" s="41"/>
      <c r="H372" s="41">
        <v>46288</v>
      </c>
      <c r="I372" s="42">
        <v>48350608</v>
      </c>
      <c r="J372" s="43"/>
      <c r="K372" s="40">
        <v>0</v>
      </c>
      <c r="L372" s="39" t="s">
        <v>60</v>
      </c>
      <c r="M372" s="42">
        <v>0</v>
      </c>
      <c r="N372" s="40">
        <v>6043826</v>
      </c>
      <c r="O372" s="42">
        <v>201460.86666666667</v>
      </c>
      <c r="P372" s="38">
        <v>746</v>
      </c>
      <c r="Q372" s="41">
        <v>46033</v>
      </c>
      <c r="R372" s="42">
        <v>72525912</v>
      </c>
      <c r="S372" s="38">
        <v>560</v>
      </c>
      <c r="T372" s="41">
        <v>46046</v>
      </c>
      <c r="U372" s="42">
        <v>48350608</v>
      </c>
      <c r="V372" s="42">
        <v>1410226.0666666667</v>
      </c>
      <c r="W372" s="42">
        <v>6043826</v>
      </c>
      <c r="X372" s="42">
        <v>6043826</v>
      </c>
      <c r="Y372" s="42">
        <v>6043826</v>
      </c>
      <c r="Z372" s="42">
        <v>6043826</v>
      </c>
      <c r="AA372" s="42">
        <v>6043826</v>
      </c>
      <c r="AB372" s="42">
        <v>6043826</v>
      </c>
      <c r="AC372" s="42">
        <f t="shared" si="72"/>
        <v>37673182.066666663</v>
      </c>
      <c r="AD372" s="42"/>
      <c r="AE372" s="42">
        <f t="shared" si="73"/>
        <v>6043826</v>
      </c>
      <c r="AF372" s="42">
        <f>--N372/30*23</f>
        <v>4633599.9333333336</v>
      </c>
      <c r="AG372" s="42">
        <v>0</v>
      </c>
      <c r="AH372" s="42"/>
      <c r="AI372" s="42"/>
      <c r="AJ372" s="42">
        <f t="shared" si="74"/>
        <v>10677425.933333334</v>
      </c>
      <c r="AK372" s="42">
        <f t="shared" si="75"/>
        <v>48350608</v>
      </c>
      <c r="AL372" s="39"/>
      <c r="AM372" s="39"/>
      <c r="AN372" s="39"/>
      <c r="AO372" s="39"/>
      <c r="AP372" s="39"/>
      <c r="AQ372" s="39" t="s">
        <v>61</v>
      </c>
      <c r="AR372" s="39" t="s">
        <v>781</v>
      </c>
      <c r="AS372" s="39" t="s">
        <v>782</v>
      </c>
      <c r="AT372" s="39" t="s">
        <v>650</v>
      </c>
    </row>
    <row r="373" spans="1:46" hidden="1" x14ac:dyDescent="0.25">
      <c r="A373" s="38">
        <v>372</v>
      </c>
      <c r="B373" s="39" t="s">
        <v>7</v>
      </c>
      <c r="C373" s="39" t="s">
        <v>783</v>
      </c>
      <c r="D373" s="39" t="s">
        <v>784</v>
      </c>
      <c r="E373" s="40">
        <v>1026599028</v>
      </c>
      <c r="F373" s="41">
        <v>46045</v>
      </c>
      <c r="G373" s="41"/>
      <c r="H373" s="41">
        <v>46287</v>
      </c>
      <c r="I373" s="42">
        <v>44520000</v>
      </c>
      <c r="J373" s="43"/>
      <c r="K373" s="40">
        <v>0</v>
      </c>
      <c r="L373" s="39" t="s">
        <v>60</v>
      </c>
      <c r="M373" s="42">
        <v>0</v>
      </c>
      <c r="N373" s="40">
        <v>5565000</v>
      </c>
      <c r="O373" s="42">
        <v>185500</v>
      </c>
      <c r="P373" s="38">
        <v>615</v>
      </c>
      <c r="Q373" s="41">
        <v>46033</v>
      </c>
      <c r="R373" s="42">
        <v>66780000</v>
      </c>
      <c r="S373" s="38">
        <v>525</v>
      </c>
      <c r="T373" s="41">
        <v>46045</v>
      </c>
      <c r="U373" s="42">
        <v>44520000</v>
      </c>
      <c r="V373" s="42">
        <v>1484000</v>
      </c>
      <c r="W373" s="42">
        <v>5565000</v>
      </c>
      <c r="X373" s="42">
        <v>5565000</v>
      </c>
      <c r="Y373" s="42">
        <v>5565000</v>
      </c>
      <c r="Z373" s="42">
        <v>5565000</v>
      </c>
      <c r="AA373" s="42">
        <v>5565000</v>
      </c>
      <c r="AB373" s="42">
        <v>5565000</v>
      </c>
      <c r="AC373" s="42">
        <f t="shared" si="72"/>
        <v>34874000</v>
      </c>
      <c r="AD373" s="42"/>
      <c r="AE373" s="42">
        <f t="shared" si="73"/>
        <v>5565000</v>
      </c>
      <c r="AF373" s="42">
        <f>--N373/30*22</f>
        <v>4081000</v>
      </c>
      <c r="AG373" s="42">
        <v>0</v>
      </c>
      <c r="AH373" s="42"/>
      <c r="AI373" s="42"/>
      <c r="AJ373" s="42">
        <f t="shared" si="74"/>
        <v>9646000</v>
      </c>
      <c r="AK373" s="42">
        <f t="shared" si="75"/>
        <v>44520000</v>
      </c>
      <c r="AL373" s="39"/>
      <c r="AM373" s="39"/>
      <c r="AN373" s="39"/>
      <c r="AO373" s="39"/>
      <c r="AP373" s="39"/>
      <c r="AQ373" s="39" t="s">
        <v>61</v>
      </c>
      <c r="AR373" s="39" t="s">
        <v>785</v>
      </c>
      <c r="AS373" s="39" t="s">
        <v>786</v>
      </c>
      <c r="AT373" s="39" t="s">
        <v>650</v>
      </c>
    </row>
    <row r="374" spans="1:46" hidden="1" x14ac:dyDescent="0.25">
      <c r="A374" s="38">
        <v>373</v>
      </c>
      <c r="B374" s="39" t="s">
        <v>7</v>
      </c>
      <c r="C374" s="39" t="s">
        <v>787</v>
      </c>
      <c r="D374" s="39" t="s">
        <v>788</v>
      </c>
      <c r="E374" s="40">
        <v>1015422342</v>
      </c>
      <c r="F374" s="41">
        <v>46050</v>
      </c>
      <c r="G374" s="41"/>
      <c r="H374" s="41">
        <v>46292</v>
      </c>
      <c r="I374" s="42">
        <v>58653736</v>
      </c>
      <c r="J374" s="43"/>
      <c r="K374" s="40">
        <v>0</v>
      </c>
      <c r="L374" s="39" t="s">
        <v>60</v>
      </c>
      <c r="M374" s="42">
        <v>0</v>
      </c>
      <c r="N374" s="40">
        <v>7331717</v>
      </c>
      <c r="O374" s="42">
        <v>244390.56666666668</v>
      </c>
      <c r="P374" s="38">
        <v>652</v>
      </c>
      <c r="Q374" s="41">
        <v>46033</v>
      </c>
      <c r="R374" s="42">
        <v>58653736</v>
      </c>
      <c r="S374" s="38">
        <v>1099</v>
      </c>
      <c r="T374" s="41">
        <v>46050</v>
      </c>
      <c r="U374" s="42">
        <v>58653736</v>
      </c>
      <c r="V374" s="42">
        <v>733171.70000000007</v>
      </c>
      <c r="W374" s="42">
        <v>7331717</v>
      </c>
      <c r="X374" s="42">
        <v>7331717</v>
      </c>
      <c r="Y374" s="42">
        <v>7331717</v>
      </c>
      <c r="Z374" s="42">
        <v>7331717</v>
      </c>
      <c r="AA374" s="42">
        <v>7331717</v>
      </c>
      <c r="AB374" s="42">
        <v>7331717</v>
      </c>
      <c r="AC374" s="42">
        <f t="shared" si="72"/>
        <v>44723473.700000003</v>
      </c>
      <c r="AD374" s="42"/>
      <c r="AE374" s="42">
        <f t="shared" si="73"/>
        <v>7331717</v>
      </c>
      <c r="AF374" s="42">
        <f t="shared" ref="AF374:AF375" si="81">--N374/30*27</f>
        <v>6598545.3000000007</v>
      </c>
      <c r="AG374" s="42">
        <v>0</v>
      </c>
      <c r="AH374" s="42"/>
      <c r="AI374" s="42"/>
      <c r="AJ374" s="42">
        <f t="shared" si="74"/>
        <v>13930262.300000001</v>
      </c>
      <c r="AK374" s="42">
        <f t="shared" si="75"/>
        <v>58653736</v>
      </c>
      <c r="AL374" s="39"/>
      <c r="AM374" s="39"/>
      <c r="AN374" s="39"/>
      <c r="AO374" s="39"/>
      <c r="AP374" s="39"/>
      <c r="AQ374" s="39" t="s">
        <v>61</v>
      </c>
      <c r="AR374" s="39" t="s">
        <v>789</v>
      </c>
      <c r="AS374" s="39" t="s">
        <v>790</v>
      </c>
      <c r="AT374" s="39" t="s">
        <v>650</v>
      </c>
    </row>
    <row r="375" spans="1:46" hidden="1" x14ac:dyDescent="0.25">
      <c r="A375" s="38">
        <v>374</v>
      </c>
      <c r="B375" s="39" t="s">
        <v>7</v>
      </c>
      <c r="C375" s="39" t="s">
        <v>791</v>
      </c>
      <c r="D375" s="39" t="s">
        <v>792</v>
      </c>
      <c r="E375" s="40">
        <v>1070607885</v>
      </c>
      <c r="F375" s="41">
        <v>46050</v>
      </c>
      <c r="G375" s="41"/>
      <c r="H375" s="41">
        <v>46292</v>
      </c>
      <c r="I375" s="42">
        <v>48350608</v>
      </c>
      <c r="J375" s="43"/>
      <c r="K375" s="40">
        <v>0</v>
      </c>
      <c r="L375" s="39" t="s">
        <v>60</v>
      </c>
      <c r="M375" s="42">
        <v>0</v>
      </c>
      <c r="N375" s="40">
        <v>6043826</v>
      </c>
      <c r="O375" s="42">
        <v>201460.86666666667</v>
      </c>
      <c r="P375" s="38">
        <v>633</v>
      </c>
      <c r="Q375" s="41">
        <v>46033</v>
      </c>
      <c r="R375" s="42">
        <v>72525912</v>
      </c>
      <c r="S375" s="38">
        <v>1086</v>
      </c>
      <c r="T375" s="41">
        <v>46050</v>
      </c>
      <c r="U375" s="42">
        <v>48350608</v>
      </c>
      <c r="V375" s="42">
        <v>604382.6</v>
      </c>
      <c r="W375" s="42">
        <v>6043826</v>
      </c>
      <c r="X375" s="42">
        <v>6043826</v>
      </c>
      <c r="Y375" s="42">
        <v>6043826</v>
      </c>
      <c r="Z375" s="42">
        <v>6043826</v>
      </c>
      <c r="AA375" s="42">
        <v>6043826</v>
      </c>
      <c r="AB375" s="42">
        <v>6043826</v>
      </c>
      <c r="AC375" s="42">
        <f t="shared" si="72"/>
        <v>36867338.600000001</v>
      </c>
      <c r="AD375" s="42"/>
      <c r="AE375" s="42">
        <f t="shared" si="73"/>
        <v>6043826</v>
      </c>
      <c r="AF375" s="42">
        <f t="shared" si="81"/>
        <v>5439443.4000000004</v>
      </c>
      <c r="AG375" s="42">
        <v>0</v>
      </c>
      <c r="AH375" s="42"/>
      <c r="AI375" s="42"/>
      <c r="AJ375" s="42">
        <f t="shared" si="74"/>
        <v>11483269.4</v>
      </c>
      <c r="AK375" s="42">
        <f t="shared" si="75"/>
        <v>48350608</v>
      </c>
      <c r="AL375" s="39"/>
      <c r="AM375" s="39"/>
      <c r="AN375" s="39"/>
      <c r="AO375" s="39"/>
      <c r="AP375" s="39"/>
      <c r="AQ375" s="39" t="s">
        <v>61</v>
      </c>
      <c r="AR375" s="39" t="s">
        <v>793</v>
      </c>
      <c r="AS375" s="39" t="s">
        <v>794</v>
      </c>
      <c r="AT375" s="39" t="s">
        <v>650</v>
      </c>
    </row>
    <row r="376" spans="1:46" hidden="1" x14ac:dyDescent="0.25">
      <c r="A376" s="38">
        <v>375</v>
      </c>
      <c r="B376" s="39" t="s">
        <v>7</v>
      </c>
      <c r="C376" s="39" t="s">
        <v>795</v>
      </c>
      <c r="D376" s="39" t="s">
        <v>796</v>
      </c>
      <c r="E376" s="40">
        <v>1010211137</v>
      </c>
      <c r="F376" s="41">
        <v>46043</v>
      </c>
      <c r="G376" s="41"/>
      <c r="H376" s="41">
        <v>46285</v>
      </c>
      <c r="I376" s="42">
        <v>50767920</v>
      </c>
      <c r="J376" s="43"/>
      <c r="K376" s="40">
        <v>0</v>
      </c>
      <c r="L376" s="39" t="s">
        <v>60</v>
      </c>
      <c r="M376" s="42">
        <v>0</v>
      </c>
      <c r="N376" s="40">
        <v>6345990</v>
      </c>
      <c r="O376" s="42">
        <v>211533</v>
      </c>
      <c r="P376" s="38">
        <v>649</v>
      </c>
      <c r="Q376" s="41">
        <v>46033</v>
      </c>
      <c r="R376" s="42">
        <v>50767920</v>
      </c>
      <c r="S376" s="38">
        <v>431</v>
      </c>
      <c r="T376" s="41">
        <v>46043</v>
      </c>
      <c r="U376" s="42">
        <v>50767920</v>
      </c>
      <c r="V376" s="42">
        <v>2115330</v>
      </c>
      <c r="W376" s="42">
        <v>6345990</v>
      </c>
      <c r="X376" s="42">
        <v>6345990</v>
      </c>
      <c r="Y376" s="42">
        <v>6345990</v>
      </c>
      <c r="Z376" s="42">
        <v>6345990</v>
      </c>
      <c r="AA376" s="42">
        <v>6345990</v>
      </c>
      <c r="AB376" s="42">
        <v>6345990</v>
      </c>
      <c r="AC376" s="42">
        <f t="shared" si="72"/>
        <v>40191270</v>
      </c>
      <c r="AD376" s="42"/>
      <c r="AE376" s="42">
        <f t="shared" si="73"/>
        <v>6345990</v>
      </c>
      <c r="AF376" s="42">
        <f>--N376/30*20</f>
        <v>4230660</v>
      </c>
      <c r="AG376" s="42">
        <v>0</v>
      </c>
      <c r="AH376" s="42"/>
      <c r="AI376" s="42"/>
      <c r="AJ376" s="42">
        <f t="shared" si="74"/>
        <v>10576650</v>
      </c>
      <c r="AK376" s="42">
        <f t="shared" si="75"/>
        <v>50767920</v>
      </c>
      <c r="AL376" s="39"/>
      <c r="AM376" s="39"/>
      <c r="AN376" s="39"/>
      <c r="AO376" s="39"/>
      <c r="AP376" s="39"/>
      <c r="AQ376" s="39" t="s">
        <v>61</v>
      </c>
      <c r="AR376" s="39" t="s">
        <v>797</v>
      </c>
      <c r="AS376" s="39" t="s">
        <v>798</v>
      </c>
      <c r="AT376" s="39" t="s">
        <v>650</v>
      </c>
    </row>
    <row r="377" spans="1:46" hidden="1" x14ac:dyDescent="0.25">
      <c r="A377" s="38">
        <v>376</v>
      </c>
      <c r="B377" s="39" t="s">
        <v>7</v>
      </c>
      <c r="C377" s="39" t="s">
        <v>799</v>
      </c>
      <c r="D377" s="39" t="s">
        <v>800</v>
      </c>
      <c r="E377" s="40">
        <v>1012415229</v>
      </c>
      <c r="F377" s="41">
        <v>46041</v>
      </c>
      <c r="G377" s="41"/>
      <c r="H377" s="41">
        <v>46283</v>
      </c>
      <c r="I377" s="42">
        <v>50767920</v>
      </c>
      <c r="J377" s="43"/>
      <c r="K377" s="40">
        <v>0</v>
      </c>
      <c r="L377" s="39" t="s">
        <v>60</v>
      </c>
      <c r="M377" s="42">
        <v>0</v>
      </c>
      <c r="N377" s="40">
        <v>6345990</v>
      </c>
      <c r="O377" s="42">
        <v>211533</v>
      </c>
      <c r="P377" s="38">
        <v>720</v>
      </c>
      <c r="Q377" s="41">
        <v>46033</v>
      </c>
      <c r="R377" s="42">
        <v>50767920</v>
      </c>
      <c r="S377" s="38">
        <v>321</v>
      </c>
      <c r="T377" s="41">
        <v>46041</v>
      </c>
      <c r="U377" s="42">
        <v>50767920</v>
      </c>
      <c r="V377" s="42">
        <v>2538396</v>
      </c>
      <c r="W377" s="42">
        <v>6345990</v>
      </c>
      <c r="X377" s="42">
        <v>6345990</v>
      </c>
      <c r="Y377" s="42">
        <v>6345990</v>
      </c>
      <c r="Z377" s="42">
        <v>6345990</v>
      </c>
      <c r="AA377" s="42">
        <v>6345990</v>
      </c>
      <c r="AB377" s="42">
        <v>6345990</v>
      </c>
      <c r="AC377" s="42">
        <f t="shared" si="72"/>
        <v>40614336</v>
      </c>
      <c r="AD377" s="42"/>
      <c r="AE377" s="42">
        <f t="shared" si="73"/>
        <v>6345990</v>
      </c>
      <c r="AF377" s="42">
        <f t="shared" ref="AF377:AF378" si="82">--N377/30*18</f>
        <v>3807594</v>
      </c>
      <c r="AG377" s="42">
        <v>0</v>
      </c>
      <c r="AH377" s="42"/>
      <c r="AI377" s="42"/>
      <c r="AJ377" s="42">
        <f t="shared" si="74"/>
        <v>10153584</v>
      </c>
      <c r="AK377" s="42">
        <f t="shared" si="75"/>
        <v>50767920</v>
      </c>
      <c r="AL377" s="39"/>
      <c r="AM377" s="39"/>
      <c r="AN377" s="39"/>
      <c r="AO377" s="39"/>
      <c r="AP377" s="39"/>
      <c r="AQ377" s="39" t="s">
        <v>61</v>
      </c>
      <c r="AR377" s="39" t="s">
        <v>801</v>
      </c>
      <c r="AS377" s="39" t="s">
        <v>802</v>
      </c>
      <c r="AT377" s="39" t="s">
        <v>650</v>
      </c>
    </row>
    <row r="378" spans="1:46" hidden="1" x14ac:dyDescent="0.25">
      <c r="A378" s="38">
        <v>377</v>
      </c>
      <c r="B378" s="39" t="s">
        <v>7</v>
      </c>
      <c r="C378" s="39" t="s">
        <v>803</v>
      </c>
      <c r="D378" s="39" t="s">
        <v>804</v>
      </c>
      <c r="E378" s="40">
        <v>1026264303</v>
      </c>
      <c r="F378" s="41">
        <v>46041</v>
      </c>
      <c r="G378" s="41"/>
      <c r="H378" s="41">
        <v>46283</v>
      </c>
      <c r="I378" s="42">
        <v>113043008</v>
      </c>
      <c r="J378" s="43"/>
      <c r="K378" s="40">
        <v>0</v>
      </c>
      <c r="L378" s="39" t="s">
        <v>60</v>
      </c>
      <c r="M378" s="42">
        <v>0</v>
      </c>
      <c r="N378" s="40">
        <v>14130376</v>
      </c>
      <c r="O378" s="42">
        <v>471012.53333333333</v>
      </c>
      <c r="P378" s="38">
        <v>721</v>
      </c>
      <c r="Q378" s="41">
        <v>46033</v>
      </c>
      <c r="R378" s="42">
        <v>113043008</v>
      </c>
      <c r="S378" s="38">
        <v>315</v>
      </c>
      <c r="T378" s="41">
        <v>46041</v>
      </c>
      <c r="U378" s="42">
        <v>113043008</v>
      </c>
      <c r="V378" s="42">
        <v>5652150.4000000004</v>
      </c>
      <c r="W378" s="42">
        <v>14130376</v>
      </c>
      <c r="X378" s="42">
        <v>14130376</v>
      </c>
      <c r="Y378" s="42">
        <v>14130376</v>
      </c>
      <c r="Z378" s="42">
        <v>14130376</v>
      </c>
      <c r="AA378" s="42">
        <v>14130376</v>
      </c>
      <c r="AB378" s="42">
        <v>14130376</v>
      </c>
      <c r="AC378" s="42">
        <f t="shared" si="72"/>
        <v>90434406.400000006</v>
      </c>
      <c r="AD378" s="42"/>
      <c r="AE378" s="42">
        <f t="shared" si="73"/>
        <v>14130376</v>
      </c>
      <c r="AF378" s="42">
        <f t="shared" si="82"/>
        <v>8478225.5999999996</v>
      </c>
      <c r="AG378" s="42">
        <v>0</v>
      </c>
      <c r="AH378" s="42"/>
      <c r="AI378" s="42"/>
      <c r="AJ378" s="42">
        <f t="shared" si="74"/>
        <v>22608601.600000001</v>
      </c>
      <c r="AK378" s="42">
        <f t="shared" si="75"/>
        <v>113043008</v>
      </c>
      <c r="AL378" s="39"/>
      <c r="AM378" s="39"/>
      <c r="AN378" s="39"/>
      <c r="AO378" s="39"/>
      <c r="AP378" s="39"/>
      <c r="AQ378" s="39" t="s">
        <v>61</v>
      </c>
      <c r="AR378" s="39" t="s">
        <v>805</v>
      </c>
      <c r="AS378" s="39" t="s">
        <v>806</v>
      </c>
      <c r="AT378" s="39" t="s">
        <v>650</v>
      </c>
    </row>
    <row r="379" spans="1:46" hidden="1" x14ac:dyDescent="0.25">
      <c r="A379" s="38">
        <v>378</v>
      </c>
      <c r="B379" s="39" t="s">
        <v>7</v>
      </c>
      <c r="C379" s="39" t="s">
        <v>807</v>
      </c>
      <c r="D379" s="39" t="s">
        <v>808</v>
      </c>
      <c r="E379" s="40">
        <v>80876478</v>
      </c>
      <c r="F379" s="41">
        <v>46043</v>
      </c>
      <c r="G379" s="41"/>
      <c r="H379" s="41">
        <v>46285</v>
      </c>
      <c r="I379" s="42">
        <v>106392608</v>
      </c>
      <c r="J379" s="43"/>
      <c r="K379" s="40">
        <v>0</v>
      </c>
      <c r="L379" s="39" t="s">
        <v>60</v>
      </c>
      <c r="M379" s="42">
        <v>0</v>
      </c>
      <c r="N379" s="40">
        <v>13299076</v>
      </c>
      <c r="O379" s="42">
        <v>443302.53333333333</v>
      </c>
      <c r="P379" s="38">
        <v>742</v>
      </c>
      <c r="Q379" s="41">
        <v>46033</v>
      </c>
      <c r="R379" s="42">
        <v>106392608</v>
      </c>
      <c r="S379" s="38">
        <v>432</v>
      </c>
      <c r="T379" s="41">
        <v>46043</v>
      </c>
      <c r="U379" s="42">
        <v>106392608</v>
      </c>
      <c r="V379" s="42">
        <v>4433025.333333333</v>
      </c>
      <c r="W379" s="42">
        <v>13299076</v>
      </c>
      <c r="X379" s="42">
        <v>13299076</v>
      </c>
      <c r="Y379" s="42">
        <v>13299076</v>
      </c>
      <c r="Z379" s="42">
        <v>13299076</v>
      </c>
      <c r="AA379" s="42">
        <v>13299076</v>
      </c>
      <c r="AB379" s="42">
        <v>13299076</v>
      </c>
      <c r="AC379" s="42">
        <f t="shared" si="72"/>
        <v>84227481.333333328</v>
      </c>
      <c r="AD379" s="42"/>
      <c r="AE379" s="42">
        <f t="shared" si="73"/>
        <v>13299076</v>
      </c>
      <c r="AF379" s="42">
        <f t="shared" ref="AF379:AF381" si="83">--N379/30*20</f>
        <v>8866050.666666666</v>
      </c>
      <c r="AG379" s="42">
        <v>0</v>
      </c>
      <c r="AH379" s="42"/>
      <c r="AI379" s="42"/>
      <c r="AJ379" s="42">
        <f t="shared" si="74"/>
        <v>22165126.666666664</v>
      </c>
      <c r="AK379" s="42">
        <f t="shared" si="75"/>
        <v>106392608</v>
      </c>
      <c r="AL379" s="39"/>
      <c r="AM379" s="39"/>
      <c r="AN379" s="39"/>
      <c r="AO379" s="39"/>
      <c r="AP379" s="39"/>
      <c r="AQ379" s="39" t="s">
        <v>61</v>
      </c>
      <c r="AR379" s="39" t="s">
        <v>809</v>
      </c>
      <c r="AS379" s="39" t="s">
        <v>810</v>
      </c>
      <c r="AT379" s="39" t="s">
        <v>650</v>
      </c>
    </row>
    <row r="380" spans="1:46" hidden="1" x14ac:dyDescent="0.25">
      <c r="A380" s="38">
        <v>379</v>
      </c>
      <c r="B380" s="39" t="s">
        <v>7</v>
      </c>
      <c r="C380" s="39" t="s">
        <v>811</v>
      </c>
      <c r="D380" s="39" t="s">
        <v>812</v>
      </c>
      <c r="E380" s="40">
        <v>80238324</v>
      </c>
      <c r="F380" s="41">
        <v>46043</v>
      </c>
      <c r="G380" s="41"/>
      <c r="H380" s="41">
        <v>46285</v>
      </c>
      <c r="I380" s="42">
        <v>93492000</v>
      </c>
      <c r="J380" s="43"/>
      <c r="K380" s="40">
        <v>0</v>
      </c>
      <c r="L380" s="39" t="s">
        <v>60</v>
      </c>
      <c r="M380" s="42">
        <v>0</v>
      </c>
      <c r="N380" s="40">
        <v>11686500</v>
      </c>
      <c r="O380" s="42">
        <v>389550</v>
      </c>
      <c r="P380" s="38">
        <v>650</v>
      </c>
      <c r="Q380" s="41">
        <v>46033</v>
      </c>
      <c r="R380" s="42">
        <v>93492000</v>
      </c>
      <c r="S380" s="38">
        <v>314</v>
      </c>
      <c r="T380" s="41">
        <v>46041</v>
      </c>
      <c r="U380" s="42">
        <v>93492000</v>
      </c>
      <c r="V380" s="42">
        <v>3895500</v>
      </c>
      <c r="W380" s="42">
        <v>11686500</v>
      </c>
      <c r="X380" s="42">
        <v>11686500</v>
      </c>
      <c r="Y380" s="42">
        <v>11686500</v>
      </c>
      <c r="Z380" s="42">
        <v>11686500</v>
      </c>
      <c r="AA380" s="42">
        <v>11686500</v>
      </c>
      <c r="AB380" s="42">
        <v>11686500</v>
      </c>
      <c r="AC380" s="42">
        <f t="shared" si="72"/>
        <v>74014500</v>
      </c>
      <c r="AD380" s="42"/>
      <c r="AE380" s="42">
        <f t="shared" si="73"/>
        <v>11686500</v>
      </c>
      <c r="AF380" s="42">
        <f t="shared" si="83"/>
        <v>7791000</v>
      </c>
      <c r="AG380" s="42">
        <v>0</v>
      </c>
      <c r="AH380" s="42"/>
      <c r="AI380" s="42"/>
      <c r="AJ380" s="42">
        <f t="shared" si="74"/>
        <v>19477500</v>
      </c>
      <c r="AK380" s="42">
        <f t="shared" si="75"/>
        <v>93492000</v>
      </c>
      <c r="AL380" s="39"/>
      <c r="AM380" s="39"/>
      <c r="AN380" s="39"/>
      <c r="AO380" s="39"/>
      <c r="AP380" s="39"/>
      <c r="AQ380" s="39" t="s">
        <v>61</v>
      </c>
      <c r="AR380" s="39" t="s">
        <v>813</v>
      </c>
      <c r="AS380" s="39" t="s">
        <v>814</v>
      </c>
      <c r="AT380" s="39" t="s">
        <v>650</v>
      </c>
    </row>
    <row r="381" spans="1:46" hidden="1" x14ac:dyDescent="0.25">
      <c r="A381" s="38">
        <v>380</v>
      </c>
      <c r="B381" s="39" t="s">
        <v>7</v>
      </c>
      <c r="C381" s="39" t="s">
        <v>815</v>
      </c>
      <c r="D381" s="39" t="s">
        <v>816</v>
      </c>
      <c r="E381" s="40">
        <v>19385240</v>
      </c>
      <c r="F381" s="41">
        <v>46043</v>
      </c>
      <c r="G381" s="41"/>
      <c r="H381" s="41">
        <v>46285</v>
      </c>
      <c r="I381" s="42">
        <v>184952520</v>
      </c>
      <c r="J381" s="43"/>
      <c r="K381" s="40">
        <v>19427786</v>
      </c>
      <c r="L381" s="39" t="s">
        <v>92</v>
      </c>
      <c r="M381" s="42">
        <v>3691279</v>
      </c>
      <c r="N381" s="40">
        <v>23119065</v>
      </c>
      <c r="O381" s="42">
        <v>770635.5</v>
      </c>
      <c r="P381" s="38">
        <v>719</v>
      </c>
      <c r="Q381" s="41">
        <v>46033</v>
      </c>
      <c r="R381" s="42">
        <v>277428780</v>
      </c>
      <c r="S381" s="38">
        <v>313</v>
      </c>
      <c r="T381" s="41">
        <v>46041</v>
      </c>
      <c r="U381" s="42">
        <v>184952520</v>
      </c>
      <c r="V381" s="42">
        <v>7706355</v>
      </c>
      <c r="W381" s="42">
        <v>23119065</v>
      </c>
      <c r="X381" s="42">
        <v>23119065</v>
      </c>
      <c r="Y381" s="42">
        <v>23119065</v>
      </c>
      <c r="Z381" s="42">
        <v>23119065</v>
      </c>
      <c r="AA381" s="42">
        <v>23119065</v>
      </c>
      <c r="AB381" s="42">
        <v>23119065</v>
      </c>
      <c r="AC381" s="42">
        <f t="shared" si="72"/>
        <v>146420745</v>
      </c>
      <c r="AD381" s="42"/>
      <c r="AE381" s="42">
        <f t="shared" si="73"/>
        <v>23119065</v>
      </c>
      <c r="AF381" s="42">
        <f t="shared" si="83"/>
        <v>15412710</v>
      </c>
      <c r="AG381" s="42">
        <v>0</v>
      </c>
      <c r="AH381" s="42"/>
      <c r="AI381" s="42"/>
      <c r="AJ381" s="42">
        <f t="shared" si="74"/>
        <v>38531775</v>
      </c>
      <c r="AK381" s="42">
        <f t="shared" si="75"/>
        <v>184952520</v>
      </c>
      <c r="AL381" s="39"/>
      <c r="AM381" s="39"/>
      <c r="AN381" s="39"/>
      <c r="AO381" s="39"/>
      <c r="AP381" s="39"/>
      <c r="AQ381" s="39" t="s">
        <v>61</v>
      </c>
      <c r="AR381" s="39" t="s">
        <v>817</v>
      </c>
      <c r="AS381" s="39" t="s">
        <v>818</v>
      </c>
      <c r="AT381" s="39" t="s">
        <v>650</v>
      </c>
    </row>
    <row r="382" spans="1:46" hidden="1" x14ac:dyDescent="0.25">
      <c r="A382" s="38">
        <v>381</v>
      </c>
      <c r="B382" s="39" t="s">
        <v>7</v>
      </c>
      <c r="C382" s="39" t="s">
        <v>819</v>
      </c>
      <c r="D382" s="39" t="s">
        <v>820</v>
      </c>
      <c r="E382" s="40">
        <v>33377996</v>
      </c>
      <c r="F382" s="41">
        <v>46041</v>
      </c>
      <c r="G382" s="41"/>
      <c r="H382" s="41">
        <v>46283</v>
      </c>
      <c r="I382" s="42">
        <v>110880000</v>
      </c>
      <c r="J382" s="43"/>
      <c r="K382" s="40">
        <v>0</v>
      </c>
      <c r="L382" s="39" t="s">
        <v>60</v>
      </c>
      <c r="M382" s="42">
        <v>0</v>
      </c>
      <c r="N382" s="40">
        <v>13860000</v>
      </c>
      <c r="O382" s="42">
        <v>462000</v>
      </c>
      <c r="P382" s="38">
        <v>678</v>
      </c>
      <c r="Q382" s="41">
        <v>46033</v>
      </c>
      <c r="R382" s="42">
        <v>110880000</v>
      </c>
      <c r="S382" s="38">
        <v>298</v>
      </c>
      <c r="T382" s="41">
        <v>46041</v>
      </c>
      <c r="U382" s="42">
        <v>110880000</v>
      </c>
      <c r="V382" s="42">
        <v>5544000</v>
      </c>
      <c r="W382" s="42">
        <v>13860000</v>
      </c>
      <c r="X382" s="42">
        <v>13860000</v>
      </c>
      <c r="Y382" s="42">
        <v>13860000</v>
      </c>
      <c r="Z382" s="42">
        <v>13860000</v>
      </c>
      <c r="AA382" s="42">
        <v>13860000</v>
      </c>
      <c r="AB382" s="42">
        <v>13860000</v>
      </c>
      <c r="AC382" s="42">
        <f t="shared" si="72"/>
        <v>88704000</v>
      </c>
      <c r="AD382" s="42"/>
      <c r="AE382" s="42">
        <f t="shared" si="73"/>
        <v>13860000</v>
      </c>
      <c r="AF382" s="42">
        <f t="shared" ref="AF382:AF383" si="84">--N382/30*18</f>
        <v>8316000</v>
      </c>
      <c r="AG382" s="42">
        <v>0</v>
      </c>
      <c r="AH382" s="42"/>
      <c r="AI382" s="42"/>
      <c r="AJ382" s="42">
        <f t="shared" si="74"/>
        <v>22176000</v>
      </c>
      <c r="AK382" s="42">
        <f t="shared" si="75"/>
        <v>110880000</v>
      </c>
      <c r="AL382" s="39"/>
      <c r="AM382" s="39"/>
      <c r="AN382" s="39"/>
      <c r="AO382" s="39"/>
      <c r="AP382" s="39"/>
      <c r="AQ382" s="39" t="s">
        <v>61</v>
      </c>
      <c r="AR382" s="39" t="s">
        <v>821</v>
      </c>
      <c r="AS382" s="39" t="s">
        <v>822</v>
      </c>
      <c r="AT382" s="39" t="s">
        <v>650</v>
      </c>
    </row>
    <row r="383" spans="1:46" hidden="1" x14ac:dyDescent="0.25">
      <c r="A383" s="38">
        <v>382</v>
      </c>
      <c r="B383" s="39" t="s">
        <v>7</v>
      </c>
      <c r="C383" s="39" t="s">
        <v>823</v>
      </c>
      <c r="D383" s="39" t="s">
        <v>824</v>
      </c>
      <c r="E383" s="40">
        <v>1026597147</v>
      </c>
      <c r="F383" s="41">
        <v>46041</v>
      </c>
      <c r="G383" s="41"/>
      <c r="H383" s="41">
        <v>46283</v>
      </c>
      <c r="I383" s="42">
        <v>48350400</v>
      </c>
      <c r="J383" s="43"/>
      <c r="K383" s="40">
        <v>0</v>
      </c>
      <c r="L383" s="39" t="s">
        <v>60</v>
      </c>
      <c r="M383" s="42">
        <v>0</v>
      </c>
      <c r="N383" s="40">
        <v>6043800</v>
      </c>
      <c r="O383" s="42">
        <v>201460</v>
      </c>
      <c r="P383" s="38">
        <v>637</v>
      </c>
      <c r="Q383" s="41">
        <v>46033</v>
      </c>
      <c r="R383" s="42">
        <v>72525600</v>
      </c>
      <c r="S383" s="38">
        <v>299</v>
      </c>
      <c r="T383" s="41">
        <v>46041</v>
      </c>
      <c r="U383" s="42">
        <v>48350400</v>
      </c>
      <c r="V383" s="42">
        <v>2417520</v>
      </c>
      <c r="W383" s="42">
        <v>6043800</v>
      </c>
      <c r="X383" s="42">
        <v>6043800</v>
      </c>
      <c r="Y383" s="42">
        <v>6043800</v>
      </c>
      <c r="Z383" s="42">
        <v>6043800</v>
      </c>
      <c r="AA383" s="42">
        <v>6043800</v>
      </c>
      <c r="AB383" s="42">
        <v>6043800</v>
      </c>
      <c r="AC383" s="42">
        <f t="shared" si="72"/>
        <v>38680320</v>
      </c>
      <c r="AD383" s="42"/>
      <c r="AE383" s="42">
        <f t="shared" si="73"/>
        <v>6043800</v>
      </c>
      <c r="AF383" s="42">
        <f t="shared" si="84"/>
        <v>3626280</v>
      </c>
      <c r="AG383" s="42">
        <v>0</v>
      </c>
      <c r="AH383" s="42"/>
      <c r="AI383" s="42"/>
      <c r="AJ383" s="42">
        <f t="shared" si="74"/>
        <v>9670080</v>
      </c>
      <c r="AK383" s="42">
        <f t="shared" si="75"/>
        <v>48350400</v>
      </c>
      <c r="AL383" s="39"/>
      <c r="AM383" s="39"/>
      <c r="AN383" s="39"/>
      <c r="AO383" s="39"/>
      <c r="AP383" s="39"/>
      <c r="AQ383" s="39" t="s">
        <v>61</v>
      </c>
      <c r="AR383" s="39" t="s">
        <v>825</v>
      </c>
      <c r="AS383" s="39" t="s">
        <v>826</v>
      </c>
      <c r="AT383" s="39" t="s">
        <v>650</v>
      </c>
    </row>
    <row r="384" spans="1:46" hidden="1" x14ac:dyDescent="0.25">
      <c r="A384" s="38">
        <v>383</v>
      </c>
      <c r="B384" s="39" t="s">
        <v>7</v>
      </c>
      <c r="C384" s="39" t="s">
        <v>827</v>
      </c>
      <c r="D384" s="39" t="s">
        <v>828</v>
      </c>
      <c r="E384" s="40">
        <v>80795849</v>
      </c>
      <c r="F384" s="41">
        <v>46042</v>
      </c>
      <c r="G384" s="41"/>
      <c r="H384" s="41">
        <v>46284</v>
      </c>
      <c r="I384" s="42">
        <v>131947200</v>
      </c>
      <c r="J384" s="43"/>
      <c r="K384" s="40">
        <v>13860000</v>
      </c>
      <c r="L384" s="39" t="s">
        <v>92</v>
      </c>
      <c r="M384" s="42">
        <v>2633400</v>
      </c>
      <c r="N384" s="40">
        <v>16493400</v>
      </c>
      <c r="O384" s="42">
        <v>549780</v>
      </c>
      <c r="P384" s="38">
        <v>665</v>
      </c>
      <c r="Q384" s="41">
        <v>46033</v>
      </c>
      <c r="R384" s="42">
        <v>131947200</v>
      </c>
      <c r="S384" s="38">
        <v>330</v>
      </c>
      <c r="T384" s="41">
        <v>46041</v>
      </c>
      <c r="U384" s="42">
        <v>131947200</v>
      </c>
      <c r="V384" s="42">
        <v>6047580</v>
      </c>
      <c r="W384" s="42">
        <v>16493400</v>
      </c>
      <c r="X384" s="42">
        <v>16493400</v>
      </c>
      <c r="Y384" s="42">
        <v>16493400</v>
      </c>
      <c r="Z384" s="42">
        <v>16493400</v>
      </c>
      <c r="AA384" s="42">
        <v>16493400</v>
      </c>
      <c r="AB384" s="42">
        <v>16493400</v>
      </c>
      <c r="AC384" s="42">
        <f t="shared" si="72"/>
        <v>105007980</v>
      </c>
      <c r="AD384" s="42"/>
      <c r="AE384" s="42">
        <f t="shared" si="73"/>
        <v>16493400</v>
      </c>
      <c r="AF384" s="42">
        <f t="shared" ref="AF384:AF385" si="85">--N384/30*19</f>
        <v>10445820</v>
      </c>
      <c r="AG384" s="42">
        <v>0</v>
      </c>
      <c r="AH384" s="42"/>
      <c r="AI384" s="42"/>
      <c r="AJ384" s="42">
        <f t="shared" si="74"/>
        <v>26939220</v>
      </c>
      <c r="AK384" s="42">
        <f t="shared" si="75"/>
        <v>131947200</v>
      </c>
      <c r="AL384" s="39"/>
      <c r="AM384" s="39"/>
      <c r="AN384" s="39"/>
      <c r="AO384" s="39"/>
      <c r="AP384" s="39"/>
      <c r="AQ384" s="39" t="s">
        <v>61</v>
      </c>
      <c r="AR384" s="39" t="s">
        <v>829</v>
      </c>
      <c r="AS384" s="39" t="s">
        <v>830</v>
      </c>
      <c r="AT384" s="39" t="s">
        <v>650</v>
      </c>
    </row>
    <row r="385" spans="1:46" hidden="1" x14ac:dyDescent="0.25">
      <c r="A385" s="38">
        <v>384</v>
      </c>
      <c r="B385" s="39" t="s">
        <v>7</v>
      </c>
      <c r="C385" s="39" t="s">
        <v>831</v>
      </c>
      <c r="D385" s="39" t="s">
        <v>832</v>
      </c>
      <c r="E385" s="40">
        <v>1018479431</v>
      </c>
      <c r="F385" s="41">
        <v>46042</v>
      </c>
      <c r="G385" s="41"/>
      <c r="H385" s="41">
        <v>46284</v>
      </c>
      <c r="I385" s="42">
        <v>48350400</v>
      </c>
      <c r="J385" s="43"/>
      <c r="K385" s="40">
        <v>0</v>
      </c>
      <c r="L385" s="39" t="s">
        <v>60</v>
      </c>
      <c r="M385" s="42">
        <v>0</v>
      </c>
      <c r="N385" s="40">
        <v>6043800</v>
      </c>
      <c r="O385" s="42">
        <v>201460</v>
      </c>
      <c r="P385" s="38">
        <v>706</v>
      </c>
      <c r="Q385" s="41">
        <v>46033</v>
      </c>
      <c r="R385" s="42">
        <v>48350400</v>
      </c>
      <c r="S385" s="38">
        <v>367</v>
      </c>
      <c r="T385" s="41">
        <v>46042</v>
      </c>
      <c r="U385" s="42">
        <v>48350400</v>
      </c>
      <c r="V385" s="42">
        <v>2216060</v>
      </c>
      <c r="W385" s="42">
        <v>6043800</v>
      </c>
      <c r="X385" s="42">
        <v>6043800</v>
      </c>
      <c r="Y385" s="42">
        <v>6043800</v>
      </c>
      <c r="Z385" s="42">
        <v>6043800</v>
      </c>
      <c r="AA385" s="42">
        <v>6043800</v>
      </c>
      <c r="AB385" s="42">
        <v>6043800</v>
      </c>
      <c r="AC385" s="42">
        <f t="shared" si="72"/>
        <v>38478860</v>
      </c>
      <c r="AD385" s="42"/>
      <c r="AE385" s="42">
        <f t="shared" si="73"/>
        <v>6043800</v>
      </c>
      <c r="AF385" s="42">
        <f t="shared" si="85"/>
        <v>3827740</v>
      </c>
      <c r="AG385" s="42">
        <v>0</v>
      </c>
      <c r="AH385" s="42"/>
      <c r="AI385" s="42"/>
      <c r="AJ385" s="42">
        <f t="shared" si="74"/>
        <v>9871540</v>
      </c>
      <c r="AK385" s="42">
        <f t="shared" si="75"/>
        <v>48350400</v>
      </c>
      <c r="AL385" s="39"/>
      <c r="AM385" s="39"/>
      <c r="AN385" s="39"/>
      <c r="AO385" s="39"/>
      <c r="AP385" s="39"/>
      <c r="AQ385" s="39" t="s">
        <v>61</v>
      </c>
      <c r="AR385" s="39" t="s">
        <v>833</v>
      </c>
      <c r="AS385" s="39" t="s">
        <v>834</v>
      </c>
      <c r="AT385" s="39" t="s">
        <v>650</v>
      </c>
    </row>
    <row r="386" spans="1:46" hidden="1" x14ac:dyDescent="0.25">
      <c r="A386" s="38">
        <v>385</v>
      </c>
      <c r="B386" s="39" t="s">
        <v>7</v>
      </c>
      <c r="C386" s="39" t="s">
        <v>835</v>
      </c>
      <c r="D386" s="39" t="s">
        <v>836</v>
      </c>
      <c r="E386" s="40">
        <v>1001327642</v>
      </c>
      <c r="F386" s="41">
        <v>46041</v>
      </c>
      <c r="G386" s="41"/>
      <c r="H386" s="41">
        <v>46283</v>
      </c>
      <c r="I386" s="42">
        <v>48350400</v>
      </c>
      <c r="J386" s="43"/>
      <c r="K386" s="40">
        <v>0</v>
      </c>
      <c r="L386" s="39" t="s">
        <v>60</v>
      </c>
      <c r="M386" s="42">
        <v>0</v>
      </c>
      <c r="N386" s="40">
        <v>6043800</v>
      </c>
      <c r="O386" s="42">
        <v>201460</v>
      </c>
      <c r="P386" s="38">
        <v>666</v>
      </c>
      <c r="Q386" s="41">
        <v>46033</v>
      </c>
      <c r="R386" s="42">
        <v>48350400</v>
      </c>
      <c r="S386" s="38">
        <v>300</v>
      </c>
      <c r="T386" s="41">
        <v>46041</v>
      </c>
      <c r="U386" s="42">
        <v>48350400</v>
      </c>
      <c r="V386" s="42">
        <v>2417520</v>
      </c>
      <c r="W386" s="42">
        <v>6043800</v>
      </c>
      <c r="X386" s="42">
        <v>6043800</v>
      </c>
      <c r="Y386" s="42">
        <v>6043800</v>
      </c>
      <c r="Z386" s="42">
        <v>6043800</v>
      </c>
      <c r="AA386" s="42">
        <v>6043800</v>
      </c>
      <c r="AB386" s="42">
        <v>6043800</v>
      </c>
      <c r="AC386" s="42">
        <f t="shared" si="72"/>
        <v>38680320</v>
      </c>
      <c r="AD386" s="42"/>
      <c r="AE386" s="42">
        <f t="shared" si="73"/>
        <v>6043800</v>
      </c>
      <c r="AF386" s="42">
        <f>--N386/30*18</f>
        <v>3626280</v>
      </c>
      <c r="AG386" s="42">
        <v>0</v>
      </c>
      <c r="AH386" s="42"/>
      <c r="AI386" s="42"/>
      <c r="AJ386" s="42">
        <f t="shared" si="74"/>
        <v>9670080</v>
      </c>
      <c r="AK386" s="42">
        <f t="shared" si="75"/>
        <v>48350400</v>
      </c>
      <c r="AL386" s="39"/>
      <c r="AM386" s="39"/>
      <c r="AN386" s="39"/>
      <c r="AO386" s="39"/>
      <c r="AP386" s="39"/>
      <c r="AQ386" s="39" t="s">
        <v>61</v>
      </c>
      <c r="AR386" s="39" t="s">
        <v>837</v>
      </c>
      <c r="AS386" s="39" t="s">
        <v>838</v>
      </c>
      <c r="AT386" s="39" t="s">
        <v>650</v>
      </c>
    </row>
    <row r="387" spans="1:46" hidden="1" x14ac:dyDescent="0.25">
      <c r="A387" s="38">
        <v>386</v>
      </c>
      <c r="B387" s="39" t="s">
        <v>7</v>
      </c>
      <c r="C387" s="39" t="s">
        <v>839</v>
      </c>
      <c r="D387" s="39" t="s">
        <v>840</v>
      </c>
      <c r="E387" s="40">
        <v>1085341924</v>
      </c>
      <c r="F387" s="41">
        <v>46051</v>
      </c>
      <c r="G387" s="41"/>
      <c r="H387" s="41">
        <v>46293</v>
      </c>
      <c r="I387" s="42">
        <v>56048000</v>
      </c>
      <c r="J387" s="43"/>
      <c r="K387" s="40">
        <v>0</v>
      </c>
      <c r="L387" s="39" t="s">
        <v>60</v>
      </c>
      <c r="M387" s="42">
        <v>0</v>
      </c>
      <c r="N387" s="40">
        <v>7006000</v>
      </c>
      <c r="O387" s="42">
        <v>233533.33333333334</v>
      </c>
      <c r="P387" s="38">
        <v>687</v>
      </c>
      <c r="Q387" s="41">
        <v>46033</v>
      </c>
      <c r="R387" s="42">
        <v>56048000</v>
      </c>
      <c r="S387" s="38">
        <v>1089</v>
      </c>
      <c r="T387" s="41">
        <v>46050</v>
      </c>
      <c r="U387" s="42">
        <v>56048000</v>
      </c>
      <c r="V387" s="42">
        <v>467066.66666666669</v>
      </c>
      <c r="W387" s="42">
        <v>7006000</v>
      </c>
      <c r="X387" s="42">
        <v>7006000</v>
      </c>
      <c r="Y387" s="42">
        <v>7006000</v>
      </c>
      <c r="Z387" s="42">
        <v>7006000</v>
      </c>
      <c r="AA387" s="42">
        <v>7006000</v>
      </c>
      <c r="AB387" s="42">
        <v>7006000</v>
      </c>
      <c r="AC387" s="42">
        <f t="shared" ref="AC387:AC449" si="86">SUM(V387:AB387)</f>
        <v>42503066.666666672</v>
      </c>
      <c r="AD387" s="42"/>
      <c r="AE387" s="42">
        <f t="shared" ref="AE387:AE450" si="87">--N387</f>
        <v>7006000</v>
      </c>
      <c r="AF387" s="42">
        <f>--N387/30*28</f>
        <v>6538933.333333334</v>
      </c>
      <c r="AG387" s="42">
        <v>0</v>
      </c>
      <c r="AH387" s="42"/>
      <c r="AI387" s="42"/>
      <c r="AJ387" s="42">
        <f t="shared" ref="AJ387:AJ450" si="88">SUM(AD387:AI387)</f>
        <v>13544933.333333334</v>
      </c>
      <c r="AK387" s="42">
        <f t="shared" ref="AK387:AK450" si="89">--AJ387--AC387</f>
        <v>56048000.000000007</v>
      </c>
      <c r="AL387" s="39"/>
      <c r="AM387" s="39"/>
      <c r="AN387" s="39"/>
      <c r="AO387" s="39"/>
      <c r="AP387" s="39"/>
      <c r="AQ387" s="39" t="s">
        <v>61</v>
      </c>
      <c r="AR387" s="39" t="s">
        <v>841</v>
      </c>
      <c r="AS387" s="39" t="s">
        <v>842</v>
      </c>
      <c r="AT387" s="39" t="s">
        <v>650</v>
      </c>
    </row>
    <row r="388" spans="1:46" hidden="1" x14ac:dyDescent="0.25">
      <c r="A388" s="38">
        <v>387</v>
      </c>
      <c r="B388" s="39" t="s">
        <v>7</v>
      </c>
      <c r="C388" s="39" t="s">
        <v>843</v>
      </c>
      <c r="D388" s="39" t="s">
        <v>844</v>
      </c>
      <c r="E388" s="40">
        <v>1052401466</v>
      </c>
      <c r="F388" s="41">
        <v>46042</v>
      </c>
      <c r="G388" s="41"/>
      <c r="H388" s="41">
        <v>46284</v>
      </c>
      <c r="I388" s="42">
        <v>56048000</v>
      </c>
      <c r="J388" s="43"/>
      <c r="K388" s="40">
        <v>0</v>
      </c>
      <c r="L388" s="39" t="s">
        <v>60</v>
      </c>
      <c r="M388" s="42">
        <v>0</v>
      </c>
      <c r="N388" s="40">
        <v>7006000</v>
      </c>
      <c r="O388" s="42">
        <v>233533.33333333334</v>
      </c>
      <c r="P388" s="38">
        <v>623</v>
      </c>
      <c r="Q388" s="41">
        <v>46033</v>
      </c>
      <c r="R388" s="42">
        <v>56048000</v>
      </c>
      <c r="S388" s="38">
        <v>368</v>
      </c>
      <c r="T388" s="41">
        <v>46042</v>
      </c>
      <c r="U388" s="42">
        <v>56048000</v>
      </c>
      <c r="V388" s="42">
        <v>2568866.666666667</v>
      </c>
      <c r="W388" s="42">
        <v>7006000</v>
      </c>
      <c r="X388" s="42">
        <v>7006000</v>
      </c>
      <c r="Y388" s="42">
        <v>7006000</v>
      </c>
      <c r="Z388" s="42">
        <v>7006000</v>
      </c>
      <c r="AA388" s="42">
        <v>7006000</v>
      </c>
      <c r="AB388" s="42">
        <v>7006000</v>
      </c>
      <c r="AC388" s="42">
        <f t="shared" si="86"/>
        <v>44604866.666666672</v>
      </c>
      <c r="AD388" s="42"/>
      <c r="AE388" s="42">
        <f t="shared" si="87"/>
        <v>7006000</v>
      </c>
      <c r="AF388" s="42">
        <f t="shared" ref="AF388:AF389" si="90">--N388/30*19</f>
        <v>4437133.333333334</v>
      </c>
      <c r="AG388" s="42">
        <v>0</v>
      </c>
      <c r="AH388" s="42"/>
      <c r="AI388" s="42"/>
      <c r="AJ388" s="42">
        <f t="shared" si="88"/>
        <v>11443133.333333334</v>
      </c>
      <c r="AK388" s="42">
        <f t="shared" si="89"/>
        <v>56048000.000000007</v>
      </c>
      <c r="AL388" s="39"/>
      <c r="AM388" s="39"/>
      <c r="AN388" s="39"/>
      <c r="AO388" s="39"/>
      <c r="AP388" s="39"/>
      <c r="AQ388" s="39" t="s">
        <v>61</v>
      </c>
      <c r="AR388" s="39" t="s">
        <v>845</v>
      </c>
      <c r="AS388" s="39" t="s">
        <v>846</v>
      </c>
      <c r="AT388" s="39" t="s">
        <v>650</v>
      </c>
    </row>
    <row r="389" spans="1:46" hidden="1" x14ac:dyDescent="0.25">
      <c r="A389" s="38">
        <v>388</v>
      </c>
      <c r="B389" s="39" t="s">
        <v>7</v>
      </c>
      <c r="C389" s="39" t="s">
        <v>847</v>
      </c>
      <c r="D389" s="39" t="s">
        <v>848</v>
      </c>
      <c r="E389" s="40">
        <v>1032491039</v>
      </c>
      <c r="F389" s="41">
        <v>46042</v>
      </c>
      <c r="G389" s="41"/>
      <c r="H389" s="41">
        <v>46284</v>
      </c>
      <c r="I389" s="42">
        <v>67578000</v>
      </c>
      <c r="J389" s="43"/>
      <c r="K389" s="40">
        <v>0</v>
      </c>
      <c r="L389" s="39" t="s">
        <v>60</v>
      </c>
      <c r="M389" s="42">
        <v>0</v>
      </c>
      <c r="N389" s="40">
        <v>8447250</v>
      </c>
      <c r="O389" s="42">
        <v>281575</v>
      </c>
      <c r="P389" s="38">
        <v>688</v>
      </c>
      <c r="Q389" s="41">
        <v>46033</v>
      </c>
      <c r="R389" s="42">
        <v>67578000</v>
      </c>
      <c r="S389" s="38">
        <v>372</v>
      </c>
      <c r="T389" s="41">
        <v>46042</v>
      </c>
      <c r="U389" s="42">
        <v>67578000</v>
      </c>
      <c r="V389" s="42">
        <v>3097325</v>
      </c>
      <c r="W389" s="42">
        <v>8447250</v>
      </c>
      <c r="X389" s="42">
        <v>8447250</v>
      </c>
      <c r="Y389" s="42">
        <v>8447250</v>
      </c>
      <c r="Z389" s="42">
        <v>8447250</v>
      </c>
      <c r="AA389" s="42">
        <v>8447250</v>
      </c>
      <c r="AB389" s="42">
        <v>8447250</v>
      </c>
      <c r="AC389" s="42">
        <f t="shared" si="86"/>
        <v>53780825</v>
      </c>
      <c r="AD389" s="42"/>
      <c r="AE389" s="42">
        <f t="shared" si="87"/>
        <v>8447250</v>
      </c>
      <c r="AF389" s="42">
        <f t="shared" si="90"/>
        <v>5349925</v>
      </c>
      <c r="AG389" s="42">
        <v>0</v>
      </c>
      <c r="AH389" s="42"/>
      <c r="AI389" s="42"/>
      <c r="AJ389" s="42">
        <f t="shared" si="88"/>
        <v>13797175</v>
      </c>
      <c r="AK389" s="42">
        <f t="shared" si="89"/>
        <v>67578000</v>
      </c>
      <c r="AL389" s="39"/>
      <c r="AM389" s="39"/>
      <c r="AN389" s="39"/>
      <c r="AO389" s="39"/>
      <c r="AP389" s="39"/>
      <c r="AQ389" s="39" t="s">
        <v>61</v>
      </c>
      <c r="AR389" s="39" t="s">
        <v>849</v>
      </c>
      <c r="AS389" s="39" t="s">
        <v>850</v>
      </c>
      <c r="AT389" s="39" t="s">
        <v>650</v>
      </c>
    </row>
    <row r="390" spans="1:46" hidden="1" x14ac:dyDescent="0.25">
      <c r="A390" s="38">
        <v>389</v>
      </c>
      <c r="B390" s="39" t="s">
        <v>7</v>
      </c>
      <c r="C390" s="39" t="s">
        <v>851</v>
      </c>
      <c r="D390" s="39" t="s">
        <v>852</v>
      </c>
      <c r="E390" s="40">
        <v>79812212</v>
      </c>
      <c r="F390" s="41">
        <v>46041</v>
      </c>
      <c r="G390" s="41"/>
      <c r="H390" s="41">
        <v>46283</v>
      </c>
      <c r="I390" s="42">
        <v>67578000</v>
      </c>
      <c r="J390" s="43"/>
      <c r="K390" s="40">
        <v>0</v>
      </c>
      <c r="L390" s="39" t="s">
        <v>60</v>
      </c>
      <c r="M390" s="42">
        <v>0</v>
      </c>
      <c r="N390" s="40">
        <v>8447250</v>
      </c>
      <c r="O390" s="42">
        <v>281575</v>
      </c>
      <c r="P390" s="38">
        <v>689</v>
      </c>
      <c r="Q390" s="41">
        <v>46033</v>
      </c>
      <c r="R390" s="42">
        <v>67578000</v>
      </c>
      <c r="S390" s="38">
        <v>306</v>
      </c>
      <c r="T390" s="41">
        <v>46041</v>
      </c>
      <c r="U390" s="42">
        <v>67578000</v>
      </c>
      <c r="V390" s="42">
        <v>3378900</v>
      </c>
      <c r="W390" s="42">
        <v>8447250</v>
      </c>
      <c r="X390" s="42">
        <v>8447250</v>
      </c>
      <c r="Y390" s="42">
        <v>8447250</v>
      </c>
      <c r="Z390" s="42">
        <v>8447250</v>
      </c>
      <c r="AA390" s="42">
        <v>8447250</v>
      </c>
      <c r="AB390" s="42">
        <v>8447250</v>
      </c>
      <c r="AC390" s="42">
        <f t="shared" si="86"/>
        <v>54062400</v>
      </c>
      <c r="AD390" s="42"/>
      <c r="AE390" s="42">
        <f t="shared" si="87"/>
        <v>8447250</v>
      </c>
      <c r="AF390" s="42">
        <f>--N390/30*18</f>
        <v>5068350</v>
      </c>
      <c r="AG390" s="42">
        <v>0</v>
      </c>
      <c r="AH390" s="42"/>
      <c r="AI390" s="42"/>
      <c r="AJ390" s="42">
        <f t="shared" si="88"/>
        <v>13515600</v>
      </c>
      <c r="AK390" s="42">
        <f t="shared" si="89"/>
        <v>67578000</v>
      </c>
      <c r="AL390" s="39"/>
      <c r="AM390" s="39"/>
      <c r="AN390" s="39"/>
      <c r="AO390" s="39"/>
      <c r="AP390" s="39"/>
      <c r="AQ390" s="39" t="s">
        <v>61</v>
      </c>
      <c r="AR390" s="39" t="s">
        <v>853</v>
      </c>
      <c r="AS390" s="39" t="s">
        <v>854</v>
      </c>
      <c r="AT390" s="39" t="s">
        <v>650</v>
      </c>
    </row>
    <row r="391" spans="1:46" hidden="1" x14ac:dyDescent="0.25">
      <c r="A391" s="38">
        <v>390</v>
      </c>
      <c r="B391" s="39" t="s">
        <v>7</v>
      </c>
      <c r="C391" s="39" t="s">
        <v>855</v>
      </c>
      <c r="D391" s="39" t="s">
        <v>856</v>
      </c>
      <c r="E391" s="40">
        <v>1030570790</v>
      </c>
      <c r="F391" s="41">
        <v>46043</v>
      </c>
      <c r="G391" s="41"/>
      <c r="H391" s="41">
        <v>46285</v>
      </c>
      <c r="I391" s="42">
        <v>80136000</v>
      </c>
      <c r="J391" s="43"/>
      <c r="K391" s="40">
        <v>0</v>
      </c>
      <c r="L391" s="39" t="s">
        <v>60</v>
      </c>
      <c r="M391" s="42">
        <v>0</v>
      </c>
      <c r="N391" s="40">
        <v>10017000</v>
      </c>
      <c r="O391" s="42">
        <v>333900</v>
      </c>
      <c r="P391" s="38">
        <v>668</v>
      </c>
      <c r="Q391" s="41">
        <v>46033</v>
      </c>
      <c r="R391" s="42">
        <v>80136000</v>
      </c>
      <c r="S391" s="38">
        <v>420</v>
      </c>
      <c r="T391" s="41">
        <v>46043</v>
      </c>
      <c r="U391" s="42">
        <v>80136000</v>
      </c>
      <c r="V391" s="42">
        <v>3339000</v>
      </c>
      <c r="W391" s="42">
        <v>10017000</v>
      </c>
      <c r="X391" s="42">
        <v>10017000</v>
      </c>
      <c r="Y391" s="42">
        <v>10017000</v>
      </c>
      <c r="Z391" s="42">
        <v>10017000</v>
      </c>
      <c r="AA391" s="42">
        <v>10017000</v>
      </c>
      <c r="AB391" s="42">
        <v>10017000</v>
      </c>
      <c r="AC391" s="42">
        <f t="shared" si="86"/>
        <v>63441000</v>
      </c>
      <c r="AD391" s="42"/>
      <c r="AE391" s="42">
        <f t="shared" si="87"/>
        <v>10017000</v>
      </c>
      <c r="AF391" s="42">
        <f>--N391/30*20</f>
        <v>6678000</v>
      </c>
      <c r="AG391" s="42">
        <v>0</v>
      </c>
      <c r="AH391" s="42"/>
      <c r="AI391" s="42"/>
      <c r="AJ391" s="42">
        <f t="shared" si="88"/>
        <v>16695000</v>
      </c>
      <c r="AK391" s="42">
        <f t="shared" si="89"/>
        <v>80136000</v>
      </c>
      <c r="AL391" s="39"/>
      <c r="AM391" s="39"/>
      <c r="AN391" s="39"/>
      <c r="AO391" s="39"/>
      <c r="AP391" s="39"/>
      <c r="AQ391" s="39" t="s">
        <v>61</v>
      </c>
      <c r="AR391" s="39" t="s">
        <v>857</v>
      </c>
      <c r="AS391" s="39" t="s">
        <v>858</v>
      </c>
      <c r="AT391" s="39" t="s">
        <v>650</v>
      </c>
    </row>
    <row r="392" spans="1:46" hidden="1" x14ac:dyDescent="0.25">
      <c r="A392" s="38">
        <v>391</v>
      </c>
      <c r="B392" s="39" t="s">
        <v>7</v>
      </c>
      <c r="C392" s="39" t="s">
        <v>859</v>
      </c>
      <c r="D392" s="39" t="s">
        <v>860</v>
      </c>
      <c r="E392" s="40">
        <v>1032397937</v>
      </c>
      <c r="F392" s="41">
        <v>46041</v>
      </c>
      <c r="G392" s="41"/>
      <c r="H392" s="41">
        <v>46283</v>
      </c>
      <c r="I392" s="42">
        <v>80136000</v>
      </c>
      <c r="J392" s="43"/>
      <c r="K392" s="40">
        <v>0</v>
      </c>
      <c r="L392" s="39" t="s">
        <v>60</v>
      </c>
      <c r="M392" s="42">
        <v>0</v>
      </c>
      <c r="N392" s="40">
        <v>10017000</v>
      </c>
      <c r="O392" s="42">
        <v>333900</v>
      </c>
      <c r="P392" s="38">
        <v>669</v>
      </c>
      <c r="Q392" s="41">
        <v>46033</v>
      </c>
      <c r="R392" s="42">
        <v>80136000</v>
      </c>
      <c r="S392" s="38">
        <v>316</v>
      </c>
      <c r="T392" s="41">
        <v>46041</v>
      </c>
      <c r="U392" s="42">
        <v>80136000</v>
      </c>
      <c r="V392" s="42">
        <v>4006800</v>
      </c>
      <c r="W392" s="42">
        <v>10017000</v>
      </c>
      <c r="X392" s="42">
        <v>10017000</v>
      </c>
      <c r="Y392" s="42">
        <v>10017000</v>
      </c>
      <c r="Z392" s="42">
        <v>10017000</v>
      </c>
      <c r="AA392" s="42">
        <v>10017000</v>
      </c>
      <c r="AB392" s="42">
        <v>10017000</v>
      </c>
      <c r="AC392" s="42">
        <f t="shared" si="86"/>
        <v>64108800</v>
      </c>
      <c r="AD392" s="42"/>
      <c r="AE392" s="42">
        <f t="shared" si="87"/>
        <v>10017000</v>
      </c>
      <c r="AF392" s="42">
        <f t="shared" ref="AF392:AF396" si="91">--N392/30*18</f>
        <v>6010200</v>
      </c>
      <c r="AG392" s="42">
        <v>0</v>
      </c>
      <c r="AH392" s="42"/>
      <c r="AI392" s="42"/>
      <c r="AJ392" s="42">
        <f t="shared" si="88"/>
        <v>16027200</v>
      </c>
      <c r="AK392" s="42">
        <f t="shared" si="89"/>
        <v>80136000</v>
      </c>
      <c r="AL392" s="39"/>
      <c r="AM392" s="39"/>
      <c r="AN392" s="39"/>
      <c r="AO392" s="39"/>
      <c r="AP392" s="39"/>
      <c r="AQ392" s="39" t="s">
        <v>61</v>
      </c>
      <c r="AR392" s="39" t="s">
        <v>861</v>
      </c>
      <c r="AS392" s="39" t="s">
        <v>862</v>
      </c>
      <c r="AT392" s="39" t="s">
        <v>650</v>
      </c>
    </row>
    <row r="393" spans="1:46" hidden="1" x14ac:dyDescent="0.25">
      <c r="A393" s="38">
        <v>392</v>
      </c>
      <c r="B393" s="39" t="s">
        <v>7</v>
      </c>
      <c r="C393" s="39" t="s">
        <v>863</v>
      </c>
      <c r="D393" s="39" t="s">
        <v>864</v>
      </c>
      <c r="E393" s="40">
        <v>1069766258</v>
      </c>
      <c r="F393" s="41">
        <v>46041</v>
      </c>
      <c r="G393" s="41"/>
      <c r="H393" s="41">
        <v>46283</v>
      </c>
      <c r="I393" s="42">
        <v>77704000</v>
      </c>
      <c r="J393" s="43"/>
      <c r="K393" s="40">
        <v>0</v>
      </c>
      <c r="L393" s="39" t="s">
        <v>60</v>
      </c>
      <c r="M393" s="42">
        <v>0</v>
      </c>
      <c r="N393" s="40">
        <v>9713000</v>
      </c>
      <c r="O393" s="42">
        <v>323766.66666666669</v>
      </c>
      <c r="P393" s="38">
        <v>670</v>
      </c>
      <c r="Q393" s="41">
        <v>46033</v>
      </c>
      <c r="R393" s="42">
        <v>77704000</v>
      </c>
      <c r="S393" s="38">
        <v>318</v>
      </c>
      <c r="T393" s="41">
        <v>46041</v>
      </c>
      <c r="U393" s="42">
        <v>77704000</v>
      </c>
      <c r="V393" s="42">
        <v>3885200</v>
      </c>
      <c r="W393" s="42">
        <v>9713000</v>
      </c>
      <c r="X393" s="42">
        <v>9713000</v>
      </c>
      <c r="Y393" s="42">
        <v>9713000</v>
      </c>
      <c r="Z393" s="42">
        <v>9713000</v>
      </c>
      <c r="AA393" s="42">
        <v>9713000</v>
      </c>
      <c r="AB393" s="42">
        <v>9713000</v>
      </c>
      <c r="AC393" s="42">
        <f t="shared" si="86"/>
        <v>62163200</v>
      </c>
      <c r="AD393" s="42"/>
      <c r="AE393" s="42">
        <f t="shared" si="87"/>
        <v>9713000</v>
      </c>
      <c r="AF393" s="42">
        <f t="shared" si="91"/>
        <v>5827800</v>
      </c>
      <c r="AG393" s="42">
        <v>0</v>
      </c>
      <c r="AH393" s="42"/>
      <c r="AI393" s="42"/>
      <c r="AJ393" s="42">
        <f t="shared" si="88"/>
        <v>15540800</v>
      </c>
      <c r="AK393" s="42">
        <f t="shared" si="89"/>
        <v>77704000</v>
      </c>
      <c r="AL393" s="39"/>
      <c r="AM393" s="39"/>
      <c r="AN393" s="39"/>
      <c r="AO393" s="39"/>
      <c r="AP393" s="39"/>
      <c r="AQ393" s="39" t="s">
        <v>61</v>
      </c>
      <c r="AR393" s="39" t="s">
        <v>865</v>
      </c>
      <c r="AS393" s="39" t="s">
        <v>866</v>
      </c>
      <c r="AT393" s="39" t="s">
        <v>650</v>
      </c>
    </row>
    <row r="394" spans="1:46" hidden="1" x14ac:dyDescent="0.25">
      <c r="A394" s="38">
        <v>393</v>
      </c>
      <c r="B394" s="39" t="s">
        <v>7</v>
      </c>
      <c r="C394" s="39" t="s">
        <v>867</v>
      </c>
      <c r="D394" s="39" t="s">
        <v>868</v>
      </c>
      <c r="E394" s="40">
        <v>86086004</v>
      </c>
      <c r="F394" s="41">
        <v>46041</v>
      </c>
      <c r="G394" s="41"/>
      <c r="H394" s="41">
        <v>46283</v>
      </c>
      <c r="I394" s="42">
        <v>67578000</v>
      </c>
      <c r="J394" s="43"/>
      <c r="K394" s="40">
        <v>0</v>
      </c>
      <c r="L394" s="39" t="s">
        <v>60</v>
      </c>
      <c r="M394" s="42">
        <v>0</v>
      </c>
      <c r="N394" s="40">
        <v>8447250</v>
      </c>
      <c r="O394" s="42">
        <v>281575</v>
      </c>
      <c r="P394" s="38">
        <v>645</v>
      </c>
      <c r="Q394" s="41">
        <v>46033</v>
      </c>
      <c r="R394" s="42">
        <v>101367000</v>
      </c>
      <c r="S394" s="38">
        <v>320</v>
      </c>
      <c r="T394" s="41">
        <v>46041</v>
      </c>
      <c r="U394" s="42">
        <v>67578000</v>
      </c>
      <c r="V394" s="42">
        <v>3378900</v>
      </c>
      <c r="W394" s="42">
        <v>8447250</v>
      </c>
      <c r="X394" s="42">
        <v>8447250</v>
      </c>
      <c r="Y394" s="42">
        <v>8447250</v>
      </c>
      <c r="Z394" s="42">
        <v>8447250</v>
      </c>
      <c r="AA394" s="42">
        <v>8447250</v>
      </c>
      <c r="AB394" s="42">
        <v>8447250</v>
      </c>
      <c r="AC394" s="42">
        <f t="shared" si="86"/>
        <v>54062400</v>
      </c>
      <c r="AD394" s="42"/>
      <c r="AE394" s="42">
        <f t="shared" si="87"/>
        <v>8447250</v>
      </c>
      <c r="AF394" s="42">
        <f t="shared" si="91"/>
        <v>5068350</v>
      </c>
      <c r="AG394" s="42">
        <v>0</v>
      </c>
      <c r="AH394" s="42"/>
      <c r="AI394" s="42"/>
      <c r="AJ394" s="42">
        <f t="shared" si="88"/>
        <v>13515600</v>
      </c>
      <c r="AK394" s="42">
        <f t="shared" si="89"/>
        <v>67578000</v>
      </c>
      <c r="AL394" s="39"/>
      <c r="AM394" s="39"/>
      <c r="AN394" s="39"/>
      <c r="AO394" s="39"/>
      <c r="AP394" s="39"/>
      <c r="AQ394" s="39" t="s">
        <v>61</v>
      </c>
      <c r="AR394" s="39" t="s">
        <v>869</v>
      </c>
      <c r="AS394" s="39" t="s">
        <v>870</v>
      </c>
      <c r="AT394" s="39" t="s">
        <v>650</v>
      </c>
    </row>
    <row r="395" spans="1:46" hidden="1" x14ac:dyDescent="0.25">
      <c r="A395" s="38">
        <v>394</v>
      </c>
      <c r="B395" s="39" t="s">
        <v>7</v>
      </c>
      <c r="C395" s="39" t="s">
        <v>871</v>
      </c>
      <c r="D395" s="39" t="s">
        <v>872</v>
      </c>
      <c r="E395" s="40">
        <v>79709508</v>
      </c>
      <c r="F395" s="41">
        <v>46041</v>
      </c>
      <c r="G395" s="41"/>
      <c r="H395" s="41">
        <v>46283</v>
      </c>
      <c r="I395" s="42">
        <v>110010720</v>
      </c>
      <c r="J395" s="43"/>
      <c r="K395" s="40">
        <v>0</v>
      </c>
      <c r="L395" s="39" t="s">
        <v>60</v>
      </c>
      <c r="M395" s="42">
        <v>0</v>
      </c>
      <c r="N395" s="40">
        <v>13751340</v>
      </c>
      <c r="O395" s="42">
        <v>458378</v>
      </c>
      <c r="P395" s="38">
        <v>606</v>
      </c>
      <c r="Q395" s="41">
        <v>46033</v>
      </c>
      <c r="R395" s="42">
        <v>110010720</v>
      </c>
      <c r="S395" s="38">
        <v>324</v>
      </c>
      <c r="T395" s="41">
        <v>46041</v>
      </c>
      <c r="U395" s="42">
        <v>110010720</v>
      </c>
      <c r="V395" s="42">
        <v>5500536</v>
      </c>
      <c r="W395" s="42">
        <v>13751340</v>
      </c>
      <c r="X395" s="42">
        <v>13751340</v>
      </c>
      <c r="Y395" s="42">
        <v>13751340</v>
      </c>
      <c r="Z395" s="42">
        <v>13751340</v>
      </c>
      <c r="AA395" s="42">
        <v>13751340</v>
      </c>
      <c r="AB395" s="42">
        <v>13751340</v>
      </c>
      <c r="AC395" s="42">
        <f t="shared" si="86"/>
        <v>88008576</v>
      </c>
      <c r="AD395" s="42"/>
      <c r="AE395" s="42">
        <f t="shared" si="87"/>
        <v>13751340</v>
      </c>
      <c r="AF395" s="42">
        <f t="shared" si="91"/>
        <v>8250804</v>
      </c>
      <c r="AG395" s="42">
        <v>0</v>
      </c>
      <c r="AH395" s="42"/>
      <c r="AI395" s="42"/>
      <c r="AJ395" s="42">
        <f t="shared" si="88"/>
        <v>22002144</v>
      </c>
      <c r="AK395" s="42">
        <f t="shared" si="89"/>
        <v>110010720</v>
      </c>
      <c r="AL395" s="39"/>
      <c r="AM395" s="39"/>
      <c r="AN395" s="39"/>
      <c r="AO395" s="39"/>
      <c r="AP395" s="39"/>
      <c r="AQ395" s="39" t="s">
        <v>61</v>
      </c>
      <c r="AR395" s="39" t="s">
        <v>873</v>
      </c>
      <c r="AS395" s="39" t="s">
        <v>874</v>
      </c>
      <c r="AT395" s="39" t="s">
        <v>650</v>
      </c>
    </row>
    <row r="396" spans="1:46" hidden="1" x14ac:dyDescent="0.25">
      <c r="A396" s="38">
        <v>395</v>
      </c>
      <c r="B396" s="39" t="s">
        <v>7</v>
      </c>
      <c r="C396" s="39" t="s">
        <v>875</v>
      </c>
      <c r="D396" s="39" t="s">
        <v>876</v>
      </c>
      <c r="E396" s="40">
        <v>50882932</v>
      </c>
      <c r="F396" s="41">
        <v>46041</v>
      </c>
      <c r="G396" s="41">
        <v>46099</v>
      </c>
      <c r="H396" s="41">
        <v>46283</v>
      </c>
      <c r="I396" s="42">
        <v>110010720</v>
      </c>
      <c r="J396" s="43">
        <v>82966418</v>
      </c>
      <c r="K396" s="40">
        <v>0</v>
      </c>
      <c r="L396" s="39" t="s">
        <v>60</v>
      </c>
      <c r="M396" s="42">
        <v>0</v>
      </c>
      <c r="N396" s="40">
        <v>13751340</v>
      </c>
      <c r="O396" s="42">
        <v>458378</v>
      </c>
      <c r="P396" s="38">
        <v>628</v>
      </c>
      <c r="Q396" s="41">
        <v>46033</v>
      </c>
      <c r="R396" s="42">
        <v>165016080</v>
      </c>
      <c r="S396" s="38">
        <v>4574</v>
      </c>
      <c r="T396" s="41">
        <v>46099</v>
      </c>
      <c r="U396" s="42">
        <v>82966418</v>
      </c>
      <c r="V396" s="42">
        <v>0</v>
      </c>
      <c r="W396" s="42">
        <v>0</v>
      </c>
      <c r="X396" s="42">
        <v>5958914</v>
      </c>
      <c r="Y396" s="42">
        <v>13751340</v>
      </c>
      <c r="Z396" s="42">
        <v>13751340</v>
      </c>
      <c r="AA396" s="42">
        <v>13751340</v>
      </c>
      <c r="AB396" s="42">
        <v>13751340</v>
      </c>
      <c r="AC396" s="42">
        <f t="shared" si="86"/>
        <v>60964274</v>
      </c>
      <c r="AD396" s="42"/>
      <c r="AE396" s="42">
        <f t="shared" si="87"/>
        <v>13751340</v>
      </c>
      <c r="AF396" s="42">
        <f t="shared" si="91"/>
        <v>8250804</v>
      </c>
      <c r="AG396" s="42">
        <v>0</v>
      </c>
      <c r="AH396" s="42"/>
      <c r="AI396" s="42"/>
      <c r="AJ396" s="42">
        <f t="shared" si="88"/>
        <v>22002144</v>
      </c>
      <c r="AK396" s="42">
        <f t="shared" si="89"/>
        <v>82966418</v>
      </c>
      <c r="AL396" s="39"/>
      <c r="AM396" s="39"/>
      <c r="AN396" s="39"/>
      <c r="AO396" s="39"/>
      <c r="AP396" s="39" t="s">
        <v>92</v>
      </c>
      <c r="AQ396" s="39" t="s">
        <v>61</v>
      </c>
      <c r="AR396" s="39" t="s">
        <v>877</v>
      </c>
      <c r="AS396" s="39" t="s">
        <v>878</v>
      </c>
      <c r="AT396" s="39" t="s">
        <v>650</v>
      </c>
    </row>
    <row r="397" spans="1:46" hidden="1" x14ac:dyDescent="0.25">
      <c r="A397" s="38">
        <v>396</v>
      </c>
      <c r="B397" s="39" t="s">
        <v>7</v>
      </c>
      <c r="C397" s="39" t="s">
        <v>879</v>
      </c>
      <c r="D397" s="39" t="s">
        <v>880</v>
      </c>
      <c r="E397" s="40">
        <v>19494471</v>
      </c>
      <c r="F397" s="41">
        <v>46042</v>
      </c>
      <c r="G397" s="41"/>
      <c r="H397" s="41">
        <v>46284</v>
      </c>
      <c r="I397" s="42">
        <v>215265712</v>
      </c>
      <c r="J397" s="43"/>
      <c r="K397" s="40">
        <v>22611945</v>
      </c>
      <c r="L397" s="39" t="s">
        <v>92</v>
      </c>
      <c r="M397" s="42">
        <v>4296269</v>
      </c>
      <c r="N397" s="40">
        <v>26908214</v>
      </c>
      <c r="O397" s="42">
        <v>896940.46666666667</v>
      </c>
      <c r="P397" s="38">
        <v>627</v>
      </c>
      <c r="Q397" s="41">
        <v>46033</v>
      </c>
      <c r="R397" s="42">
        <v>322898568</v>
      </c>
      <c r="S397" s="38">
        <v>310</v>
      </c>
      <c r="T397" s="41">
        <v>46041</v>
      </c>
      <c r="U397" s="42">
        <v>215265712</v>
      </c>
      <c r="V397" s="42">
        <v>9866345.1333333328</v>
      </c>
      <c r="W397" s="42">
        <v>26908214</v>
      </c>
      <c r="X397" s="42">
        <v>26908214</v>
      </c>
      <c r="Y397" s="42">
        <v>26908214</v>
      </c>
      <c r="Z397" s="42">
        <v>26908214</v>
      </c>
      <c r="AA397" s="42">
        <v>26908214</v>
      </c>
      <c r="AB397" s="42">
        <v>26908214</v>
      </c>
      <c r="AC397" s="42">
        <f t="shared" si="86"/>
        <v>171315629.13333333</v>
      </c>
      <c r="AD397" s="42"/>
      <c r="AE397" s="42">
        <f t="shared" si="87"/>
        <v>26908214</v>
      </c>
      <c r="AF397" s="42">
        <f>--N397/30*19</f>
        <v>17041868.866666667</v>
      </c>
      <c r="AG397" s="42">
        <v>0</v>
      </c>
      <c r="AH397" s="42"/>
      <c r="AI397" s="42"/>
      <c r="AJ397" s="42">
        <f t="shared" si="88"/>
        <v>43950082.866666667</v>
      </c>
      <c r="AK397" s="42">
        <f t="shared" si="89"/>
        <v>215265712</v>
      </c>
      <c r="AL397" s="39"/>
      <c r="AM397" s="39"/>
      <c r="AN397" s="39"/>
      <c r="AO397" s="39"/>
      <c r="AP397" s="39"/>
      <c r="AQ397" s="39" t="s">
        <v>61</v>
      </c>
      <c r="AR397" s="39" t="s">
        <v>881</v>
      </c>
      <c r="AS397" s="39" t="s">
        <v>882</v>
      </c>
      <c r="AT397" s="39" t="s">
        <v>650</v>
      </c>
    </row>
    <row r="398" spans="1:46" hidden="1" x14ac:dyDescent="0.25">
      <c r="A398" s="38">
        <v>397</v>
      </c>
      <c r="B398" s="39" t="s">
        <v>6</v>
      </c>
      <c r="C398" s="39" t="s">
        <v>1640</v>
      </c>
      <c r="D398" s="39" t="s">
        <v>1641</v>
      </c>
      <c r="E398" s="40">
        <v>1020808886</v>
      </c>
      <c r="F398" s="41">
        <v>46052</v>
      </c>
      <c r="G398" s="41"/>
      <c r="H398" s="41">
        <v>46294</v>
      </c>
      <c r="I398" s="42">
        <v>40066576</v>
      </c>
      <c r="J398" s="43"/>
      <c r="K398" s="40">
        <v>0</v>
      </c>
      <c r="L398" s="39" t="s">
        <v>60</v>
      </c>
      <c r="M398" s="42">
        <v>0</v>
      </c>
      <c r="N398" s="40">
        <v>5008322</v>
      </c>
      <c r="O398" s="42">
        <v>166944.06666666668</v>
      </c>
      <c r="P398" s="38">
        <v>398</v>
      </c>
      <c r="Q398" s="41">
        <v>46033</v>
      </c>
      <c r="R398" s="42">
        <v>60099864</v>
      </c>
      <c r="S398" s="38">
        <v>1255</v>
      </c>
      <c r="T398" s="41">
        <v>46052</v>
      </c>
      <c r="U398" s="42">
        <v>40066576</v>
      </c>
      <c r="V398" s="42">
        <v>166944.06666666668</v>
      </c>
      <c r="W398" s="42">
        <v>5008322</v>
      </c>
      <c r="X398" s="42">
        <v>5008322</v>
      </c>
      <c r="Y398" s="42">
        <v>5008322</v>
      </c>
      <c r="Z398" s="42">
        <v>5008322</v>
      </c>
      <c r="AA398" s="42">
        <v>5008322</v>
      </c>
      <c r="AB398" s="42">
        <v>5008322</v>
      </c>
      <c r="AC398" s="42">
        <f t="shared" si="86"/>
        <v>30216876.066666666</v>
      </c>
      <c r="AD398" s="42"/>
      <c r="AE398" s="42">
        <f t="shared" si="87"/>
        <v>5008322</v>
      </c>
      <c r="AF398" s="42">
        <f>--N398/30*29</f>
        <v>4841377.9333333336</v>
      </c>
      <c r="AG398" s="42">
        <v>0</v>
      </c>
      <c r="AH398" s="42"/>
      <c r="AI398" s="42"/>
      <c r="AJ398" s="42">
        <f t="shared" si="88"/>
        <v>9849699.9333333336</v>
      </c>
      <c r="AK398" s="42">
        <f t="shared" si="89"/>
        <v>40066576</v>
      </c>
      <c r="AL398" s="39"/>
      <c r="AM398" s="39"/>
      <c r="AN398" s="39"/>
      <c r="AO398" s="39"/>
      <c r="AP398" s="39"/>
      <c r="AQ398" s="39" t="s">
        <v>61</v>
      </c>
      <c r="AR398" s="39" t="s">
        <v>1642</v>
      </c>
      <c r="AS398" s="39" t="s">
        <v>1643</v>
      </c>
      <c r="AT398" s="39" t="s">
        <v>1175</v>
      </c>
    </row>
    <row r="399" spans="1:46" hidden="1" x14ac:dyDescent="0.25">
      <c r="A399" s="38">
        <v>398</v>
      </c>
      <c r="B399" s="39" t="s">
        <v>7</v>
      </c>
      <c r="C399" s="39" t="s">
        <v>883</v>
      </c>
      <c r="D399" s="39" t="s">
        <v>884</v>
      </c>
      <c r="E399" s="40">
        <v>91210297</v>
      </c>
      <c r="F399" s="41">
        <v>46046</v>
      </c>
      <c r="G399" s="41"/>
      <c r="H399" s="41">
        <v>46288</v>
      </c>
      <c r="I399" s="42">
        <v>100800000</v>
      </c>
      <c r="J399" s="43"/>
      <c r="K399" s="40">
        <v>0</v>
      </c>
      <c r="L399" s="39" t="s">
        <v>60</v>
      </c>
      <c r="M399" s="42">
        <v>0</v>
      </c>
      <c r="N399" s="40">
        <v>12600000</v>
      </c>
      <c r="O399" s="42">
        <v>420000</v>
      </c>
      <c r="P399" s="38">
        <v>736</v>
      </c>
      <c r="Q399" s="41">
        <v>46033</v>
      </c>
      <c r="R399" s="42">
        <v>151200000</v>
      </c>
      <c r="S399" s="38">
        <v>337</v>
      </c>
      <c r="T399" s="41">
        <v>46041</v>
      </c>
      <c r="U399" s="42">
        <v>100800000</v>
      </c>
      <c r="V399" s="42">
        <v>2940000</v>
      </c>
      <c r="W399" s="42">
        <v>12600000</v>
      </c>
      <c r="X399" s="42">
        <v>12600000</v>
      </c>
      <c r="Y399" s="42">
        <v>12600000</v>
      </c>
      <c r="Z399" s="42">
        <v>12600000</v>
      </c>
      <c r="AA399" s="42">
        <v>12600000</v>
      </c>
      <c r="AB399" s="42">
        <v>12600000</v>
      </c>
      <c r="AC399" s="42">
        <f>SUM(V399:AA399)</f>
        <v>65940000</v>
      </c>
      <c r="AD399" s="42">
        <f>+AB399</f>
        <v>12600000</v>
      </c>
      <c r="AE399" s="42">
        <f t="shared" si="87"/>
        <v>12600000</v>
      </c>
      <c r="AF399" s="42">
        <f>--N399/30*23</f>
        <v>9660000</v>
      </c>
      <c r="AG399" s="42">
        <v>0</v>
      </c>
      <c r="AH399" s="42"/>
      <c r="AI399" s="42"/>
      <c r="AJ399" s="42">
        <f t="shared" si="88"/>
        <v>34860000</v>
      </c>
      <c r="AK399" s="42">
        <f t="shared" si="89"/>
        <v>100800000</v>
      </c>
      <c r="AL399" s="39"/>
      <c r="AM399" s="39"/>
      <c r="AN399" s="39"/>
      <c r="AO399" s="39"/>
      <c r="AP399" s="39"/>
      <c r="AQ399" s="39" t="s">
        <v>61</v>
      </c>
      <c r="AR399" s="39" t="s">
        <v>885</v>
      </c>
      <c r="AS399" s="39" t="s">
        <v>886</v>
      </c>
      <c r="AT399" s="39" t="s">
        <v>650</v>
      </c>
    </row>
    <row r="400" spans="1:46" hidden="1" x14ac:dyDescent="0.25">
      <c r="A400" s="38">
        <v>399</v>
      </c>
      <c r="B400" s="39" t="s">
        <v>3</v>
      </c>
      <c r="C400" s="39" t="s">
        <v>2771</v>
      </c>
      <c r="D400" s="39" t="s">
        <v>2772</v>
      </c>
      <c r="E400" s="40">
        <v>80108391</v>
      </c>
      <c r="F400" s="41">
        <v>46043</v>
      </c>
      <c r="G400" s="41"/>
      <c r="H400" s="41">
        <v>46285</v>
      </c>
      <c r="I400" s="42">
        <v>106848000</v>
      </c>
      <c r="J400" s="43"/>
      <c r="K400" s="40">
        <v>0</v>
      </c>
      <c r="L400" s="39" t="s">
        <v>60</v>
      </c>
      <c r="M400" s="42">
        <v>0</v>
      </c>
      <c r="N400" s="40">
        <v>13356000</v>
      </c>
      <c r="O400" s="42">
        <v>445200</v>
      </c>
      <c r="P400" s="38">
        <v>183</v>
      </c>
      <c r="Q400" s="41">
        <v>46033</v>
      </c>
      <c r="R400" s="42">
        <v>106848000</v>
      </c>
      <c r="S400" s="38">
        <v>416</v>
      </c>
      <c r="T400" s="41">
        <v>46043</v>
      </c>
      <c r="U400" s="42">
        <v>106848000</v>
      </c>
      <c r="V400" s="42">
        <v>4452000</v>
      </c>
      <c r="W400" s="42">
        <v>13356000</v>
      </c>
      <c r="X400" s="42">
        <v>13356000</v>
      </c>
      <c r="Y400" s="42">
        <v>13356000</v>
      </c>
      <c r="Z400" s="42">
        <v>13356000</v>
      </c>
      <c r="AA400" s="42">
        <v>13356000</v>
      </c>
      <c r="AB400" s="42">
        <v>13356000</v>
      </c>
      <c r="AC400" s="42">
        <f t="shared" si="86"/>
        <v>84588000</v>
      </c>
      <c r="AD400" s="42"/>
      <c r="AE400" s="42">
        <f t="shared" si="87"/>
        <v>13356000</v>
      </c>
      <c r="AF400" s="42">
        <f>--N400/30*20</f>
        <v>8904000</v>
      </c>
      <c r="AG400" s="42">
        <v>0</v>
      </c>
      <c r="AH400" s="42"/>
      <c r="AI400" s="42"/>
      <c r="AJ400" s="42">
        <f t="shared" si="88"/>
        <v>22260000</v>
      </c>
      <c r="AK400" s="42">
        <f t="shared" si="89"/>
        <v>106848000</v>
      </c>
      <c r="AL400" s="39"/>
      <c r="AM400" s="39"/>
      <c r="AN400" s="39"/>
      <c r="AO400" s="39"/>
      <c r="AP400" s="39"/>
      <c r="AQ400" s="39" t="s">
        <v>93</v>
      </c>
      <c r="AR400" s="39" t="s">
        <v>2773</v>
      </c>
      <c r="AS400" s="39" t="s">
        <v>2774</v>
      </c>
      <c r="AT400" s="39" t="s">
        <v>2738</v>
      </c>
    </row>
    <row r="401" spans="1:46" hidden="1" x14ac:dyDescent="0.25">
      <c r="A401" s="38">
        <v>400</v>
      </c>
      <c r="B401" s="39" t="s">
        <v>10</v>
      </c>
      <c r="C401" s="39" t="s">
        <v>58</v>
      </c>
      <c r="D401" s="39" t="s">
        <v>59</v>
      </c>
      <c r="E401" s="40">
        <v>1057585897</v>
      </c>
      <c r="F401" s="41">
        <v>46058</v>
      </c>
      <c r="G401" s="41"/>
      <c r="H401" s="41">
        <v>46299</v>
      </c>
      <c r="I401" s="42">
        <v>73600000</v>
      </c>
      <c r="J401" s="43"/>
      <c r="K401" s="40">
        <v>0</v>
      </c>
      <c r="L401" s="39" t="s">
        <v>60</v>
      </c>
      <c r="M401" s="42">
        <v>0</v>
      </c>
      <c r="N401" s="40">
        <v>9200000</v>
      </c>
      <c r="O401" s="42">
        <v>306666.66666666669</v>
      </c>
      <c r="P401" s="38">
        <v>146</v>
      </c>
      <c r="Q401" s="41">
        <v>46033</v>
      </c>
      <c r="R401" s="42">
        <v>73600000</v>
      </c>
      <c r="S401" s="38">
        <v>1081</v>
      </c>
      <c r="T401" s="41">
        <v>46050</v>
      </c>
      <c r="U401" s="42">
        <v>73600000</v>
      </c>
      <c r="V401" s="42">
        <v>0</v>
      </c>
      <c r="W401" s="42">
        <v>7973333.333333334</v>
      </c>
      <c r="X401" s="42">
        <v>9200000</v>
      </c>
      <c r="Y401" s="42">
        <v>9200000</v>
      </c>
      <c r="Z401" s="42">
        <v>9200000</v>
      </c>
      <c r="AA401" s="42">
        <v>9200000</v>
      </c>
      <c r="AB401" s="42">
        <v>9200000</v>
      </c>
      <c r="AC401" s="42">
        <f t="shared" si="86"/>
        <v>53973333.333333336</v>
      </c>
      <c r="AD401" s="42"/>
      <c r="AE401" s="42">
        <f t="shared" si="87"/>
        <v>9200000</v>
      </c>
      <c r="AF401" s="42">
        <f>--N401</f>
        <v>9200000</v>
      </c>
      <c r="AG401" s="42">
        <f>--AB401/30*4</f>
        <v>1226666.6666666667</v>
      </c>
      <c r="AH401" s="42">
        <v>0</v>
      </c>
      <c r="AI401" s="42">
        <v>0</v>
      </c>
      <c r="AJ401" s="42">
        <f t="shared" si="88"/>
        <v>19626666.666666668</v>
      </c>
      <c r="AK401" s="42">
        <f t="shared" si="89"/>
        <v>73600000</v>
      </c>
      <c r="AL401" s="39"/>
      <c r="AM401" s="39"/>
      <c r="AN401" s="39"/>
      <c r="AO401" s="39"/>
      <c r="AP401" s="39"/>
      <c r="AQ401" s="39" t="s">
        <v>61</v>
      </c>
      <c r="AR401" s="39" t="s">
        <v>62</v>
      </c>
      <c r="AS401" s="39" t="s">
        <v>63</v>
      </c>
      <c r="AT401" s="39" t="s">
        <v>64</v>
      </c>
    </row>
    <row r="402" spans="1:46" hidden="1" x14ac:dyDescent="0.25">
      <c r="A402" s="38">
        <v>401</v>
      </c>
      <c r="B402" s="39" t="s">
        <v>10</v>
      </c>
      <c r="C402" s="39" t="s">
        <v>65</v>
      </c>
      <c r="D402" s="39" t="s">
        <v>66</v>
      </c>
      <c r="E402" s="40">
        <v>79553382</v>
      </c>
      <c r="F402" s="41">
        <v>46045</v>
      </c>
      <c r="G402" s="41"/>
      <c r="H402" s="41">
        <v>46287</v>
      </c>
      <c r="I402" s="42">
        <v>77458184</v>
      </c>
      <c r="J402" s="43"/>
      <c r="K402" s="40">
        <v>0</v>
      </c>
      <c r="L402" s="39" t="s">
        <v>60</v>
      </c>
      <c r="M402" s="42">
        <v>0</v>
      </c>
      <c r="N402" s="40">
        <v>9682273</v>
      </c>
      <c r="O402" s="42">
        <v>322742.43333333335</v>
      </c>
      <c r="P402" s="38">
        <v>147</v>
      </c>
      <c r="Q402" s="41">
        <v>46033</v>
      </c>
      <c r="R402" s="42">
        <v>77458184</v>
      </c>
      <c r="S402" s="38">
        <v>547</v>
      </c>
      <c r="T402" s="41">
        <v>46045</v>
      </c>
      <c r="U402" s="42">
        <v>77458184</v>
      </c>
      <c r="V402" s="42">
        <v>2581939.4666666668</v>
      </c>
      <c r="W402" s="42">
        <v>9682273</v>
      </c>
      <c r="X402" s="42">
        <v>9682273</v>
      </c>
      <c r="Y402" s="42">
        <v>9682273</v>
      </c>
      <c r="Z402" s="42">
        <v>9682273</v>
      </c>
      <c r="AA402" s="42">
        <v>9682273</v>
      </c>
      <c r="AB402" s="42">
        <v>9682273</v>
      </c>
      <c r="AC402" s="42">
        <f t="shared" si="86"/>
        <v>60675577.466666669</v>
      </c>
      <c r="AD402" s="42"/>
      <c r="AE402" s="42">
        <f t="shared" si="87"/>
        <v>9682273</v>
      </c>
      <c r="AF402" s="42">
        <f>--N402/30*22</f>
        <v>7100333.5333333332</v>
      </c>
      <c r="AG402" s="42">
        <v>0</v>
      </c>
      <c r="AH402" s="42"/>
      <c r="AI402" s="42"/>
      <c r="AJ402" s="42">
        <f t="shared" si="88"/>
        <v>16782606.533333331</v>
      </c>
      <c r="AK402" s="42">
        <f t="shared" si="89"/>
        <v>77458184</v>
      </c>
      <c r="AL402" s="39"/>
      <c r="AM402" s="39"/>
      <c r="AN402" s="39"/>
      <c r="AO402" s="39"/>
      <c r="AP402" s="39"/>
      <c r="AQ402" s="39" t="s">
        <v>61</v>
      </c>
      <c r="AR402" s="39" t="s">
        <v>67</v>
      </c>
      <c r="AS402" s="39" t="s">
        <v>68</v>
      </c>
      <c r="AT402" s="39" t="s">
        <v>64</v>
      </c>
    </row>
    <row r="403" spans="1:46" hidden="1" x14ac:dyDescent="0.25">
      <c r="A403" s="38">
        <v>402</v>
      </c>
      <c r="B403" s="39" t="s">
        <v>10</v>
      </c>
      <c r="C403" s="39" t="s">
        <v>69</v>
      </c>
      <c r="D403" s="39" t="s">
        <v>70</v>
      </c>
      <c r="E403" s="40">
        <v>40044127</v>
      </c>
      <c r="F403" s="41">
        <v>46055</v>
      </c>
      <c r="G403" s="41"/>
      <c r="H403" s="41">
        <v>46296</v>
      </c>
      <c r="I403" s="42">
        <v>77458184</v>
      </c>
      <c r="J403" s="43"/>
      <c r="K403" s="40">
        <v>0</v>
      </c>
      <c r="L403" s="39" t="s">
        <v>60</v>
      </c>
      <c r="M403" s="42">
        <v>0</v>
      </c>
      <c r="N403" s="40">
        <v>9682273</v>
      </c>
      <c r="O403" s="42">
        <v>322742.43333333335</v>
      </c>
      <c r="P403" s="38">
        <v>151</v>
      </c>
      <c r="Q403" s="41">
        <v>46033</v>
      </c>
      <c r="R403" s="42">
        <v>77458184</v>
      </c>
      <c r="S403" s="38">
        <v>1185</v>
      </c>
      <c r="T403" s="41">
        <v>46052</v>
      </c>
      <c r="U403" s="42">
        <v>77458184</v>
      </c>
      <c r="V403" s="42">
        <v>0</v>
      </c>
      <c r="W403" s="42">
        <v>9359530.5700000003</v>
      </c>
      <c r="X403" s="42">
        <v>9682273</v>
      </c>
      <c r="Y403" s="42">
        <v>9682273</v>
      </c>
      <c r="Z403" s="42">
        <v>9682273</v>
      </c>
      <c r="AA403" s="42">
        <v>9682273</v>
      </c>
      <c r="AB403" s="42">
        <v>9682273</v>
      </c>
      <c r="AC403" s="42">
        <f>SUM(V403:AA403)</f>
        <v>48088622.57</v>
      </c>
      <c r="AD403" s="42">
        <f>+AB403</f>
        <v>9682273</v>
      </c>
      <c r="AE403" s="42">
        <f t="shared" si="87"/>
        <v>9682273</v>
      </c>
      <c r="AF403" s="42">
        <f>--N403</f>
        <v>9682273</v>
      </c>
      <c r="AG403" s="42">
        <f>--N403/30*1</f>
        <v>322742.43333333335</v>
      </c>
      <c r="AH403" s="42">
        <v>0</v>
      </c>
      <c r="AI403" s="42">
        <v>0</v>
      </c>
      <c r="AJ403" s="42">
        <f t="shared" si="88"/>
        <v>29369561.433333334</v>
      </c>
      <c r="AK403" s="42">
        <f t="shared" si="89"/>
        <v>77458184.00333333</v>
      </c>
      <c r="AL403" s="39"/>
      <c r="AM403" s="39"/>
      <c r="AN403" s="39"/>
      <c r="AO403" s="39"/>
      <c r="AP403" s="39"/>
      <c r="AQ403" s="39" t="s">
        <v>61</v>
      </c>
      <c r="AR403" s="39" t="s">
        <v>71</v>
      </c>
      <c r="AS403" s="39" t="s">
        <v>72</v>
      </c>
      <c r="AT403" s="39" t="s">
        <v>64</v>
      </c>
    </row>
    <row r="404" spans="1:46" hidden="1" x14ac:dyDescent="0.25">
      <c r="A404" s="38">
        <v>403</v>
      </c>
      <c r="B404" s="39" t="s">
        <v>3</v>
      </c>
      <c r="C404" s="39" t="s">
        <v>2775</v>
      </c>
      <c r="D404" s="39" t="s">
        <v>2776</v>
      </c>
      <c r="E404" s="40">
        <v>79964770</v>
      </c>
      <c r="F404" s="41">
        <v>46042</v>
      </c>
      <c r="G404" s="41"/>
      <c r="H404" s="41">
        <v>46284</v>
      </c>
      <c r="I404" s="42">
        <v>48350608</v>
      </c>
      <c r="J404" s="43"/>
      <c r="K404" s="40">
        <v>0</v>
      </c>
      <c r="L404" s="39" t="s">
        <v>60</v>
      </c>
      <c r="M404" s="42">
        <v>0</v>
      </c>
      <c r="N404" s="40">
        <v>6043826</v>
      </c>
      <c r="O404" s="42">
        <v>201460.86666666667</v>
      </c>
      <c r="P404" s="38">
        <v>167</v>
      </c>
      <c r="Q404" s="41">
        <v>46033</v>
      </c>
      <c r="R404" s="42">
        <v>48350608</v>
      </c>
      <c r="S404" s="38">
        <v>393</v>
      </c>
      <c r="T404" s="41">
        <v>46042</v>
      </c>
      <c r="U404" s="42">
        <v>48350608</v>
      </c>
      <c r="V404" s="42">
        <v>2216069.5333333332</v>
      </c>
      <c r="W404" s="42">
        <v>6043826</v>
      </c>
      <c r="X404" s="42">
        <v>6043826</v>
      </c>
      <c r="Y404" s="42">
        <v>6043826</v>
      </c>
      <c r="Z404" s="42">
        <v>6043826</v>
      </c>
      <c r="AA404" s="42">
        <v>6043826</v>
      </c>
      <c r="AB404" s="42">
        <v>6043826</v>
      </c>
      <c r="AC404" s="42">
        <f t="shared" si="86"/>
        <v>38479025.533333331</v>
      </c>
      <c r="AD404" s="42"/>
      <c r="AE404" s="42">
        <f t="shared" si="87"/>
        <v>6043826</v>
      </c>
      <c r="AF404" s="42">
        <f>--N404/30*19</f>
        <v>3827756.4666666668</v>
      </c>
      <c r="AG404" s="42">
        <v>0</v>
      </c>
      <c r="AH404" s="42"/>
      <c r="AI404" s="42"/>
      <c r="AJ404" s="42">
        <f t="shared" si="88"/>
        <v>9871582.4666666668</v>
      </c>
      <c r="AK404" s="42">
        <f t="shared" si="89"/>
        <v>48350608</v>
      </c>
      <c r="AL404" s="39"/>
      <c r="AM404" s="39"/>
      <c r="AN404" s="39"/>
      <c r="AO404" s="39"/>
      <c r="AP404" s="39"/>
      <c r="AQ404" s="39" t="s">
        <v>163</v>
      </c>
      <c r="AR404" s="39" t="s">
        <v>2777</v>
      </c>
      <c r="AS404" s="39" t="s">
        <v>2778</v>
      </c>
      <c r="AT404" s="39" t="s">
        <v>2738</v>
      </c>
    </row>
    <row r="405" spans="1:46" hidden="1" x14ac:dyDescent="0.25">
      <c r="A405" s="38">
        <v>404</v>
      </c>
      <c r="B405" s="39" t="s">
        <v>3</v>
      </c>
      <c r="C405" s="39" t="s">
        <v>2779</v>
      </c>
      <c r="D405" s="39" t="s">
        <v>2780</v>
      </c>
      <c r="E405" s="40">
        <v>1032408353</v>
      </c>
      <c r="F405" s="41">
        <v>46043</v>
      </c>
      <c r="G405" s="41"/>
      <c r="H405" s="41">
        <v>46285</v>
      </c>
      <c r="I405" s="42">
        <v>48350608</v>
      </c>
      <c r="J405" s="43"/>
      <c r="K405" s="40">
        <v>0</v>
      </c>
      <c r="L405" s="39" t="s">
        <v>60</v>
      </c>
      <c r="M405" s="42">
        <v>0</v>
      </c>
      <c r="N405" s="40">
        <v>6043826</v>
      </c>
      <c r="O405" s="42">
        <v>201460.86666666667</v>
      </c>
      <c r="P405" s="38">
        <v>175</v>
      </c>
      <c r="Q405" s="41">
        <v>46033</v>
      </c>
      <c r="R405" s="42">
        <v>48350608</v>
      </c>
      <c r="S405" s="38">
        <v>419</v>
      </c>
      <c r="T405" s="41">
        <v>46043</v>
      </c>
      <c r="U405" s="42">
        <v>48350608</v>
      </c>
      <c r="V405" s="42">
        <v>2014608.6666666667</v>
      </c>
      <c r="W405" s="42">
        <v>6043826</v>
      </c>
      <c r="X405" s="42">
        <v>6043826</v>
      </c>
      <c r="Y405" s="42">
        <v>6043826</v>
      </c>
      <c r="Z405" s="42">
        <v>6043826</v>
      </c>
      <c r="AA405" s="42">
        <v>6043826</v>
      </c>
      <c r="AB405" s="42">
        <v>6043826</v>
      </c>
      <c r="AC405" s="42">
        <f t="shared" si="86"/>
        <v>38277564.666666672</v>
      </c>
      <c r="AD405" s="42"/>
      <c r="AE405" s="42">
        <f t="shared" si="87"/>
        <v>6043826</v>
      </c>
      <c r="AF405" s="42">
        <f>--N405/30*20</f>
        <v>4029217.3333333335</v>
      </c>
      <c r="AG405" s="42">
        <v>0</v>
      </c>
      <c r="AH405" s="42"/>
      <c r="AI405" s="42"/>
      <c r="AJ405" s="42">
        <f t="shared" si="88"/>
        <v>10073043.333333334</v>
      </c>
      <c r="AK405" s="42">
        <f t="shared" si="89"/>
        <v>48350608.000000007</v>
      </c>
      <c r="AL405" s="39"/>
      <c r="AM405" s="39"/>
      <c r="AN405" s="39"/>
      <c r="AO405" s="39"/>
      <c r="AP405" s="39"/>
      <c r="AQ405" s="39" t="s">
        <v>163</v>
      </c>
      <c r="AR405" s="39" t="s">
        <v>2781</v>
      </c>
      <c r="AS405" s="39" t="s">
        <v>2782</v>
      </c>
      <c r="AT405" s="39" t="s">
        <v>2738</v>
      </c>
    </row>
    <row r="406" spans="1:46" hidden="1" x14ac:dyDescent="0.25">
      <c r="A406" s="38">
        <v>405</v>
      </c>
      <c r="B406" s="39" t="s">
        <v>3</v>
      </c>
      <c r="C406" s="39" t="s">
        <v>2783</v>
      </c>
      <c r="D406" s="39" t="s">
        <v>2784</v>
      </c>
      <c r="E406" s="40">
        <v>51784379</v>
      </c>
      <c r="F406" s="41">
        <v>46042</v>
      </c>
      <c r="G406" s="41"/>
      <c r="H406" s="41">
        <v>46284</v>
      </c>
      <c r="I406" s="42">
        <v>48350608</v>
      </c>
      <c r="J406" s="43"/>
      <c r="K406" s="40">
        <v>0</v>
      </c>
      <c r="L406" s="39" t="s">
        <v>60</v>
      </c>
      <c r="M406" s="42">
        <v>0</v>
      </c>
      <c r="N406" s="40">
        <v>6043826</v>
      </c>
      <c r="O406" s="42">
        <v>201460.86666666667</v>
      </c>
      <c r="P406" s="38">
        <v>153</v>
      </c>
      <c r="Q406" s="41">
        <v>46033</v>
      </c>
      <c r="R406" s="42">
        <v>48350608</v>
      </c>
      <c r="S406" s="38">
        <v>394</v>
      </c>
      <c r="T406" s="41">
        <v>46042</v>
      </c>
      <c r="U406" s="42">
        <v>48350608</v>
      </c>
      <c r="V406" s="42">
        <v>2216069.5299999998</v>
      </c>
      <c r="W406" s="42">
        <v>6043826</v>
      </c>
      <c r="X406" s="42">
        <v>6043826</v>
      </c>
      <c r="Y406" s="42">
        <v>6043826</v>
      </c>
      <c r="Z406" s="42">
        <v>6043826</v>
      </c>
      <c r="AA406" s="42">
        <v>6043826</v>
      </c>
      <c r="AB406" s="42">
        <v>6043826</v>
      </c>
      <c r="AC406" s="42">
        <f t="shared" si="86"/>
        <v>38479025.530000001</v>
      </c>
      <c r="AD406" s="42"/>
      <c r="AE406" s="42">
        <f t="shared" si="87"/>
        <v>6043826</v>
      </c>
      <c r="AF406" s="42">
        <f t="shared" ref="AF406:AF413" si="92">--N406/30*19</f>
        <v>3827756.4666666668</v>
      </c>
      <c r="AG406" s="42">
        <v>0</v>
      </c>
      <c r="AH406" s="42"/>
      <c r="AI406" s="42"/>
      <c r="AJ406" s="42">
        <f t="shared" si="88"/>
        <v>9871582.4666666668</v>
      </c>
      <c r="AK406" s="42">
        <f t="shared" si="89"/>
        <v>48350607.99666667</v>
      </c>
      <c r="AL406" s="39"/>
      <c r="AM406" s="39"/>
      <c r="AN406" s="39"/>
      <c r="AO406" s="39"/>
      <c r="AP406" s="39"/>
      <c r="AQ406" s="39" t="s">
        <v>163</v>
      </c>
      <c r="AR406" s="39" t="s">
        <v>2785</v>
      </c>
      <c r="AS406" s="39" t="s">
        <v>2786</v>
      </c>
      <c r="AT406" s="39" t="s">
        <v>2738</v>
      </c>
    </row>
    <row r="407" spans="1:46" hidden="1" x14ac:dyDescent="0.25">
      <c r="A407" s="38">
        <v>406</v>
      </c>
      <c r="B407" s="39" t="s">
        <v>3</v>
      </c>
      <c r="C407" s="39" t="s">
        <v>2787</v>
      </c>
      <c r="D407" s="39" t="s">
        <v>2788</v>
      </c>
      <c r="E407" s="40">
        <v>1026292092</v>
      </c>
      <c r="F407" s="41">
        <v>46042</v>
      </c>
      <c r="G407" s="41"/>
      <c r="H407" s="41">
        <v>46284</v>
      </c>
      <c r="I407" s="42">
        <v>46747440</v>
      </c>
      <c r="J407" s="43"/>
      <c r="K407" s="40">
        <v>0</v>
      </c>
      <c r="L407" s="39" t="s">
        <v>60</v>
      </c>
      <c r="M407" s="42">
        <v>0</v>
      </c>
      <c r="N407" s="40">
        <v>5843430</v>
      </c>
      <c r="O407" s="42">
        <v>194781</v>
      </c>
      <c r="P407" s="38">
        <v>178</v>
      </c>
      <c r="Q407" s="41">
        <v>46033</v>
      </c>
      <c r="R407" s="42">
        <v>46747440</v>
      </c>
      <c r="S407" s="38">
        <v>395</v>
      </c>
      <c r="T407" s="41">
        <v>46042</v>
      </c>
      <c r="U407" s="42">
        <v>46747440</v>
      </c>
      <c r="V407" s="42">
        <v>2142591</v>
      </c>
      <c r="W407" s="42">
        <v>5843430</v>
      </c>
      <c r="X407" s="42">
        <v>5843430</v>
      </c>
      <c r="Y407" s="42">
        <v>5843430</v>
      </c>
      <c r="Z407" s="42">
        <v>5843430</v>
      </c>
      <c r="AA407" s="42">
        <v>5843430</v>
      </c>
      <c r="AB407" s="42">
        <v>5843430</v>
      </c>
      <c r="AC407" s="42">
        <f t="shared" si="86"/>
        <v>37203171</v>
      </c>
      <c r="AD407" s="42"/>
      <c r="AE407" s="42">
        <f t="shared" si="87"/>
        <v>5843430</v>
      </c>
      <c r="AF407" s="42">
        <f t="shared" si="92"/>
        <v>3700839</v>
      </c>
      <c r="AG407" s="42">
        <v>0</v>
      </c>
      <c r="AH407" s="42"/>
      <c r="AI407" s="42"/>
      <c r="AJ407" s="42">
        <f t="shared" si="88"/>
        <v>9544269</v>
      </c>
      <c r="AK407" s="42">
        <f t="shared" si="89"/>
        <v>46747440</v>
      </c>
      <c r="AL407" s="39"/>
      <c r="AM407" s="39"/>
      <c r="AN407" s="39"/>
      <c r="AO407" s="39"/>
      <c r="AP407" s="39"/>
      <c r="AQ407" s="39" t="s">
        <v>163</v>
      </c>
      <c r="AR407" s="39" t="s">
        <v>2789</v>
      </c>
      <c r="AS407" s="39" t="s">
        <v>2790</v>
      </c>
      <c r="AT407" s="39" t="s">
        <v>2738</v>
      </c>
    </row>
    <row r="408" spans="1:46" hidden="1" x14ac:dyDescent="0.25">
      <c r="A408" s="38">
        <v>407</v>
      </c>
      <c r="B408" s="39" t="s">
        <v>6</v>
      </c>
      <c r="C408" s="39" t="s">
        <v>1644</v>
      </c>
      <c r="D408" s="39" t="s">
        <v>1645</v>
      </c>
      <c r="E408" s="40">
        <v>52937050</v>
      </c>
      <c r="F408" s="41">
        <v>46042</v>
      </c>
      <c r="G408" s="41"/>
      <c r="H408" s="41">
        <v>46284</v>
      </c>
      <c r="I408" s="42">
        <v>50762296</v>
      </c>
      <c r="J408" s="43"/>
      <c r="K408" s="40">
        <v>0</v>
      </c>
      <c r="L408" s="39" t="s">
        <v>60</v>
      </c>
      <c r="M408" s="42">
        <v>0</v>
      </c>
      <c r="N408" s="40">
        <v>6345287</v>
      </c>
      <c r="O408" s="42">
        <v>211509.56666666668</v>
      </c>
      <c r="P408" s="38">
        <v>418</v>
      </c>
      <c r="Q408" s="41">
        <v>46033</v>
      </c>
      <c r="R408" s="42">
        <v>50762296</v>
      </c>
      <c r="S408" s="38">
        <v>364</v>
      </c>
      <c r="T408" s="41">
        <v>46042</v>
      </c>
      <c r="U408" s="42">
        <v>50762296</v>
      </c>
      <c r="V408" s="42">
        <v>2326605.2333333334</v>
      </c>
      <c r="W408" s="42">
        <v>6345287</v>
      </c>
      <c r="X408" s="42">
        <v>6345287</v>
      </c>
      <c r="Y408" s="42">
        <v>6345287</v>
      </c>
      <c r="Z408" s="42">
        <v>6345287</v>
      </c>
      <c r="AA408" s="42">
        <v>6345287</v>
      </c>
      <c r="AB408" s="42">
        <v>6345287</v>
      </c>
      <c r="AC408" s="42">
        <f t="shared" si="86"/>
        <v>40398327.233333334</v>
      </c>
      <c r="AD408" s="42"/>
      <c r="AE408" s="42">
        <f t="shared" si="87"/>
        <v>6345287</v>
      </c>
      <c r="AF408" s="42">
        <f t="shared" si="92"/>
        <v>4018681.7666666671</v>
      </c>
      <c r="AG408" s="42">
        <v>0</v>
      </c>
      <c r="AH408" s="42"/>
      <c r="AI408" s="42"/>
      <c r="AJ408" s="42">
        <f t="shared" si="88"/>
        <v>10363968.766666668</v>
      </c>
      <c r="AK408" s="42">
        <f t="shared" si="89"/>
        <v>50762296</v>
      </c>
      <c r="AL408" s="39"/>
      <c r="AM408" s="39"/>
      <c r="AN408" s="39"/>
      <c r="AO408" s="39"/>
      <c r="AP408" s="39"/>
      <c r="AQ408" s="39" t="s">
        <v>61</v>
      </c>
      <c r="AR408" s="39" t="s">
        <v>1646</v>
      </c>
      <c r="AS408" s="39" t="s">
        <v>1647</v>
      </c>
      <c r="AT408" s="39" t="s">
        <v>1175</v>
      </c>
    </row>
    <row r="409" spans="1:46" hidden="1" x14ac:dyDescent="0.25">
      <c r="A409" s="38">
        <v>408</v>
      </c>
      <c r="B409" s="39" t="s">
        <v>6</v>
      </c>
      <c r="C409" s="39" t="s">
        <v>1648</v>
      </c>
      <c r="D409" s="39" t="s">
        <v>1649</v>
      </c>
      <c r="E409" s="40">
        <v>52930946</v>
      </c>
      <c r="F409" s="41">
        <v>46042</v>
      </c>
      <c r="G409" s="41"/>
      <c r="H409" s="41">
        <v>46284</v>
      </c>
      <c r="I409" s="42">
        <v>50762296</v>
      </c>
      <c r="J409" s="43"/>
      <c r="K409" s="40">
        <v>0</v>
      </c>
      <c r="L409" s="39" t="s">
        <v>60</v>
      </c>
      <c r="M409" s="42">
        <v>0</v>
      </c>
      <c r="N409" s="40">
        <v>6345287</v>
      </c>
      <c r="O409" s="42">
        <v>211509.56666666668</v>
      </c>
      <c r="P409" s="38">
        <v>295</v>
      </c>
      <c r="Q409" s="41">
        <v>46033</v>
      </c>
      <c r="R409" s="42">
        <v>50762296</v>
      </c>
      <c r="S409" s="38">
        <v>346</v>
      </c>
      <c r="T409" s="41">
        <v>46041</v>
      </c>
      <c r="U409" s="42">
        <v>50762296</v>
      </c>
      <c r="V409" s="42">
        <v>2326605.23</v>
      </c>
      <c r="W409" s="42">
        <v>6345287</v>
      </c>
      <c r="X409" s="42">
        <v>6345287</v>
      </c>
      <c r="Y409" s="42">
        <v>6345287</v>
      </c>
      <c r="Z409" s="42">
        <v>6345287</v>
      </c>
      <c r="AA409" s="42">
        <v>6345287</v>
      </c>
      <c r="AB409" s="42">
        <v>6345287</v>
      </c>
      <c r="AC409" s="42">
        <f t="shared" si="86"/>
        <v>40398327.230000004</v>
      </c>
      <c r="AD409" s="42"/>
      <c r="AE409" s="42">
        <f t="shared" si="87"/>
        <v>6345287</v>
      </c>
      <c r="AF409" s="42">
        <f t="shared" si="92"/>
        <v>4018681.7666666671</v>
      </c>
      <c r="AG409" s="42">
        <v>0</v>
      </c>
      <c r="AH409" s="42"/>
      <c r="AI409" s="42"/>
      <c r="AJ409" s="42">
        <f t="shared" si="88"/>
        <v>10363968.766666668</v>
      </c>
      <c r="AK409" s="42">
        <f t="shared" si="89"/>
        <v>50762295.99666667</v>
      </c>
      <c r="AL409" s="39"/>
      <c r="AM409" s="39"/>
      <c r="AN409" s="39"/>
      <c r="AO409" s="39"/>
      <c r="AP409" s="39"/>
      <c r="AQ409" s="39" t="s">
        <v>61</v>
      </c>
      <c r="AR409" s="39" t="s">
        <v>1650</v>
      </c>
      <c r="AS409" s="39" t="s">
        <v>1651</v>
      </c>
      <c r="AT409" s="39" t="s">
        <v>1175</v>
      </c>
    </row>
    <row r="410" spans="1:46" hidden="1" x14ac:dyDescent="0.25">
      <c r="A410" s="38">
        <v>409</v>
      </c>
      <c r="B410" s="39" t="s">
        <v>6</v>
      </c>
      <c r="C410" s="39" t="s">
        <v>1652</v>
      </c>
      <c r="D410" s="39" t="s">
        <v>1653</v>
      </c>
      <c r="E410" s="40">
        <v>28799471</v>
      </c>
      <c r="F410" s="41">
        <v>46042</v>
      </c>
      <c r="G410" s="41"/>
      <c r="H410" s="41">
        <v>46284</v>
      </c>
      <c r="I410" s="42">
        <v>50762296</v>
      </c>
      <c r="J410" s="43"/>
      <c r="K410" s="40">
        <v>0</v>
      </c>
      <c r="L410" s="39" t="s">
        <v>60</v>
      </c>
      <c r="M410" s="42">
        <v>0</v>
      </c>
      <c r="N410" s="40">
        <v>6345287</v>
      </c>
      <c r="O410" s="42">
        <v>211509.56666666668</v>
      </c>
      <c r="P410" s="38">
        <v>471</v>
      </c>
      <c r="Q410" s="41">
        <v>46033</v>
      </c>
      <c r="R410" s="42">
        <v>50762296</v>
      </c>
      <c r="S410" s="38">
        <v>347</v>
      </c>
      <c r="T410" s="41">
        <v>46041</v>
      </c>
      <c r="U410" s="42">
        <v>50762296</v>
      </c>
      <c r="V410" s="42">
        <v>2326605.2333333334</v>
      </c>
      <c r="W410" s="42">
        <v>6345287</v>
      </c>
      <c r="X410" s="42">
        <v>6345287</v>
      </c>
      <c r="Y410" s="42">
        <v>6345287</v>
      </c>
      <c r="Z410" s="42">
        <v>6345287</v>
      </c>
      <c r="AA410" s="42">
        <v>6345287</v>
      </c>
      <c r="AB410" s="42">
        <v>6345287</v>
      </c>
      <c r="AC410" s="42">
        <f t="shared" si="86"/>
        <v>40398327.233333334</v>
      </c>
      <c r="AD410" s="42"/>
      <c r="AE410" s="42">
        <f t="shared" si="87"/>
        <v>6345287</v>
      </c>
      <c r="AF410" s="42">
        <f t="shared" si="92"/>
        <v>4018681.7666666671</v>
      </c>
      <c r="AG410" s="42">
        <v>0</v>
      </c>
      <c r="AH410" s="42"/>
      <c r="AI410" s="42"/>
      <c r="AJ410" s="42">
        <f t="shared" si="88"/>
        <v>10363968.766666668</v>
      </c>
      <c r="AK410" s="42">
        <f t="shared" si="89"/>
        <v>50762296</v>
      </c>
      <c r="AL410" s="39"/>
      <c r="AM410" s="39"/>
      <c r="AN410" s="39"/>
      <c r="AO410" s="39"/>
      <c r="AP410" s="39"/>
      <c r="AQ410" s="39" t="s">
        <v>61</v>
      </c>
      <c r="AR410" s="39" t="s">
        <v>1654</v>
      </c>
      <c r="AS410" s="39" t="s">
        <v>1655</v>
      </c>
      <c r="AT410" s="39" t="s">
        <v>1175</v>
      </c>
    </row>
    <row r="411" spans="1:46" hidden="1" x14ac:dyDescent="0.25">
      <c r="A411" s="38">
        <v>410</v>
      </c>
      <c r="B411" s="39" t="s">
        <v>6</v>
      </c>
      <c r="C411" s="39" t="s">
        <v>1656</v>
      </c>
      <c r="D411" s="39" t="s">
        <v>1657</v>
      </c>
      <c r="E411" s="40">
        <v>1072701332</v>
      </c>
      <c r="F411" s="41">
        <v>46042</v>
      </c>
      <c r="G411" s="41"/>
      <c r="H411" s="41">
        <v>46284</v>
      </c>
      <c r="I411" s="42">
        <v>50762296</v>
      </c>
      <c r="J411" s="43"/>
      <c r="K411" s="40">
        <v>0</v>
      </c>
      <c r="L411" s="39" t="s">
        <v>60</v>
      </c>
      <c r="M411" s="42">
        <v>0</v>
      </c>
      <c r="N411" s="40">
        <v>6345287</v>
      </c>
      <c r="O411" s="42">
        <v>211509.56666666668</v>
      </c>
      <c r="P411" s="38">
        <v>350</v>
      </c>
      <c r="Q411" s="41">
        <v>46033</v>
      </c>
      <c r="R411" s="42">
        <v>50762296</v>
      </c>
      <c r="S411" s="38">
        <v>365</v>
      </c>
      <c r="T411" s="41">
        <v>46042</v>
      </c>
      <c r="U411" s="42">
        <v>50762296</v>
      </c>
      <c r="V411" s="42">
        <v>2326605.23</v>
      </c>
      <c r="W411" s="42">
        <v>6345287</v>
      </c>
      <c r="X411" s="42">
        <v>6345287</v>
      </c>
      <c r="Y411" s="42">
        <v>6345287</v>
      </c>
      <c r="Z411" s="42">
        <v>6345287</v>
      </c>
      <c r="AA411" s="42">
        <v>6345287</v>
      </c>
      <c r="AB411" s="42">
        <v>6345287</v>
      </c>
      <c r="AC411" s="42">
        <f t="shared" si="86"/>
        <v>40398327.230000004</v>
      </c>
      <c r="AD411" s="42"/>
      <c r="AE411" s="42">
        <f t="shared" si="87"/>
        <v>6345287</v>
      </c>
      <c r="AF411" s="42">
        <f t="shared" si="92"/>
        <v>4018681.7666666671</v>
      </c>
      <c r="AG411" s="42">
        <v>0</v>
      </c>
      <c r="AH411" s="42"/>
      <c r="AI411" s="42"/>
      <c r="AJ411" s="42">
        <f t="shared" si="88"/>
        <v>10363968.766666668</v>
      </c>
      <c r="AK411" s="42">
        <f t="shared" si="89"/>
        <v>50762295.99666667</v>
      </c>
      <c r="AL411" s="39"/>
      <c r="AM411" s="39"/>
      <c r="AN411" s="39"/>
      <c r="AO411" s="39"/>
      <c r="AP411" s="39"/>
      <c r="AQ411" s="39" t="s">
        <v>61</v>
      </c>
      <c r="AR411" s="39" t="s">
        <v>1658</v>
      </c>
      <c r="AS411" s="39" t="s">
        <v>1659</v>
      </c>
      <c r="AT411" s="39" t="s">
        <v>1175</v>
      </c>
    </row>
    <row r="412" spans="1:46" hidden="1" x14ac:dyDescent="0.25">
      <c r="A412" s="38">
        <v>411</v>
      </c>
      <c r="B412" s="39" t="s">
        <v>6</v>
      </c>
      <c r="C412" s="39" t="s">
        <v>1660</v>
      </c>
      <c r="D412" s="39" t="s">
        <v>1661</v>
      </c>
      <c r="E412" s="40">
        <v>51945615</v>
      </c>
      <c r="F412" s="41">
        <v>46042</v>
      </c>
      <c r="G412" s="41"/>
      <c r="H412" s="41">
        <v>46284</v>
      </c>
      <c r="I412" s="42">
        <v>50762296</v>
      </c>
      <c r="J412" s="43"/>
      <c r="K412" s="40">
        <v>0</v>
      </c>
      <c r="L412" s="39" t="s">
        <v>60</v>
      </c>
      <c r="M412" s="42">
        <v>0</v>
      </c>
      <c r="N412" s="40">
        <v>6345287</v>
      </c>
      <c r="O412" s="42">
        <v>211509.56666666668</v>
      </c>
      <c r="P412" s="38">
        <v>386</v>
      </c>
      <c r="Q412" s="41">
        <v>46033</v>
      </c>
      <c r="R412" s="42">
        <v>50762296</v>
      </c>
      <c r="S412" s="38">
        <v>366</v>
      </c>
      <c r="T412" s="41">
        <v>46042</v>
      </c>
      <c r="U412" s="42">
        <v>50762296</v>
      </c>
      <c r="V412" s="42">
        <v>2326605.2333333334</v>
      </c>
      <c r="W412" s="42">
        <v>6345287</v>
      </c>
      <c r="X412" s="42">
        <v>6345287</v>
      </c>
      <c r="Y412" s="42">
        <v>6345287</v>
      </c>
      <c r="Z412" s="42">
        <v>6345287</v>
      </c>
      <c r="AA412" s="42">
        <v>6345287</v>
      </c>
      <c r="AB412" s="42">
        <v>6345287</v>
      </c>
      <c r="AC412" s="42">
        <f t="shared" si="86"/>
        <v>40398327.233333334</v>
      </c>
      <c r="AD412" s="42"/>
      <c r="AE412" s="42">
        <f t="shared" si="87"/>
        <v>6345287</v>
      </c>
      <c r="AF412" s="42">
        <f t="shared" si="92"/>
        <v>4018681.7666666671</v>
      </c>
      <c r="AG412" s="42">
        <v>0</v>
      </c>
      <c r="AH412" s="42"/>
      <c r="AI412" s="42"/>
      <c r="AJ412" s="42">
        <f t="shared" si="88"/>
        <v>10363968.766666668</v>
      </c>
      <c r="AK412" s="42">
        <f t="shared" si="89"/>
        <v>50762296</v>
      </c>
      <c r="AL412" s="39"/>
      <c r="AM412" s="39"/>
      <c r="AN412" s="39"/>
      <c r="AO412" s="39"/>
      <c r="AP412" s="39"/>
      <c r="AQ412" s="39" t="s">
        <v>61</v>
      </c>
      <c r="AR412" s="39" t="s">
        <v>1662</v>
      </c>
      <c r="AS412" s="39" t="s">
        <v>1663</v>
      </c>
      <c r="AT412" s="39" t="s">
        <v>1175</v>
      </c>
    </row>
    <row r="413" spans="1:46" hidden="1" x14ac:dyDescent="0.25">
      <c r="A413" s="38">
        <v>412</v>
      </c>
      <c r="B413" s="39" t="s">
        <v>6</v>
      </c>
      <c r="C413" s="39" t="s">
        <v>1664</v>
      </c>
      <c r="D413" s="39" t="s">
        <v>1665</v>
      </c>
      <c r="E413" s="40">
        <v>93406824</v>
      </c>
      <c r="F413" s="41">
        <v>46042</v>
      </c>
      <c r="G413" s="41"/>
      <c r="H413" s="41">
        <v>46284</v>
      </c>
      <c r="I413" s="42">
        <v>50762296</v>
      </c>
      <c r="J413" s="43"/>
      <c r="K413" s="40">
        <v>0</v>
      </c>
      <c r="L413" s="39" t="s">
        <v>60</v>
      </c>
      <c r="M413" s="42">
        <v>0</v>
      </c>
      <c r="N413" s="40">
        <v>6345287</v>
      </c>
      <c r="O413" s="42">
        <v>211509.56666666668</v>
      </c>
      <c r="P413" s="38">
        <v>315</v>
      </c>
      <c r="Q413" s="41">
        <v>46033</v>
      </c>
      <c r="R413" s="42">
        <v>50762296</v>
      </c>
      <c r="S413" s="38">
        <v>390</v>
      </c>
      <c r="T413" s="41">
        <v>46042</v>
      </c>
      <c r="U413" s="42">
        <v>50762296</v>
      </c>
      <c r="V413" s="42">
        <v>2326605.2333333334</v>
      </c>
      <c r="W413" s="42">
        <v>6345287</v>
      </c>
      <c r="X413" s="42">
        <v>6345287</v>
      </c>
      <c r="Y413" s="42">
        <v>6345287</v>
      </c>
      <c r="Z413" s="42">
        <v>6345287</v>
      </c>
      <c r="AA413" s="42">
        <v>6345287</v>
      </c>
      <c r="AB413" s="42">
        <v>6345287</v>
      </c>
      <c r="AC413" s="42">
        <f t="shared" si="86"/>
        <v>40398327.233333334</v>
      </c>
      <c r="AD413" s="42"/>
      <c r="AE413" s="42">
        <f t="shared" si="87"/>
        <v>6345287</v>
      </c>
      <c r="AF413" s="42">
        <f t="shared" si="92"/>
        <v>4018681.7666666671</v>
      </c>
      <c r="AG413" s="42">
        <v>0</v>
      </c>
      <c r="AH413" s="42"/>
      <c r="AI413" s="42"/>
      <c r="AJ413" s="42">
        <f t="shared" si="88"/>
        <v>10363968.766666668</v>
      </c>
      <c r="AK413" s="42">
        <f t="shared" si="89"/>
        <v>50762296</v>
      </c>
      <c r="AL413" s="39"/>
      <c r="AM413" s="39"/>
      <c r="AN413" s="39"/>
      <c r="AO413" s="39"/>
      <c r="AP413" s="39"/>
      <c r="AQ413" s="39" t="s">
        <v>61</v>
      </c>
      <c r="AR413" s="39" t="s">
        <v>1666</v>
      </c>
      <c r="AS413" s="39" t="s">
        <v>1667</v>
      </c>
      <c r="AT413" s="39" t="s">
        <v>1175</v>
      </c>
    </row>
    <row r="414" spans="1:46" hidden="1" x14ac:dyDescent="0.25">
      <c r="A414" s="38">
        <v>413</v>
      </c>
      <c r="B414" s="39" t="s">
        <v>4</v>
      </c>
      <c r="C414" s="39" t="s">
        <v>2466</v>
      </c>
      <c r="D414" s="39" t="s">
        <v>2467</v>
      </c>
      <c r="E414" s="40">
        <v>52739053</v>
      </c>
      <c r="F414" s="41">
        <v>46044</v>
      </c>
      <c r="G414" s="41">
        <v>46100</v>
      </c>
      <c r="H414" s="41">
        <v>46286</v>
      </c>
      <c r="I414" s="42">
        <v>105010232</v>
      </c>
      <c r="J414" s="43">
        <v>80507844.530000001</v>
      </c>
      <c r="K414" s="40">
        <v>0</v>
      </c>
      <c r="L414" s="39" t="s">
        <v>60</v>
      </c>
      <c r="M414" s="42">
        <v>0</v>
      </c>
      <c r="N414" s="40">
        <v>13126279</v>
      </c>
      <c r="O414" s="42">
        <v>437542.63333333336</v>
      </c>
      <c r="P414" s="38">
        <v>549</v>
      </c>
      <c r="Q414" s="41">
        <v>46033</v>
      </c>
      <c r="R414" s="42">
        <v>105010232</v>
      </c>
      <c r="S414" s="38">
        <v>4575</v>
      </c>
      <c r="T414" s="41">
        <v>46100</v>
      </c>
      <c r="U414" s="42">
        <v>80507844.530000001</v>
      </c>
      <c r="V414" s="42">
        <v>0</v>
      </c>
      <c r="W414" s="42">
        <v>0</v>
      </c>
      <c r="X414" s="42">
        <v>5250511.6000000006</v>
      </c>
      <c r="Y414" s="42">
        <v>13126279</v>
      </c>
      <c r="Z414" s="42">
        <v>13126279</v>
      </c>
      <c r="AA414" s="42">
        <v>13126279</v>
      </c>
      <c r="AB414" s="42">
        <v>13126279</v>
      </c>
      <c r="AC414" s="42">
        <f t="shared" si="86"/>
        <v>57755627.600000001</v>
      </c>
      <c r="AD414" s="42"/>
      <c r="AE414" s="42">
        <f t="shared" si="87"/>
        <v>13126279</v>
      </c>
      <c r="AF414" s="42">
        <f t="shared" ref="AF414:AF415" si="93">--N414/30*21</f>
        <v>9188395.3000000007</v>
      </c>
      <c r="AG414" s="42">
        <v>0</v>
      </c>
      <c r="AH414" s="42"/>
      <c r="AI414" s="42"/>
      <c r="AJ414" s="42">
        <f t="shared" si="88"/>
        <v>22314674.300000001</v>
      </c>
      <c r="AK414" s="42">
        <f t="shared" si="89"/>
        <v>80070301.900000006</v>
      </c>
      <c r="AL414" s="38" t="s">
        <v>92</v>
      </c>
      <c r="AM414" s="41">
        <v>46099</v>
      </c>
      <c r="AN414" s="41">
        <v>46099</v>
      </c>
      <c r="AO414" s="38">
        <v>1</v>
      </c>
      <c r="AP414" s="38" t="s">
        <v>92</v>
      </c>
      <c r="AQ414" s="39" t="s">
        <v>61</v>
      </c>
      <c r="AR414" s="39" t="s">
        <v>2468</v>
      </c>
      <c r="AS414" s="39" t="s">
        <v>2469</v>
      </c>
      <c r="AT414" s="39" t="s">
        <v>2277</v>
      </c>
    </row>
    <row r="415" spans="1:46" hidden="1" x14ac:dyDescent="0.25">
      <c r="A415" s="38">
        <v>414</v>
      </c>
      <c r="B415" s="39" t="s">
        <v>4</v>
      </c>
      <c r="C415" s="39" t="s">
        <v>2470</v>
      </c>
      <c r="D415" s="39" t="s">
        <v>2471</v>
      </c>
      <c r="E415" s="40">
        <v>52046960</v>
      </c>
      <c r="F415" s="41">
        <v>46044</v>
      </c>
      <c r="G415" s="41"/>
      <c r="H415" s="41">
        <v>46286</v>
      </c>
      <c r="I415" s="42">
        <v>105010232</v>
      </c>
      <c r="J415" s="43"/>
      <c r="K415" s="40">
        <v>0</v>
      </c>
      <c r="L415" s="39" t="s">
        <v>60</v>
      </c>
      <c r="M415" s="42">
        <v>0</v>
      </c>
      <c r="N415" s="40">
        <v>13126279</v>
      </c>
      <c r="O415" s="42">
        <v>437542.63333333336</v>
      </c>
      <c r="P415" s="38">
        <v>489</v>
      </c>
      <c r="Q415" s="41">
        <v>46033</v>
      </c>
      <c r="R415" s="42">
        <v>105010232</v>
      </c>
      <c r="S415" s="38">
        <v>386</v>
      </c>
      <c r="T415" s="41">
        <v>46042</v>
      </c>
      <c r="U415" s="42">
        <v>105010232</v>
      </c>
      <c r="V415" s="42">
        <v>3937883.7</v>
      </c>
      <c r="W415" s="42">
        <v>13126279</v>
      </c>
      <c r="X415" s="42">
        <v>13126279</v>
      </c>
      <c r="Y415" s="42">
        <v>13126279</v>
      </c>
      <c r="Z415" s="42">
        <v>13126279</v>
      </c>
      <c r="AA415" s="42">
        <v>13126279</v>
      </c>
      <c r="AB415" s="42">
        <v>13126279</v>
      </c>
      <c r="AC415" s="42">
        <f t="shared" si="86"/>
        <v>82695557.700000003</v>
      </c>
      <c r="AD415" s="42"/>
      <c r="AE415" s="42">
        <f t="shared" si="87"/>
        <v>13126279</v>
      </c>
      <c r="AF415" s="42">
        <f t="shared" si="93"/>
        <v>9188395.3000000007</v>
      </c>
      <c r="AG415" s="42">
        <v>0</v>
      </c>
      <c r="AH415" s="42"/>
      <c r="AI415" s="42"/>
      <c r="AJ415" s="42">
        <f t="shared" si="88"/>
        <v>22314674.300000001</v>
      </c>
      <c r="AK415" s="42">
        <f t="shared" si="89"/>
        <v>105010232</v>
      </c>
      <c r="AL415" s="39"/>
      <c r="AM415" s="39"/>
      <c r="AN415" s="39"/>
      <c r="AO415" s="39"/>
      <c r="AP415" s="39"/>
      <c r="AQ415" s="39" t="s">
        <v>61</v>
      </c>
      <c r="AR415" s="39" t="s">
        <v>2472</v>
      </c>
      <c r="AS415" s="39" t="s">
        <v>2473</v>
      </c>
      <c r="AT415" s="39" t="s">
        <v>2277</v>
      </c>
    </row>
    <row r="416" spans="1:46" hidden="1" x14ac:dyDescent="0.25">
      <c r="A416" s="38">
        <v>415</v>
      </c>
      <c r="B416" s="39" t="s">
        <v>4</v>
      </c>
      <c r="C416" s="39" t="s">
        <v>2474</v>
      </c>
      <c r="D416" s="39" t="s">
        <v>2475</v>
      </c>
      <c r="E416" s="40">
        <v>79183449</v>
      </c>
      <c r="F416" s="41">
        <v>46043</v>
      </c>
      <c r="G416" s="41"/>
      <c r="H416" s="41">
        <v>46285</v>
      </c>
      <c r="I416" s="42">
        <v>58145904</v>
      </c>
      <c r="J416" s="43"/>
      <c r="K416" s="40">
        <v>0</v>
      </c>
      <c r="L416" s="39" t="s">
        <v>60</v>
      </c>
      <c r="M416" s="42">
        <v>0</v>
      </c>
      <c r="N416" s="40">
        <v>7268238</v>
      </c>
      <c r="O416" s="42">
        <v>242274.6</v>
      </c>
      <c r="P416" s="38">
        <v>504</v>
      </c>
      <c r="Q416" s="41">
        <v>46033</v>
      </c>
      <c r="R416" s="42">
        <v>87218856</v>
      </c>
      <c r="S416" s="38">
        <v>435</v>
      </c>
      <c r="T416" s="41">
        <v>46043</v>
      </c>
      <c r="U416" s="42">
        <v>58145904</v>
      </c>
      <c r="V416" s="42">
        <v>2422746</v>
      </c>
      <c r="W416" s="42">
        <v>7268238</v>
      </c>
      <c r="X416" s="42">
        <v>7268238</v>
      </c>
      <c r="Y416" s="42">
        <v>7268238</v>
      </c>
      <c r="Z416" s="42">
        <v>7268238</v>
      </c>
      <c r="AA416" s="42">
        <v>7268238</v>
      </c>
      <c r="AB416" s="42">
        <v>7268238</v>
      </c>
      <c r="AC416" s="42">
        <f t="shared" si="86"/>
        <v>46032174</v>
      </c>
      <c r="AD416" s="42"/>
      <c r="AE416" s="42">
        <f t="shared" si="87"/>
        <v>7268238</v>
      </c>
      <c r="AF416" s="42">
        <f t="shared" ref="AF416:AF417" si="94">--N416/30*20</f>
        <v>4845492</v>
      </c>
      <c r="AG416" s="42">
        <v>0</v>
      </c>
      <c r="AH416" s="42"/>
      <c r="AI416" s="42"/>
      <c r="AJ416" s="42">
        <f t="shared" si="88"/>
        <v>12113730</v>
      </c>
      <c r="AK416" s="42">
        <f t="shared" si="89"/>
        <v>58145904</v>
      </c>
      <c r="AL416" s="39"/>
      <c r="AM416" s="39"/>
      <c r="AN416" s="39"/>
      <c r="AO416" s="39"/>
      <c r="AP416" s="39"/>
      <c r="AQ416" s="39" t="s">
        <v>61</v>
      </c>
      <c r="AR416" s="39" t="s">
        <v>2476</v>
      </c>
      <c r="AS416" s="39" t="s">
        <v>2477</v>
      </c>
      <c r="AT416" s="39" t="s">
        <v>2277</v>
      </c>
    </row>
    <row r="417" spans="1:46" hidden="1" x14ac:dyDescent="0.25">
      <c r="A417" s="38">
        <v>416</v>
      </c>
      <c r="B417" s="39" t="s">
        <v>4</v>
      </c>
      <c r="C417" s="39" t="s">
        <v>2478</v>
      </c>
      <c r="D417" s="39" t="s">
        <v>2479</v>
      </c>
      <c r="E417" s="40">
        <v>40614042</v>
      </c>
      <c r="F417" s="41">
        <v>46043</v>
      </c>
      <c r="G417" s="41">
        <v>46092</v>
      </c>
      <c r="H417" s="41">
        <v>46285</v>
      </c>
      <c r="I417" s="42">
        <v>58145904</v>
      </c>
      <c r="J417" s="43">
        <v>46032174</v>
      </c>
      <c r="K417" s="40">
        <v>0</v>
      </c>
      <c r="L417" s="39" t="s">
        <v>60</v>
      </c>
      <c r="M417" s="42">
        <v>0</v>
      </c>
      <c r="N417" s="40">
        <v>7268238</v>
      </c>
      <c r="O417" s="42">
        <v>242274.6</v>
      </c>
      <c r="P417" s="38">
        <v>598</v>
      </c>
      <c r="Q417" s="41">
        <v>46033</v>
      </c>
      <c r="R417" s="42">
        <v>87218856</v>
      </c>
      <c r="S417" s="38">
        <v>4569</v>
      </c>
      <c r="T417" s="41">
        <v>46092</v>
      </c>
      <c r="U417" s="42">
        <v>46032174</v>
      </c>
      <c r="V417" s="42">
        <v>0</v>
      </c>
      <c r="W417" s="42">
        <v>0</v>
      </c>
      <c r="X417" s="42">
        <v>4845492</v>
      </c>
      <c r="Y417" s="42">
        <v>7268238</v>
      </c>
      <c r="Z417" s="42">
        <v>7268238</v>
      </c>
      <c r="AA417" s="42">
        <v>7268238</v>
      </c>
      <c r="AB417" s="42">
        <v>7268238</v>
      </c>
      <c r="AC417" s="42">
        <f t="shared" si="86"/>
        <v>33918444</v>
      </c>
      <c r="AD417" s="42"/>
      <c r="AE417" s="42">
        <f t="shared" si="87"/>
        <v>7268238</v>
      </c>
      <c r="AF417" s="42">
        <f t="shared" si="94"/>
        <v>4845492</v>
      </c>
      <c r="AG417" s="42">
        <v>0</v>
      </c>
      <c r="AH417" s="42"/>
      <c r="AI417" s="42"/>
      <c r="AJ417" s="42">
        <f t="shared" si="88"/>
        <v>12113730</v>
      </c>
      <c r="AK417" s="42">
        <f t="shared" si="89"/>
        <v>46032174</v>
      </c>
      <c r="AL417" s="39"/>
      <c r="AM417" s="39"/>
      <c r="AN417" s="39"/>
      <c r="AO417" s="39"/>
      <c r="AP417" s="39" t="s">
        <v>92</v>
      </c>
      <c r="AQ417" s="39" t="s">
        <v>61</v>
      </c>
      <c r="AR417" s="39" t="s">
        <v>2480</v>
      </c>
      <c r="AS417" s="39" t="s">
        <v>2481</v>
      </c>
      <c r="AT417" s="39" t="s">
        <v>2277</v>
      </c>
    </row>
    <row r="418" spans="1:46" hidden="1" x14ac:dyDescent="0.25">
      <c r="A418" s="38">
        <v>417</v>
      </c>
      <c r="B418" s="39" t="s">
        <v>7</v>
      </c>
      <c r="C418" s="39" t="s">
        <v>887</v>
      </c>
      <c r="D418" s="39" t="s">
        <v>888</v>
      </c>
      <c r="E418" s="40">
        <v>1030569840</v>
      </c>
      <c r="F418" s="41">
        <v>46049</v>
      </c>
      <c r="G418" s="41"/>
      <c r="H418" s="41">
        <v>46291</v>
      </c>
      <c r="I418" s="42">
        <v>80000000</v>
      </c>
      <c r="J418" s="43"/>
      <c r="K418" s="40">
        <v>0</v>
      </c>
      <c r="L418" s="39" t="s">
        <v>60</v>
      </c>
      <c r="M418" s="42">
        <v>0</v>
      </c>
      <c r="N418" s="40">
        <v>10000000</v>
      </c>
      <c r="O418" s="42">
        <v>333333.33333333331</v>
      </c>
      <c r="P418" s="38">
        <v>663</v>
      </c>
      <c r="Q418" s="41">
        <v>46033</v>
      </c>
      <c r="R418" s="42">
        <v>80000000</v>
      </c>
      <c r="S418" s="38">
        <v>1044</v>
      </c>
      <c r="T418" s="41">
        <v>46049</v>
      </c>
      <c r="U418" s="42">
        <v>80000000</v>
      </c>
      <c r="V418" s="42">
        <v>1333333.3333333333</v>
      </c>
      <c r="W418" s="42">
        <v>10000000</v>
      </c>
      <c r="X418" s="42">
        <v>10000000</v>
      </c>
      <c r="Y418" s="42">
        <v>10000000</v>
      </c>
      <c r="Z418" s="42">
        <v>10000000</v>
      </c>
      <c r="AA418" s="42">
        <v>10000000</v>
      </c>
      <c r="AB418" s="42">
        <v>10000000</v>
      </c>
      <c r="AC418" s="42">
        <f t="shared" si="86"/>
        <v>61333333.333333336</v>
      </c>
      <c r="AD418" s="42"/>
      <c r="AE418" s="42">
        <f t="shared" si="87"/>
        <v>10000000</v>
      </c>
      <c r="AF418" s="42">
        <f>--N418/30*26</f>
        <v>8666666.666666666</v>
      </c>
      <c r="AG418" s="42">
        <v>0</v>
      </c>
      <c r="AH418" s="42"/>
      <c r="AI418" s="42"/>
      <c r="AJ418" s="42">
        <f t="shared" si="88"/>
        <v>18666666.666666664</v>
      </c>
      <c r="AK418" s="42">
        <f t="shared" si="89"/>
        <v>80000000</v>
      </c>
      <c r="AL418" s="39"/>
      <c r="AM418" s="39"/>
      <c r="AN418" s="39"/>
      <c r="AO418" s="39"/>
      <c r="AP418" s="39"/>
      <c r="AQ418" s="39" t="s">
        <v>61</v>
      </c>
      <c r="AR418" s="39" t="s">
        <v>889</v>
      </c>
      <c r="AS418" s="39" t="s">
        <v>890</v>
      </c>
      <c r="AT418" s="39" t="s">
        <v>650</v>
      </c>
    </row>
    <row r="419" spans="1:46" hidden="1" x14ac:dyDescent="0.25">
      <c r="A419" s="38">
        <v>418</v>
      </c>
      <c r="B419" s="39" t="s">
        <v>7</v>
      </c>
      <c r="C419" s="39" t="s">
        <v>891</v>
      </c>
      <c r="D419" s="39" t="s">
        <v>892</v>
      </c>
      <c r="E419" s="40">
        <v>24584484</v>
      </c>
      <c r="F419" s="41">
        <v>46043</v>
      </c>
      <c r="G419" s="41"/>
      <c r="H419" s="41">
        <v>46285</v>
      </c>
      <c r="I419" s="42">
        <v>36000000</v>
      </c>
      <c r="J419" s="43"/>
      <c r="K419" s="40">
        <v>0</v>
      </c>
      <c r="L419" s="39" t="s">
        <v>60</v>
      </c>
      <c r="M419" s="42">
        <v>0</v>
      </c>
      <c r="N419" s="40">
        <v>4500000</v>
      </c>
      <c r="O419" s="42">
        <v>150000</v>
      </c>
      <c r="P419" s="38">
        <v>660</v>
      </c>
      <c r="Q419" s="41">
        <v>46033</v>
      </c>
      <c r="R419" s="42">
        <v>36000000</v>
      </c>
      <c r="S419" s="38">
        <v>414</v>
      </c>
      <c r="T419" s="41">
        <v>46043</v>
      </c>
      <c r="U419" s="42">
        <v>36000000</v>
      </c>
      <c r="V419" s="42">
        <v>1500000</v>
      </c>
      <c r="W419" s="42">
        <v>4500000</v>
      </c>
      <c r="X419" s="42">
        <v>4500000</v>
      </c>
      <c r="Y419" s="42">
        <v>4500000</v>
      </c>
      <c r="Z419" s="42">
        <v>4500000</v>
      </c>
      <c r="AA419" s="42">
        <v>4500000</v>
      </c>
      <c r="AB419" s="42">
        <v>4500000</v>
      </c>
      <c r="AC419" s="42">
        <f t="shared" si="86"/>
        <v>28500000</v>
      </c>
      <c r="AD419" s="42"/>
      <c r="AE419" s="42">
        <f t="shared" si="87"/>
        <v>4500000</v>
      </c>
      <c r="AF419" s="42">
        <f t="shared" ref="AF419:AF420" si="95">--N419/30*20</f>
        <v>3000000</v>
      </c>
      <c r="AG419" s="42">
        <v>0</v>
      </c>
      <c r="AH419" s="42"/>
      <c r="AI419" s="42"/>
      <c r="AJ419" s="42">
        <f t="shared" si="88"/>
        <v>7500000</v>
      </c>
      <c r="AK419" s="42">
        <f t="shared" si="89"/>
        <v>36000000</v>
      </c>
      <c r="AL419" s="39"/>
      <c r="AM419" s="39"/>
      <c r="AN419" s="39"/>
      <c r="AO419" s="39"/>
      <c r="AP419" s="39"/>
      <c r="AQ419" s="39" t="s">
        <v>61</v>
      </c>
      <c r="AR419" s="39" t="s">
        <v>893</v>
      </c>
      <c r="AS419" s="39" t="s">
        <v>894</v>
      </c>
      <c r="AT419" s="39" t="s">
        <v>650</v>
      </c>
    </row>
    <row r="420" spans="1:46" hidden="1" x14ac:dyDescent="0.25">
      <c r="A420" s="38">
        <v>419</v>
      </c>
      <c r="B420" s="39" t="s">
        <v>7</v>
      </c>
      <c r="C420" s="39" t="s">
        <v>895</v>
      </c>
      <c r="D420" s="39" t="s">
        <v>896</v>
      </c>
      <c r="E420" s="40">
        <v>1002314497</v>
      </c>
      <c r="F420" s="41">
        <v>46043</v>
      </c>
      <c r="G420" s="41"/>
      <c r="H420" s="41">
        <v>46285</v>
      </c>
      <c r="I420" s="42">
        <v>30002760</v>
      </c>
      <c r="J420" s="43"/>
      <c r="K420" s="40">
        <v>0</v>
      </c>
      <c r="L420" s="39" t="s">
        <v>60</v>
      </c>
      <c r="M420" s="42">
        <v>0</v>
      </c>
      <c r="N420" s="40">
        <v>3750345</v>
      </c>
      <c r="O420" s="42">
        <v>125011.5</v>
      </c>
      <c r="P420" s="38">
        <v>737</v>
      </c>
      <c r="Q420" s="41">
        <v>46033</v>
      </c>
      <c r="R420" s="42">
        <v>30002760</v>
      </c>
      <c r="S420" s="38">
        <v>410</v>
      </c>
      <c r="T420" s="41">
        <v>46043</v>
      </c>
      <c r="U420" s="42">
        <v>30002760</v>
      </c>
      <c r="V420" s="42">
        <v>1250115</v>
      </c>
      <c r="W420" s="42">
        <v>3750345</v>
      </c>
      <c r="X420" s="42">
        <v>3750345</v>
      </c>
      <c r="Y420" s="42">
        <v>3750345</v>
      </c>
      <c r="Z420" s="42">
        <v>3750345</v>
      </c>
      <c r="AA420" s="42">
        <v>3750345</v>
      </c>
      <c r="AB420" s="42">
        <v>3750345</v>
      </c>
      <c r="AC420" s="42">
        <f t="shared" si="86"/>
        <v>23752185</v>
      </c>
      <c r="AD420" s="42"/>
      <c r="AE420" s="42">
        <f t="shared" si="87"/>
        <v>3750345</v>
      </c>
      <c r="AF420" s="42">
        <f t="shared" si="95"/>
        <v>2500230</v>
      </c>
      <c r="AG420" s="42">
        <v>0</v>
      </c>
      <c r="AH420" s="42"/>
      <c r="AI420" s="42"/>
      <c r="AJ420" s="42">
        <f t="shared" si="88"/>
        <v>6250575</v>
      </c>
      <c r="AK420" s="42">
        <f t="shared" si="89"/>
        <v>30002760</v>
      </c>
      <c r="AL420" s="39"/>
      <c r="AM420" s="39"/>
      <c r="AN420" s="39"/>
      <c r="AO420" s="39"/>
      <c r="AP420" s="39"/>
      <c r="AQ420" s="39" t="s">
        <v>61</v>
      </c>
      <c r="AR420" s="39" t="s">
        <v>897</v>
      </c>
      <c r="AS420" s="39" t="s">
        <v>898</v>
      </c>
      <c r="AT420" s="39" t="s">
        <v>650</v>
      </c>
    </row>
    <row r="421" spans="1:46" hidden="1" x14ac:dyDescent="0.25">
      <c r="A421" s="38">
        <v>420</v>
      </c>
      <c r="B421" s="39" t="s">
        <v>7</v>
      </c>
      <c r="C421" s="39" t="s">
        <v>899</v>
      </c>
      <c r="D421" s="39" t="s">
        <v>900</v>
      </c>
      <c r="E421" s="40">
        <v>1024547043</v>
      </c>
      <c r="F421" s="41">
        <v>46042</v>
      </c>
      <c r="G421" s="41"/>
      <c r="H421" s="41">
        <v>46284</v>
      </c>
      <c r="I421" s="42">
        <v>60000000</v>
      </c>
      <c r="J421" s="43"/>
      <c r="K421" s="40">
        <v>0</v>
      </c>
      <c r="L421" s="39" t="s">
        <v>60</v>
      </c>
      <c r="M421" s="42">
        <v>0</v>
      </c>
      <c r="N421" s="40">
        <v>7500000</v>
      </c>
      <c r="O421" s="42">
        <v>250000</v>
      </c>
      <c r="P421" s="38">
        <v>738</v>
      </c>
      <c r="Q421" s="41">
        <v>46033</v>
      </c>
      <c r="R421" s="42">
        <v>60000000</v>
      </c>
      <c r="S421" s="38">
        <v>373</v>
      </c>
      <c r="T421" s="41">
        <v>46042</v>
      </c>
      <c r="U421" s="42">
        <v>60000000</v>
      </c>
      <c r="V421" s="42">
        <v>2750000</v>
      </c>
      <c r="W421" s="42">
        <v>7500000</v>
      </c>
      <c r="X421" s="42">
        <v>7500000</v>
      </c>
      <c r="Y421" s="42">
        <v>7500000</v>
      </c>
      <c r="Z421" s="42">
        <v>7500000</v>
      </c>
      <c r="AA421" s="42">
        <v>7500000</v>
      </c>
      <c r="AB421" s="42">
        <v>7500000</v>
      </c>
      <c r="AC421" s="42">
        <f t="shared" si="86"/>
        <v>47750000</v>
      </c>
      <c r="AD421" s="42"/>
      <c r="AE421" s="42">
        <f t="shared" si="87"/>
        <v>7500000</v>
      </c>
      <c r="AF421" s="42">
        <f>--N421/30*19</f>
        <v>4750000</v>
      </c>
      <c r="AG421" s="42">
        <v>0</v>
      </c>
      <c r="AH421" s="42"/>
      <c r="AI421" s="42"/>
      <c r="AJ421" s="42">
        <f t="shared" si="88"/>
        <v>12250000</v>
      </c>
      <c r="AK421" s="42">
        <f t="shared" si="89"/>
        <v>60000000</v>
      </c>
      <c r="AL421" s="39"/>
      <c r="AM421" s="39"/>
      <c r="AN421" s="39"/>
      <c r="AO421" s="39"/>
      <c r="AP421" s="39"/>
      <c r="AQ421" s="39" t="s">
        <v>61</v>
      </c>
      <c r="AR421" s="39" t="s">
        <v>901</v>
      </c>
      <c r="AS421" s="39" t="s">
        <v>902</v>
      </c>
      <c r="AT421" s="39" t="s">
        <v>650</v>
      </c>
    </row>
    <row r="422" spans="1:46" hidden="1" x14ac:dyDescent="0.25">
      <c r="A422" s="38">
        <v>421</v>
      </c>
      <c r="B422" s="39" t="s">
        <v>7</v>
      </c>
      <c r="C422" s="39" t="s">
        <v>903</v>
      </c>
      <c r="D422" s="39" t="s">
        <v>904</v>
      </c>
      <c r="E422" s="40">
        <v>1032364276</v>
      </c>
      <c r="F422" s="41">
        <v>46051</v>
      </c>
      <c r="G422" s="41"/>
      <c r="H422" s="41">
        <v>46293</v>
      </c>
      <c r="I422" s="42">
        <v>80000000</v>
      </c>
      <c r="J422" s="43"/>
      <c r="K422" s="40">
        <v>0</v>
      </c>
      <c r="L422" s="39" t="s">
        <v>60</v>
      </c>
      <c r="M422" s="42">
        <v>0</v>
      </c>
      <c r="N422" s="40">
        <v>10000000</v>
      </c>
      <c r="O422" s="42">
        <v>333333.33333333331</v>
      </c>
      <c r="P422" s="38">
        <v>612</v>
      </c>
      <c r="Q422" s="41">
        <v>46033</v>
      </c>
      <c r="R422" s="42">
        <v>80000000</v>
      </c>
      <c r="S422" s="38">
        <v>1155</v>
      </c>
      <c r="T422" s="41">
        <v>46051</v>
      </c>
      <c r="U422" s="42">
        <v>80000000</v>
      </c>
      <c r="V422" s="42">
        <v>666666.66666666663</v>
      </c>
      <c r="W422" s="42">
        <v>10000000</v>
      </c>
      <c r="X422" s="42">
        <v>10000000</v>
      </c>
      <c r="Y422" s="42">
        <v>10000000</v>
      </c>
      <c r="Z422" s="42">
        <v>10000000</v>
      </c>
      <c r="AA422" s="42">
        <v>10000000</v>
      </c>
      <c r="AB422" s="42">
        <v>10000000</v>
      </c>
      <c r="AC422" s="42">
        <f t="shared" si="86"/>
        <v>60666666.666666664</v>
      </c>
      <c r="AD422" s="42"/>
      <c r="AE422" s="42">
        <f t="shared" si="87"/>
        <v>10000000</v>
      </c>
      <c r="AF422" s="42">
        <f t="shared" ref="AF422:AF423" si="96">--N422/30*28</f>
        <v>9333333.3333333321</v>
      </c>
      <c r="AG422" s="42">
        <v>0</v>
      </c>
      <c r="AH422" s="42"/>
      <c r="AI422" s="42"/>
      <c r="AJ422" s="42">
        <f t="shared" si="88"/>
        <v>19333333.333333332</v>
      </c>
      <c r="AK422" s="42">
        <f t="shared" si="89"/>
        <v>80000000</v>
      </c>
      <c r="AL422" s="39"/>
      <c r="AM422" s="39"/>
      <c r="AN422" s="39"/>
      <c r="AO422" s="39"/>
      <c r="AP422" s="39"/>
      <c r="AQ422" s="39" t="s">
        <v>61</v>
      </c>
      <c r="AR422" s="39" t="s">
        <v>905</v>
      </c>
      <c r="AS422" s="39" t="s">
        <v>906</v>
      </c>
      <c r="AT422" s="39" t="s">
        <v>650</v>
      </c>
    </row>
    <row r="423" spans="1:46" hidden="1" x14ac:dyDescent="0.25">
      <c r="A423" s="38">
        <v>422</v>
      </c>
      <c r="B423" s="39" t="s">
        <v>7</v>
      </c>
      <c r="C423" s="39" t="s">
        <v>907</v>
      </c>
      <c r="D423" s="39" t="s">
        <v>908</v>
      </c>
      <c r="E423" s="40">
        <v>52882662</v>
      </c>
      <c r="F423" s="41">
        <v>46051</v>
      </c>
      <c r="G423" s="41"/>
      <c r="H423" s="41">
        <v>46293</v>
      </c>
      <c r="I423" s="42">
        <v>80000000</v>
      </c>
      <c r="J423" s="43"/>
      <c r="K423" s="40">
        <v>0</v>
      </c>
      <c r="L423" s="39" t="s">
        <v>60</v>
      </c>
      <c r="M423" s="42">
        <v>0</v>
      </c>
      <c r="N423" s="40">
        <v>10000000</v>
      </c>
      <c r="O423" s="42">
        <v>333333.33333333331</v>
      </c>
      <c r="P423" s="38">
        <v>662</v>
      </c>
      <c r="Q423" s="41">
        <v>46033</v>
      </c>
      <c r="R423" s="42">
        <v>80000000</v>
      </c>
      <c r="S423" s="38">
        <v>1156</v>
      </c>
      <c r="T423" s="41">
        <v>46051</v>
      </c>
      <c r="U423" s="42">
        <v>80000000</v>
      </c>
      <c r="V423" s="42">
        <v>666666.66666666663</v>
      </c>
      <c r="W423" s="42">
        <v>10000000</v>
      </c>
      <c r="X423" s="42">
        <v>10000000</v>
      </c>
      <c r="Y423" s="42">
        <v>10000000</v>
      </c>
      <c r="Z423" s="42">
        <v>10000000</v>
      </c>
      <c r="AA423" s="42">
        <v>10000000</v>
      </c>
      <c r="AB423" s="42">
        <v>10000000</v>
      </c>
      <c r="AC423" s="42">
        <f t="shared" si="86"/>
        <v>60666666.666666664</v>
      </c>
      <c r="AD423" s="42"/>
      <c r="AE423" s="42">
        <f t="shared" si="87"/>
        <v>10000000</v>
      </c>
      <c r="AF423" s="42">
        <f t="shared" si="96"/>
        <v>9333333.3333333321</v>
      </c>
      <c r="AG423" s="42">
        <v>0</v>
      </c>
      <c r="AH423" s="42"/>
      <c r="AI423" s="42"/>
      <c r="AJ423" s="42">
        <f t="shared" si="88"/>
        <v>19333333.333333332</v>
      </c>
      <c r="AK423" s="42">
        <f t="shared" si="89"/>
        <v>80000000</v>
      </c>
      <c r="AL423" s="39"/>
      <c r="AM423" s="39"/>
      <c r="AN423" s="39"/>
      <c r="AO423" s="39"/>
      <c r="AP423" s="39"/>
      <c r="AQ423" s="39" t="s">
        <v>61</v>
      </c>
      <c r="AR423" s="39" t="s">
        <v>909</v>
      </c>
      <c r="AS423" s="39" t="s">
        <v>910</v>
      </c>
      <c r="AT423" s="39" t="s">
        <v>650</v>
      </c>
    </row>
    <row r="424" spans="1:46" hidden="1" x14ac:dyDescent="0.25">
      <c r="A424" s="38">
        <v>423</v>
      </c>
      <c r="B424" s="39" t="s">
        <v>5</v>
      </c>
      <c r="C424" s="39" t="s">
        <v>2124</v>
      </c>
      <c r="D424" s="39" t="s">
        <v>2125</v>
      </c>
      <c r="E424" s="40">
        <v>1026572045</v>
      </c>
      <c r="F424" s="41">
        <v>46043</v>
      </c>
      <c r="G424" s="41"/>
      <c r="H424" s="41">
        <v>46285</v>
      </c>
      <c r="I424" s="42">
        <v>87632000</v>
      </c>
      <c r="J424" s="43"/>
      <c r="K424" s="40">
        <v>0</v>
      </c>
      <c r="L424" s="39" t="s">
        <v>60</v>
      </c>
      <c r="M424" s="42">
        <v>0</v>
      </c>
      <c r="N424" s="40">
        <v>10954000</v>
      </c>
      <c r="O424" s="42">
        <v>365133.33333333331</v>
      </c>
      <c r="P424" s="38">
        <v>897</v>
      </c>
      <c r="Q424" s="41">
        <v>46034</v>
      </c>
      <c r="R424" s="42">
        <v>87632000</v>
      </c>
      <c r="S424" s="38">
        <v>464</v>
      </c>
      <c r="T424" s="41">
        <v>46043</v>
      </c>
      <c r="U424" s="42">
        <v>87632000</v>
      </c>
      <c r="V424" s="42">
        <v>3651333.33</v>
      </c>
      <c r="W424" s="42">
        <v>10954000</v>
      </c>
      <c r="X424" s="42">
        <v>10954000</v>
      </c>
      <c r="Y424" s="42">
        <v>10954000</v>
      </c>
      <c r="Z424" s="42">
        <v>10954000</v>
      </c>
      <c r="AA424" s="42">
        <v>10954000</v>
      </c>
      <c r="AB424" s="42">
        <v>10954000</v>
      </c>
      <c r="AC424" s="42">
        <f t="shared" si="86"/>
        <v>69375333.329999998</v>
      </c>
      <c r="AD424" s="42"/>
      <c r="AE424" s="42">
        <f t="shared" si="87"/>
        <v>10954000</v>
      </c>
      <c r="AF424" s="42">
        <f t="shared" ref="AF424:AF429" si="97">--N424/30*20</f>
        <v>7302666.666666666</v>
      </c>
      <c r="AG424" s="42">
        <v>0</v>
      </c>
      <c r="AH424" s="42"/>
      <c r="AI424" s="42"/>
      <c r="AJ424" s="42">
        <f t="shared" si="88"/>
        <v>18256666.666666664</v>
      </c>
      <c r="AK424" s="42">
        <f t="shared" si="89"/>
        <v>87631999.99666667</v>
      </c>
      <c r="AL424" s="39"/>
      <c r="AM424" s="39"/>
      <c r="AN424" s="39"/>
      <c r="AO424" s="39"/>
      <c r="AP424" s="39"/>
      <c r="AQ424" s="39" t="s">
        <v>93</v>
      </c>
      <c r="AR424" s="39" t="s">
        <v>2126</v>
      </c>
      <c r="AS424" s="39" t="s">
        <v>2127</v>
      </c>
      <c r="AT424" s="39" t="s">
        <v>2128</v>
      </c>
    </row>
    <row r="425" spans="1:46" hidden="1" x14ac:dyDescent="0.25">
      <c r="A425" s="38">
        <v>424</v>
      </c>
      <c r="B425" s="39" t="s">
        <v>5</v>
      </c>
      <c r="C425" s="39" t="s">
        <v>2129</v>
      </c>
      <c r="D425" s="39" t="s">
        <v>2130</v>
      </c>
      <c r="E425" s="40">
        <v>41920848</v>
      </c>
      <c r="F425" s="41">
        <v>46043</v>
      </c>
      <c r="G425" s="41"/>
      <c r="H425" s="41">
        <v>46285</v>
      </c>
      <c r="I425" s="42">
        <v>89040000</v>
      </c>
      <c r="J425" s="43"/>
      <c r="K425" s="40">
        <v>0</v>
      </c>
      <c r="L425" s="39" t="s">
        <v>60</v>
      </c>
      <c r="M425" s="42">
        <v>0</v>
      </c>
      <c r="N425" s="40">
        <v>11130000</v>
      </c>
      <c r="O425" s="42">
        <v>371000</v>
      </c>
      <c r="P425" s="38">
        <v>877</v>
      </c>
      <c r="Q425" s="41">
        <v>46034</v>
      </c>
      <c r="R425" s="42">
        <v>89040000</v>
      </c>
      <c r="S425" s="38">
        <v>452</v>
      </c>
      <c r="T425" s="41">
        <v>46043</v>
      </c>
      <c r="U425" s="42">
        <v>89040000</v>
      </c>
      <c r="V425" s="42">
        <v>3710000</v>
      </c>
      <c r="W425" s="42">
        <v>11130000</v>
      </c>
      <c r="X425" s="42">
        <v>11130000</v>
      </c>
      <c r="Y425" s="42">
        <v>11130000</v>
      </c>
      <c r="Z425" s="42">
        <v>11130000</v>
      </c>
      <c r="AA425" s="42">
        <v>11130000</v>
      </c>
      <c r="AB425" s="42">
        <v>11130000</v>
      </c>
      <c r="AC425" s="42">
        <f t="shared" si="86"/>
        <v>70490000</v>
      </c>
      <c r="AD425" s="42"/>
      <c r="AE425" s="42">
        <f t="shared" si="87"/>
        <v>11130000</v>
      </c>
      <c r="AF425" s="42">
        <f t="shared" si="97"/>
        <v>7420000</v>
      </c>
      <c r="AG425" s="42">
        <v>0</v>
      </c>
      <c r="AH425" s="42"/>
      <c r="AI425" s="42"/>
      <c r="AJ425" s="42">
        <f t="shared" si="88"/>
        <v>18550000</v>
      </c>
      <c r="AK425" s="42">
        <f t="shared" si="89"/>
        <v>89040000</v>
      </c>
      <c r="AL425" s="39"/>
      <c r="AM425" s="39"/>
      <c r="AN425" s="39"/>
      <c r="AO425" s="39"/>
      <c r="AP425" s="39"/>
      <c r="AQ425" s="39" t="s">
        <v>93</v>
      </c>
      <c r="AR425" s="39" t="s">
        <v>2131</v>
      </c>
      <c r="AS425" s="39" t="s">
        <v>2132</v>
      </c>
      <c r="AT425" s="39" t="s">
        <v>2128</v>
      </c>
    </row>
    <row r="426" spans="1:46" hidden="1" x14ac:dyDescent="0.25">
      <c r="A426" s="38">
        <v>425</v>
      </c>
      <c r="B426" s="39" t="s">
        <v>5</v>
      </c>
      <c r="C426" s="39" t="s">
        <v>2133</v>
      </c>
      <c r="D426" s="39" t="s">
        <v>2134</v>
      </c>
      <c r="E426" s="40">
        <v>93397347</v>
      </c>
      <c r="F426" s="41">
        <v>46043</v>
      </c>
      <c r="G426" s="41"/>
      <c r="H426" s="41">
        <v>46285</v>
      </c>
      <c r="I426" s="42">
        <v>104000000</v>
      </c>
      <c r="J426" s="43"/>
      <c r="K426" s="40">
        <v>0</v>
      </c>
      <c r="L426" s="39" t="s">
        <v>60</v>
      </c>
      <c r="M426" s="42">
        <v>0</v>
      </c>
      <c r="N426" s="40">
        <v>13000000</v>
      </c>
      <c r="O426" s="42">
        <v>433333.33333333331</v>
      </c>
      <c r="P426" s="38">
        <v>895</v>
      </c>
      <c r="Q426" s="41">
        <v>46034</v>
      </c>
      <c r="R426" s="42">
        <v>104000000</v>
      </c>
      <c r="S426" s="38">
        <v>465</v>
      </c>
      <c r="T426" s="41">
        <v>46043</v>
      </c>
      <c r="U426" s="42">
        <v>104000000</v>
      </c>
      <c r="V426" s="42">
        <v>4333333.333333333</v>
      </c>
      <c r="W426" s="42">
        <v>13000000</v>
      </c>
      <c r="X426" s="42">
        <v>13000000</v>
      </c>
      <c r="Y426" s="42">
        <v>13000000</v>
      </c>
      <c r="Z426" s="42">
        <v>13000000</v>
      </c>
      <c r="AA426" s="42">
        <v>13000000</v>
      </c>
      <c r="AB426" s="42">
        <v>13000000</v>
      </c>
      <c r="AC426" s="42">
        <f t="shared" si="86"/>
        <v>82333333.333333328</v>
      </c>
      <c r="AD426" s="42"/>
      <c r="AE426" s="42">
        <f t="shared" si="87"/>
        <v>13000000</v>
      </c>
      <c r="AF426" s="42">
        <f t="shared" si="97"/>
        <v>8666666.666666666</v>
      </c>
      <c r="AG426" s="42">
        <v>0</v>
      </c>
      <c r="AH426" s="42"/>
      <c r="AI426" s="42"/>
      <c r="AJ426" s="42">
        <f t="shared" si="88"/>
        <v>21666666.666666664</v>
      </c>
      <c r="AK426" s="42">
        <f t="shared" si="89"/>
        <v>104000000</v>
      </c>
      <c r="AL426" s="39"/>
      <c r="AM426" s="39"/>
      <c r="AN426" s="39"/>
      <c r="AO426" s="39"/>
      <c r="AP426" s="39"/>
      <c r="AQ426" s="39" t="s">
        <v>93</v>
      </c>
      <c r="AR426" s="39" t="s">
        <v>2135</v>
      </c>
      <c r="AS426" s="39" t="s">
        <v>2136</v>
      </c>
      <c r="AT426" s="39" t="s">
        <v>2128</v>
      </c>
    </row>
    <row r="427" spans="1:46" hidden="1" x14ac:dyDescent="0.25">
      <c r="A427" s="38">
        <v>426</v>
      </c>
      <c r="B427" s="39" t="s">
        <v>5</v>
      </c>
      <c r="C427" s="39" t="s">
        <v>2137</v>
      </c>
      <c r="D427" s="39" t="s">
        <v>2138</v>
      </c>
      <c r="E427" s="40">
        <v>1233891452</v>
      </c>
      <c r="F427" s="41">
        <v>46043</v>
      </c>
      <c r="G427" s="41"/>
      <c r="H427" s="41">
        <v>46285</v>
      </c>
      <c r="I427" s="42">
        <v>50400000</v>
      </c>
      <c r="J427" s="43"/>
      <c r="K427" s="40">
        <v>0</v>
      </c>
      <c r="L427" s="39" t="s">
        <v>60</v>
      </c>
      <c r="M427" s="42">
        <v>0</v>
      </c>
      <c r="N427" s="40">
        <v>6300000</v>
      </c>
      <c r="O427" s="42">
        <v>210000</v>
      </c>
      <c r="P427" s="38">
        <v>881</v>
      </c>
      <c r="Q427" s="41">
        <v>46034</v>
      </c>
      <c r="R427" s="42">
        <v>50400000</v>
      </c>
      <c r="S427" s="38">
        <v>453</v>
      </c>
      <c r="T427" s="41">
        <v>46043</v>
      </c>
      <c r="U427" s="42">
        <v>50400000</v>
      </c>
      <c r="V427" s="42">
        <v>2100000</v>
      </c>
      <c r="W427" s="42">
        <v>6300000</v>
      </c>
      <c r="X427" s="42">
        <v>6300000</v>
      </c>
      <c r="Y427" s="42">
        <v>6300000</v>
      </c>
      <c r="Z427" s="42">
        <v>6300000</v>
      </c>
      <c r="AA427" s="42">
        <v>6300000</v>
      </c>
      <c r="AB427" s="42">
        <v>6300000</v>
      </c>
      <c r="AC427" s="42">
        <f t="shared" si="86"/>
        <v>39900000</v>
      </c>
      <c r="AD427" s="42"/>
      <c r="AE427" s="42">
        <f t="shared" si="87"/>
        <v>6300000</v>
      </c>
      <c r="AF427" s="42">
        <f t="shared" si="97"/>
        <v>4200000</v>
      </c>
      <c r="AG427" s="42">
        <v>0</v>
      </c>
      <c r="AH427" s="42"/>
      <c r="AI427" s="42"/>
      <c r="AJ427" s="42">
        <f t="shared" si="88"/>
        <v>10500000</v>
      </c>
      <c r="AK427" s="42">
        <f t="shared" si="89"/>
        <v>50400000</v>
      </c>
      <c r="AL427" s="39"/>
      <c r="AM427" s="39"/>
      <c r="AN427" s="39"/>
      <c r="AO427" s="39"/>
      <c r="AP427" s="39"/>
      <c r="AQ427" s="39" t="s">
        <v>61</v>
      </c>
      <c r="AR427" s="39" t="s">
        <v>2139</v>
      </c>
      <c r="AS427" s="39" t="s">
        <v>2140</v>
      </c>
      <c r="AT427" s="39" t="s">
        <v>2128</v>
      </c>
    </row>
    <row r="428" spans="1:46" hidden="1" x14ac:dyDescent="0.25">
      <c r="A428" s="38">
        <v>427</v>
      </c>
      <c r="B428" s="39" t="s">
        <v>5</v>
      </c>
      <c r="C428" s="39" t="s">
        <v>2141</v>
      </c>
      <c r="D428" s="39" t="s">
        <v>2142</v>
      </c>
      <c r="E428" s="40">
        <v>1019045637</v>
      </c>
      <c r="F428" s="41">
        <v>46043</v>
      </c>
      <c r="G428" s="41"/>
      <c r="H428" s="41">
        <v>46285</v>
      </c>
      <c r="I428" s="42">
        <v>50400000</v>
      </c>
      <c r="J428" s="43"/>
      <c r="K428" s="40">
        <v>0</v>
      </c>
      <c r="L428" s="39" t="s">
        <v>60</v>
      </c>
      <c r="M428" s="42">
        <v>0</v>
      </c>
      <c r="N428" s="40">
        <v>6300000</v>
      </c>
      <c r="O428" s="42">
        <v>210000</v>
      </c>
      <c r="P428" s="38">
        <v>911</v>
      </c>
      <c r="Q428" s="41">
        <v>46034</v>
      </c>
      <c r="R428" s="42">
        <v>50400000</v>
      </c>
      <c r="S428" s="38">
        <v>466</v>
      </c>
      <c r="T428" s="41">
        <v>46043</v>
      </c>
      <c r="U428" s="42">
        <v>50400000</v>
      </c>
      <c r="V428" s="42">
        <v>2100000</v>
      </c>
      <c r="W428" s="42">
        <v>6300000</v>
      </c>
      <c r="X428" s="42">
        <v>6300000</v>
      </c>
      <c r="Y428" s="42">
        <v>6300000</v>
      </c>
      <c r="Z428" s="42">
        <v>6300000</v>
      </c>
      <c r="AA428" s="42">
        <v>6300000</v>
      </c>
      <c r="AB428" s="42">
        <v>6300000</v>
      </c>
      <c r="AC428" s="42">
        <f t="shared" si="86"/>
        <v>39900000</v>
      </c>
      <c r="AD428" s="42"/>
      <c r="AE428" s="42">
        <f t="shared" si="87"/>
        <v>6300000</v>
      </c>
      <c r="AF428" s="42">
        <f t="shared" si="97"/>
        <v>4200000</v>
      </c>
      <c r="AG428" s="42">
        <v>0</v>
      </c>
      <c r="AH428" s="42"/>
      <c r="AI428" s="42"/>
      <c r="AJ428" s="42">
        <f t="shared" si="88"/>
        <v>10500000</v>
      </c>
      <c r="AK428" s="42">
        <f t="shared" si="89"/>
        <v>50400000</v>
      </c>
      <c r="AL428" s="39"/>
      <c r="AM428" s="39"/>
      <c r="AN428" s="39"/>
      <c r="AO428" s="39"/>
      <c r="AP428" s="39"/>
      <c r="AQ428" s="39" t="s">
        <v>61</v>
      </c>
      <c r="AR428" s="39" t="s">
        <v>2143</v>
      </c>
      <c r="AS428" s="39" t="s">
        <v>2144</v>
      </c>
      <c r="AT428" s="39" t="s">
        <v>2128</v>
      </c>
    </row>
    <row r="429" spans="1:46" hidden="1" x14ac:dyDescent="0.25">
      <c r="A429" s="38">
        <v>428</v>
      </c>
      <c r="B429" s="39" t="s">
        <v>5</v>
      </c>
      <c r="C429" s="39" t="s">
        <v>2145</v>
      </c>
      <c r="D429" s="39" t="s">
        <v>2146</v>
      </c>
      <c r="E429" s="40">
        <v>1019016395</v>
      </c>
      <c r="F429" s="41">
        <v>46043</v>
      </c>
      <c r="G429" s="41"/>
      <c r="H429" s="41">
        <v>46285</v>
      </c>
      <c r="I429" s="42">
        <v>71232000</v>
      </c>
      <c r="J429" s="43"/>
      <c r="K429" s="40">
        <v>0</v>
      </c>
      <c r="L429" s="39" t="s">
        <v>60</v>
      </c>
      <c r="M429" s="42">
        <v>0</v>
      </c>
      <c r="N429" s="40">
        <v>8904000</v>
      </c>
      <c r="O429" s="42">
        <v>296800</v>
      </c>
      <c r="P429" s="38">
        <v>886</v>
      </c>
      <c r="Q429" s="41">
        <v>46034</v>
      </c>
      <c r="R429" s="42">
        <v>71232000</v>
      </c>
      <c r="S429" s="38">
        <v>459</v>
      </c>
      <c r="T429" s="41">
        <v>46043</v>
      </c>
      <c r="U429" s="42">
        <v>71232000</v>
      </c>
      <c r="V429" s="42">
        <v>2968000</v>
      </c>
      <c r="W429" s="42">
        <v>8904000</v>
      </c>
      <c r="X429" s="42">
        <v>8904000</v>
      </c>
      <c r="Y429" s="42">
        <v>8904000</v>
      </c>
      <c r="Z429" s="42">
        <v>8904000</v>
      </c>
      <c r="AA429" s="42">
        <v>8904000</v>
      </c>
      <c r="AB429" s="42">
        <v>8904000</v>
      </c>
      <c r="AC429" s="42">
        <f t="shared" si="86"/>
        <v>56392000</v>
      </c>
      <c r="AD429" s="42"/>
      <c r="AE429" s="42">
        <f t="shared" si="87"/>
        <v>8904000</v>
      </c>
      <c r="AF429" s="42">
        <f t="shared" si="97"/>
        <v>5936000</v>
      </c>
      <c r="AG429" s="42">
        <v>0</v>
      </c>
      <c r="AH429" s="42"/>
      <c r="AI429" s="42"/>
      <c r="AJ429" s="42">
        <f t="shared" si="88"/>
        <v>14840000</v>
      </c>
      <c r="AK429" s="42">
        <f t="shared" si="89"/>
        <v>71232000</v>
      </c>
      <c r="AL429" s="39"/>
      <c r="AM429" s="39"/>
      <c r="AN429" s="39"/>
      <c r="AO429" s="39"/>
      <c r="AP429" s="39"/>
      <c r="AQ429" s="39" t="s">
        <v>61</v>
      </c>
      <c r="AR429" s="39" t="s">
        <v>2147</v>
      </c>
      <c r="AS429" s="39" t="s">
        <v>2148</v>
      </c>
      <c r="AT429" s="39" t="s">
        <v>2128</v>
      </c>
    </row>
    <row r="430" spans="1:46" hidden="1" x14ac:dyDescent="0.25">
      <c r="A430" s="38">
        <v>429</v>
      </c>
      <c r="B430" s="39" t="s">
        <v>5</v>
      </c>
      <c r="C430" s="39" t="s">
        <v>2149</v>
      </c>
      <c r="D430" s="39" t="s">
        <v>2150</v>
      </c>
      <c r="E430" s="40">
        <v>1032383955</v>
      </c>
      <c r="F430" s="41">
        <v>46048</v>
      </c>
      <c r="G430" s="41"/>
      <c r="H430" s="41">
        <v>46290</v>
      </c>
      <c r="I430" s="42">
        <v>50400000</v>
      </c>
      <c r="J430" s="43"/>
      <c r="K430" s="40">
        <v>0</v>
      </c>
      <c r="L430" s="39" t="s">
        <v>60</v>
      </c>
      <c r="M430" s="42">
        <v>0</v>
      </c>
      <c r="N430" s="40">
        <v>6300000</v>
      </c>
      <c r="O430" s="42">
        <v>210000</v>
      </c>
      <c r="P430" s="38">
        <v>878</v>
      </c>
      <c r="Q430" s="41">
        <v>46034</v>
      </c>
      <c r="R430" s="42">
        <v>50400000</v>
      </c>
      <c r="S430" s="38">
        <v>664</v>
      </c>
      <c r="T430" s="41">
        <v>46048</v>
      </c>
      <c r="U430" s="42">
        <v>50400000</v>
      </c>
      <c r="V430" s="42">
        <v>1050000</v>
      </c>
      <c r="W430" s="42">
        <v>6300000</v>
      </c>
      <c r="X430" s="42">
        <v>6300000</v>
      </c>
      <c r="Y430" s="42">
        <v>6300000</v>
      </c>
      <c r="Z430" s="42">
        <v>6300000</v>
      </c>
      <c r="AA430" s="42">
        <v>6300000</v>
      </c>
      <c r="AB430" s="42">
        <v>6300000</v>
      </c>
      <c r="AC430" s="42">
        <f t="shared" si="86"/>
        <v>38850000</v>
      </c>
      <c r="AD430" s="42"/>
      <c r="AE430" s="42">
        <f t="shared" si="87"/>
        <v>6300000</v>
      </c>
      <c r="AF430" s="42">
        <f>--N430/30*25</f>
        <v>5250000</v>
      </c>
      <c r="AG430" s="42">
        <v>0</v>
      </c>
      <c r="AH430" s="42"/>
      <c r="AI430" s="42"/>
      <c r="AJ430" s="42">
        <f t="shared" si="88"/>
        <v>11550000</v>
      </c>
      <c r="AK430" s="42">
        <f t="shared" si="89"/>
        <v>50400000</v>
      </c>
      <c r="AL430" s="39"/>
      <c r="AM430" s="39"/>
      <c r="AN430" s="39"/>
      <c r="AO430" s="39"/>
      <c r="AP430" s="39"/>
      <c r="AQ430" s="39" t="s">
        <v>61</v>
      </c>
      <c r="AR430" s="39" t="s">
        <v>2151</v>
      </c>
      <c r="AS430" s="39" t="s">
        <v>2152</v>
      </c>
      <c r="AT430" s="39" t="s">
        <v>2128</v>
      </c>
    </row>
    <row r="431" spans="1:46" hidden="1" x14ac:dyDescent="0.25">
      <c r="A431" s="38">
        <v>430</v>
      </c>
      <c r="B431" s="39" t="s">
        <v>5</v>
      </c>
      <c r="C431" s="39" t="s">
        <v>2153</v>
      </c>
      <c r="D431" s="39" t="s">
        <v>2154</v>
      </c>
      <c r="E431" s="40">
        <v>1022374383</v>
      </c>
      <c r="F431" s="41">
        <v>46044</v>
      </c>
      <c r="G431" s="41"/>
      <c r="H431" s="41">
        <v>46286</v>
      </c>
      <c r="I431" s="42">
        <v>71232000</v>
      </c>
      <c r="J431" s="43"/>
      <c r="K431" s="40">
        <v>0</v>
      </c>
      <c r="L431" s="39" t="s">
        <v>60</v>
      </c>
      <c r="M431" s="42">
        <v>0</v>
      </c>
      <c r="N431" s="40">
        <v>8904000</v>
      </c>
      <c r="O431" s="42">
        <v>296800</v>
      </c>
      <c r="P431" s="38">
        <v>896</v>
      </c>
      <c r="Q431" s="41">
        <v>46034</v>
      </c>
      <c r="R431" s="42">
        <v>71232000</v>
      </c>
      <c r="S431" s="38">
        <v>521</v>
      </c>
      <c r="T431" s="41">
        <v>46044</v>
      </c>
      <c r="U431" s="42">
        <v>71232000</v>
      </c>
      <c r="V431" s="42">
        <v>2671200</v>
      </c>
      <c r="W431" s="42">
        <v>8904000</v>
      </c>
      <c r="X431" s="42">
        <v>8904000</v>
      </c>
      <c r="Y431" s="42">
        <v>8904000</v>
      </c>
      <c r="Z431" s="42">
        <v>8904000</v>
      </c>
      <c r="AA431" s="42">
        <v>8904000</v>
      </c>
      <c r="AB431" s="42">
        <v>8904000</v>
      </c>
      <c r="AC431" s="42">
        <f t="shared" si="86"/>
        <v>56095200</v>
      </c>
      <c r="AD431" s="42"/>
      <c r="AE431" s="42">
        <f t="shared" si="87"/>
        <v>8904000</v>
      </c>
      <c r="AF431" s="42">
        <f>--N431/30*21</f>
        <v>6232800</v>
      </c>
      <c r="AG431" s="42">
        <v>0</v>
      </c>
      <c r="AH431" s="42"/>
      <c r="AI431" s="42"/>
      <c r="AJ431" s="42">
        <f t="shared" si="88"/>
        <v>15136800</v>
      </c>
      <c r="AK431" s="42">
        <f t="shared" si="89"/>
        <v>71232000</v>
      </c>
      <c r="AL431" s="39"/>
      <c r="AM431" s="39"/>
      <c r="AN431" s="39"/>
      <c r="AO431" s="39"/>
      <c r="AP431" s="39"/>
      <c r="AQ431" s="39" t="s">
        <v>61</v>
      </c>
      <c r="AR431" s="39" t="s">
        <v>2155</v>
      </c>
      <c r="AS431" s="39" t="s">
        <v>2156</v>
      </c>
      <c r="AT431" s="39" t="s">
        <v>2128</v>
      </c>
    </row>
    <row r="432" spans="1:46" hidden="1" x14ac:dyDescent="0.25">
      <c r="A432" s="38">
        <v>431</v>
      </c>
      <c r="B432" s="39" t="s">
        <v>5</v>
      </c>
      <c r="C432" s="39" t="s">
        <v>2157</v>
      </c>
      <c r="D432" s="39" t="s">
        <v>2158</v>
      </c>
      <c r="E432" s="40">
        <v>1022365250</v>
      </c>
      <c r="F432" s="41">
        <v>46049</v>
      </c>
      <c r="G432" s="41"/>
      <c r="H432" s="41">
        <v>46291</v>
      </c>
      <c r="I432" s="42">
        <v>71232000</v>
      </c>
      <c r="J432" s="43"/>
      <c r="K432" s="40">
        <v>0</v>
      </c>
      <c r="L432" s="39" t="s">
        <v>60</v>
      </c>
      <c r="M432" s="42">
        <v>0</v>
      </c>
      <c r="N432" s="40">
        <v>8904000</v>
      </c>
      <c r="O432" s="42">
        <v>296800</v>
      </c>
      <c r="P432" s="38">
        <v>885</v>
      </c>
      <c r="Q432" s="41">
        <v>46034</v>
      </c>
      <c r="R432" s="42">
        <v>71232000</v>
      </c>
      <c r="S432" s="38">
        <v>995</v>
      </c>
      <c r="T432" s="41">
        <v>46049</v>
      </c>
      <c r="U432" s="42">
        <v>71232000</v>
      </c>
      <c r="V432" s="42">
        <v>1187200</v>
      </c>
      <c r="W432" s="42">
        <v>8904000</v>
      </c>
      <c r="X432" s="42">
        <v>8904000</v>
      </c>
      <c r="Y432" s="42">
        <v>8904000</v>
      </c>
      <c r="Z432" s="42">
        <v>8904000</v>
      </c>
      <c r="AA432" s="42">
        <v>8904000</v>
      </c>
      <c r="AB432" s="42">
        <v>8904000</v>
      </c>
      <c r="AC432" s="42">
        <f t="shared" si="86"/>
        <v>54611200</v>
      </c>
      <c r="AD432" s="42"/>
      <c r="AE432" s="42">
        <f t="shared" si="87"/>
        <v>8904000</v>
      </c>
      <c r="AF432" s="42">
        <f>--N432/30*26</f>
        <v>7716800</v>
      </c>
      <c r="AG432" s="42">
        <v>0</v>
      </c>
      <c r="AH432" s="42"/>
      <c r="AI432" s="42"/>
      <c r="AJ432" s="42">
        <f t="shared" si="88"/>
        <v>16620800</v>
      </c>
      <c r="AK432" s="42">
        <f t="shared" si="89"/>
        <v>71232000</v>
      </c>
      <c r="AL432" s="39"/>
      <c r="AM432" s="39"/>
      <c r="AN432" s="39"/>
      <c r="AO432" s="39"/>
      <c r="AP432" s="39"/>
      <c r="AQ432" s="39" t="s">
        <v>61</v>
      </c>
      <c r="AR432" s="39" t="s">
        <v>2159</v>
      </c>
      <c r="AS432" s="39" t="s">
        <v>2160</v>
      </c>
      <c r="AT432" s="39" t="s">
        <v>2128</v>
      </c>
    </row>
    <row r="433" spans="1:46" hidden="1" x14ac:dyDescent="0.25">
      <c r="A433" s="38">
        <v>432</v>
      </c>
      <c r="B433" s="39" t="s">
        <v>5</v>
      </c>
      <c r="C433" s="39" t="s">
        <v>2161</v>
      </c>
      <c r="D433" s="39" t="s">
        <v>2162</v>
      </c>
      <c r="E433" s="40">
        <v>46383884</v>
      </c>
      <c r="F433" s="41">
        <v>46044</v>
      </c>
      <c r="G433" s="41"/>
      <c r="H433" s="41">
        <v>46286</v>
      </c>
      <c r="I433" s="42">
        <v>71232000</v>
      </c>
      <c r="J433" s="43"/>
      <c r="K433" s="40">
        <v>0</v>
      </c>
      <c r="L433" s="39" t="s">
        <v>60</v>
      </c>
      <c r="M433" s="42">
        <v>0</v>
      </c>
      <c r="N433" s="40">
        <v>8904000</v>
      </c>
      <c r="O433" s="42">
        <v>296800</v>
      </c>
      <c r="P433" s="38">
        <v>880</v>
      </c>
      <c r="Q433" s="41">
        <v>46034</v>
      </c>
      <c r="R433" s="42">
        <v>71232000</v>
      </c>
      <c r="S433" s="38">
        <v>478</v>
      </c>
      <c r="T433" s="41">
        <v>46044</v>
      </c>
      <c r="U433" s="42">
        <v>71232000</v>
      </c>
      <c r="V433" s="42">
        <v>2671200</v>
      </c>
      <c r="W433" s="42">
        <v>8904000</v>
      </c>
      <c r="X433" s="42">
        <v>8904000</v>
      </c>
      <c r="Y433" s="42">
        <v>8904000</v>
      </c>
      <c r="Z433" s="42">
        <v>8904000</v>
      </c>
      <c r="AA433" s="42">
        <v>8904000</v>
      </c>
      <c r="AB433" s="42">
        <v>8904000</v>
      </c>
      <c r="AC433" s="42">
        <f t="shared" si="86"/>
        <v>56095200</v>
      </c>
      <c r="AD433" s="42"/>
      <c r="AE433" s="42">
        <f t="shared" si="87"/>
        <v>8904000</v>
      </c>
      <c r="AF433" s="42">
        <f>--N433/30*21</f>
        <v>6232800</v>
      </c>
      <c r="AG433" s="42">
        <v>0</v>
      </c>
      <c r="AH433" s="42"/>
      <c r="AI433" s="42"/>
      <c r="AJ433" s="42">
        <f t="shared" si="88"/>
        <v>15136800</v>
      </c>
      <c r="AK433" s="42">
        <f t="shared" si="89"/>
        <v>71232000</v>
      </c>
      <c r="AL433" s="39"/>
      <c r="AM433" s="39"/>
      <c r="AN433" s="39"/>
      <c r="AO433" s="39"/>
      <c r="AP433" s="39"/>
      <c r="AQ433" s="39" t="s">
        <v>61</v>
      </c>
      <c r="AR433" s="39" t="s">
        <v>2163</v>
      </c>
      <c r="AS433" s="39" t="s">
        <v>2164</v>
      </c>
      <c r="AT433" s="39" t="s">
        <v>2128</v>
      </c>
    </row>
    <row r="434" spans="1:46" hidden="1" x14ac:dyDescent="0.25">
      <c r="A434" s="38">
        <v>433</v>
      </c>
      <c r="B434" s="39" t="s">
        <v>7</v>
      </c>
      <c r="C434" s="39" t="s">
        <v>911</v>
      </c>
      <c r="D434" s="39" t="s">
        <v>912</v>
      </c>
      <c r="E434" s="40">
        <v>13362123</v>
      </c>
      <c r="F434" s="41">
        <v>46042</v>
      </c>
      <c r="G434" s="41"/>
      <c r="H434" s="41">
        <v>46284</v>
      </c>
      <c r="I434" s="42">
        <v>120000000</v>
      </c>
      <c r="J434" s="43"/>
      <c r="K434" s="40">
        <v>0</v>
      </c>
      <c r="L434" s="39" t="s">
        <v>60</v>
      </c>
      <c r="M434" s="42">
        <v>0</v>
      </c>
      <c r="N434" s="40">
        <v>15000000</v>
      </c>
      <c r="O434" s="42">
        <v>500000</v>
      </c>
      <c r="P434" s="38">
        <v>613</v>
      </c>
      <c r="Q434" s="41">
        <v>46033</v>
      </c>
      <c r="R434" s="42">
        <v>180000000</v>
      </c>
      <c r="S434" s="38">
        <v>374</v>
      </c>
      <c r="T434" s="41">
        <v>46042</v>
      </c>
      <c r="U434" s="42">
        <v>180000000</v>
      </c>
      <c r="V434" s="42">
        <v>5500000</v>
      </c>
      <c r="W434" s="42">
        <v>15000000</v>
      </c>
      <c r="X434" s="42">
        <v>15000000</v>
      </c>
      <c r="Y434" s="42">
        <v>15000000</v>
      </c>
      <c r="Z434" s="42">
        <v>15000000</v>
      </c>
      <c r="AA434" s="42">
        <v>15000000</v>
      </c>
      <c r="AB434" s="42">
        <v>15000000</v>
      </c>
      <c r="AC434" s="42">
        <f t="shared" si="86"/>
        <v>95500000</v>
      </c>
      <c r="AD434" s="42"/>
      <c r="AE434" s="42">
        <f t="shared" si="87"/>
        <v>15000000</v>
      </c>
      <c r="AF434" s="42">
        <f t="shared" ref="AF434:AF435" si="98">--N434/30*19</f>
        <v>9500000</v>
      </c>
      <c r="AG434" s="42">
        <v>0</v>
      </c>
      <c r="AH434" s="42"/>
      <c r="AI434" s="42"/>
      <c r="AJ434" s="42">
        <f t="shared" si="88"/>
        <v>24500000</v>
      </c>
      <c r="AK434" s="42">
        <f t="shared" si="89"/>
        <v>120000000</v>
      </c>
      <c r="AL434" s="38"/>
      <c r="AM434" s="41"/>
      <c r="AN434" s="41"/>
      <c r="AO434" s="38"/>
      <c r="AP434" s="38"/>
      <c r="AQ434" s="39" t="s">
        <v>61</v>
      </c>
      <c r="AR434" s="39" t="s">
        <v>913</v>
      </c>
      <c r="AS434" s="39" t="s">
        <v>914</v>
      </c>
      <c r="AT434" s="39" t="s">
        <v>650</v>
      </c>
    </row>
    <row r="435" spans="1:46" hidden="1" x14ac:dyDescent="0.25">
      <c r="A435" s="38">
        <v>434</v>
      </c>
      <c r="B435" s="39" t="s">
        <v>7</v>
      </c>
      <c r="C435" s="39" t="s">
        <v>915</v>
      </c>
      <c r="D435" s="39" t="s">
        <v>916</v>
      </c>
      <c r="E435" s="40">
        <v>3227981</v>
      </c>
      <c r="F435" s="41">
        <v>46042</v>
      </c>
      <c r="G435" s="41"/>
      <c r="H435" s="41">
        <v>46284</v>
      </c>
      <c r="I435" s="42">
        <v>148693088</v>
      </c>
      <c r="J435" s="43"/>
      <c r="K435" s="40">
        <v>0</v>
      </c>
      <c r="L435" s="39" t="s">
        <v>60</v>
      </c>
      <c r="M435" s="42">
        <v>0</v>
      </c>
      <c r="N435" s="40">
        <v>18586636</v>
      </c>
      <c r="O435" s="42">
        <v>619554.53333333333</v>
      </c>
      <c r="P435" s="38">
        <v>697</v>
      </c>
      <c r="Q435" s="41">
        <v>46033</v>
      </c>
      <c r="R435" s="42">
        <v>223039632</v>
      </c>
      <c r="S435" s="38">
        <v>376</v>
      </c>
      <c r="T435" s="41">
        <v>46042</v>
      </c>
      <c r="U435" s="42">
        <v>148693088</v>
      </c>
      <c r="V435" s="42">
        <v>6815099.8666666662</v>
      </c>
      <c r="W435" s="42">
        <v>18586636</v>
      </c>
      <c r="X435" s="42">
        <v>18586636</v>
      </c>
      <c r="Y435" s="42">
        <v>18586636</v>
      </c>
      <c r="Z435" s="42">
        <v>18586636</v>
      </c>
      <c r="AA435" s="42">
        <v>18586636</v>
      </c>
      <c r="AB435" s="42">
        <v>18586636</v>
      </c>
      <c r="AC435" s="42">
        <f t="shared" si="86"/>
        <v>118334915.86666667</v>
      </c>
      <c r="AD435" s="42"/>
      <c r="AE435" s="42">
        <f t="shared" si="87"/>
        <v>18586636</v>
      </c>
      <c r="AF435" s="42">
        <f t="shared" si="98"/>
        <v>11771536.133333333</v>
      </c>
      <c r="AG435" s="42">
        <v>0</v>
      </c>
      <c r="AH435" s="42"/>
      <c r="AI435" s="42"/>
      <c r="AJ435" s="42">
        <f t="shared" si="88"/>
        <v>30358172.133333333</v>
      </c>
      <c r="AK435" s="42">
        <f t="shared" si="89"/>
        <v>148693088</v>
      </c>
      <c r="AL435" s="39"/>
      <c r="AM435" s="39"/>
      <c r="AN435" s="39"/>
      <c r="AO435" s="39"/>
      <c r="AP435" s="39"/>
      <c r="AQ435" s="39" t="s">
        <v>61</v>
      </c>
      <c r="AR435" s="39" t="s">
        <v>917</v>
      </c>
      <c r="AS435" s="39" t="s">
        <v>918</v>
      </c>
      <c r="AT435" s="39" t="s">
        <v>650</v>
      </c>
    </row>
    <row r="436" spans="1:46" hidden="1" x14ac:dyDescent="0.25">
      <c r="A436" s="38">
        <v>435</v>
      </c>
      <c r="B436" s="39" t="s">
        <v>7</v>
      </c>
      <c r="C436" s="39" t="s">
        <v>919</v>
      </c>
      <c r="D436" s="39" t="s">
        <v>920</v>
      </c>
      <c r="E436" s="40">
        <v>53905106</v>
      </c>
      <c r="F436" s="41">
        <v>46043</v>
      </c>
      <c r="G436" s="41"/>
      <c r="H436" s="41">
        <v>46285</v>
      </c>
      <c r="I436" s="42">
        <v>89040000</v>
      </c>
      <c r="J436" s="43"/>
      <c r="K436" s="40">
        <v>0</v>
      </c>
      <c r="L436" s="39" t="s">
        <v>60</v>
      </c>
      <c r="M436" s="42">
        <v>0</v>
      </c>
      <c r="N436" s="40">
        <v>11130000</v>
      </c>
      <c r="O436" s="42">
        <v>371000</v>
      </c>
      <c r="P436" s="38">
        <v>698</v>
      </c>
      <c r="Q436" s="41">
        <v>46033</v>
      </c>
      <c r="R436" s="42">
        <v>133560000</v>
      </c>
      <c r="S436" s="38">
        <v>413</v>
      </c>
      <c r="T436" s="41">
        <v>46043</v>
      </c>
      <c r="U436" s="42">
        <v>89040000</v>
      </c>
      <c r="V436" s="42">
        <v>3710000</v>
      </c>
      <c r="W436" s="42">
        <v>11130000</v>
      </c>
      <c r="X436" s="42">
        <v>11130000</v>
      </c>
      <c r="Y436" s="42">
        <v>11130000</v>
      </c>
      <c r="Z436" s="42">
        <v>11130000</v>
      </c>
      <c r="AA436" s="42">
        <v>11130000</v>
      </c>
      <c r="AB436" s="42">
        <v>11130000</v>
      </c>
      <c r="AC436" s="42">
        <f t="shared" si="86"/>
        <v>70490000</v>
      </c>
      <c r="AD436" s="42"/>
      <c r="AE436" s="42">
        <f t="shared" si="87"/>
        <v>11130000</v>
      </c>
      <c r="AF436" s="42">
        <f>--N436/30*20</f>
        <v>7420000</v>
      </c>
      <c r="AG436" s="42">
        <v>0</v>
      </c>
      <c r="AH436" s="42"/>
      <c r="AI436" s="42"/>
      <c r="AJ436" s="42">
        <f t="shared" si="88"/>
        <v>18550000</v>
      </c>
      <c r="AK436" s="42">
        <f t="shared" si="89"/>
        <v>89040000</v>
      </c>
      <c r="AL436" s="39"/>
      <c r="AM436" s="39"/>
      <c r="AN436" s="39"/>
      <c r="AO436" s="39"/>
      <c r="AP436" s="39"/>
      <c r="AQ436" s="39" t="s">
        <v>61</v>
      </c>
      <c r="AR436" s="39" t="s">
        <v>921</v>
      </c>
      <c r="AS436" s="39" t="s">
        <v>922</v>
      </c>
      <c r="AT436" s="39" t="s">
        <v>650</v>
      </c>
    </row>
    <row r="437" spans="1:46" hidden="1" x14ac:dyDescent="0.25">
      <c r="A437" s="38">
        <v>436</v>
      </c>
      <c r="B437" s="39" t="s">
        <v>7</v>
      </c>
      <c r="C437" s="39" t="s">
        <v>923</v>
      </c>
      <c r="D437" s="39" t="s">
        <v>924</v>
      </c>
      <c r="E437" s="40">
        <v>1018415915</v>
      </c>
      <c r="F437" s="41">
        <v>46042</v>
      </c>
      <c r="G437" s="41"/>
      <c r="H437" s="41">
        <v>46284</v>
      </c>
      <c r="I437" s="42">
        <v>110880000</v>
      </c>
      <c r="J437" s="43"/>
      <c r="K437" s="40">
        <v>0</v>
      </c>
      <c r="L437" s="39" t="s">
        <v>60</v>
      </c>
      <c r="M437" s="42">
        <v>0</v>
      </c>
      <c r="N437" s="40">
        <v>13860000</v>
      </c>
      <c r="O437" s="42">
        <v>462000</v>
      </c>
      <c r="P437" s="38">
        <v>664</v>
      </c>
      <c r="Q437" s="41">
        <v>46033</v>
      </c>
      <c r="R437" s="42">
        <v>110880000</v>
      </c>
      <c r="S437" s="38">
        <v>326</v>
      </c>
      <c r="T437" s="41">
        <v>46041</v>
      </c>
      <c r="U437" s="42">
        <v>110880000</v>
      </c>
      <c r="V437" s="42">
        <v>5082000</v>
      </c>
      <c r="W437" s="42">
        <v>13860000</v>
      </c>
      <c r="X437" s="42">
        <v>13860000</v>
      </c>
      <c r="Y437" s="42">
        <v>13860000</v>
      </c>
      <c r="Z437" s="42">
        <v>13860000</v>
      </c>
      <c r="AA437" s="42">
        <v>13860000</v>
      </c>
      <c r="AB437" s="42">
        <v>13860000</v>
      </c>
      <c r="AC437" s="42">
        <f t="shared" si="86"/>
        <v>88242000</v>
      </c>
      <c r="AD437" s="42"/>
      <c r="AE437" s="42">
        <f t="shared" si="87"/>
        <v>13860000</v>
      </c>
      <c r="AF437" s="42">
        <f>--N437/30*19</f>
        <v>8778000</v>
      </c>
      <c r="AG437" s="42">
        <v>0</v>
      </c>
      <c r="AH437" s="42"/>
      <c r="AI437" s="42"/>
      <c r="AJ437" s="42">
        <f t="shared" si="88"/>
        <v>22638000</v>
      </c>
      <c r="AK437" s="42">
        <f t="shared" si="89"/>
        <v>110880000</v>
      </c>
      <c r="AL437" s="39"/>
      <c r="AM437" s="39"/>
      <c r="AN437" s="39"/>
      <c r="AO437" s="39"/>
      <c r="AP437" s="39"/>
      <c r="AQ437" s="39" t="s">
        <v>61</v>
      </c>
      <c r="AR437" s="39" t="s">
        <v>925</v>
      </c>
      <c r="AS437" s="39" t="s">
        <v>926</v>
      </c>
      <c r="AT437" s="39" t="s">
        <v>650</v>
      </c>
    </row>
    <row r="438" spans="1:46" hidden="1" x14ac:dyDescent="0.25">
      <c r="A438" s="38">
        <v>437</v>
      </c>
      <c r="B438" s="39" t="s">
        <v>7</v>
      </c>
      <c r="C438" s="39" t="s">
        <v>927</v>
      </c>
      <c r="D438" s="39" t="s">
        <v>928</v>
      </c>
      <c r="E438" s="40">
        <v>1010241701</v>
      </c>
      <c r="F438" s="41">
        <v>46041</v>
      </c>
      <c r="G438" s="41"/>
      <c r="H438" s="41">
        <v>46283</v>
      </c>
      <c r="I438" s="42">
        <v>89040000</v>
      </c>
      <c r="J438" s="43"/>
      <c r="K438" s="40">
        <v>0</v>
      </c>
      <c r="L438" s="39" t="s">
        <v>60</v>
      </c>
      <c r="M438" s="42">
        <v>0</v>
      </c>
      <c r="N438" s="40">
        <v>11130000</v>
      </c>
      <c r="O438" s="42">
        <v>371000</v>
      </c>
      <c r="P438" s="38">
        <v>618</v>
      </c>
      <c r="Q438" s="41">
        <v>46033</v>
      </c>
      <c r="R438" s="42">
        <v>133560000</v>
      </c>
      <c r="S438" s="38">
        <v>338</v>
      </c>
      <c r="T438" s="41">
        <v>46041</v>
      </c>
      <c r="U438" s="42">
        <v>89040000</v>
      </c>
      <c r="V438" s="42">
        <v>4452000</v>
      </c>
      <c r="W438" s="42">
        <v>11130000</v>
      </c>
      <c r="X438" s="42">
        <v>11130000</v>
      </c>
      <c r="Y438" s="42">
        <v>11130000</v>
      </c>
      <c r="Z438" s="42">
        <v>11130000</v>
      </c>
      <c r="AA438" s="42">
        <v>11130000</v>
      </c>
      <c r="AB438" s="42">
        <v>11130000</v>
      </c>
      <c r="AC438" s="42">
        <f t="shared" si="86"/>
        <v>71232000</v>
      </c>
      <c r="AD438" s="42"/>
      <c r="AE438" s="42">
        <f t="shared" si="87"/>
        <v>11130000</v>
      </c>
      <c r="AF438" s="42">
        <f>--N438/30*18</f>
        <v>6678000</v>
      </c>
      <c r="AG438" s="42">
        <v>0</v>
      </c>
      <c r="AH438" s="42"/>
      <c r="AI438" s="42"/>
      <c r="AJ438" s="42">
        <f t="shared" si="88"/>
        <v>17808000</v>
      </c>
      <c r="AK438" s="42">
        <f t="shared" si="89"/>
        <v>89040000</v>
      </c>
      <c r="AL438" s="39"/>
      <c r="AM438" s="39"/>
      <c r="AN438" s="39"/>
      <c r="AO438" s="39"/>
      <c r="AP438" s="39"/>
      <c r="AQ438" s="39" t="s">
        <v>61</v>
      </c>
      <c r="AR438" s="39" t="s">
        <v>929</v>
      </c>
      <c r="AS438" s="39" t="s">
        <v>930</v>
      </c>
      <c r="AT438" s="39" t="s">
        <v>650</v>
      </c>
    </row>
    <row r="439" spans="1:46" hidden="1" x14ac:dyDescent="0.25">
      <c r="A439" s="38">
        <v>438</v>
      </c>
      <c r="B439" s="39" t="s">
        <v>7</v>
      </c>
      <c r="C439" s="39" t="s">
        <v>931</v>
      </c>
      <c r="D439" s="39" t="s">
        <v>932</v>
      </c>
      <c r="E439" s="40">
        <v>1016051251</v>
      </c>
      <c r="F439" s="41">
        <v>46042</v>
      </c>
      <c r="G439" s="41"/>
      <c r="H439" s="41">
        <v>46284</v>
      </c>
      <c r="I439" s="42">
        <v>48350400</v>
      </c>
      <c r="J439" s="43"/>
      <c r="K439" s="40">
        <v>0</v>
      </c>
      <c r="L439" s="39" t="s">
        <v>60</v>
      </c>
      <c r="M439" s="42">
        <v>0</v>
      </c>
      <c r="N439" s="40">
        <v>6043800</v>
      </c>
      <c r="O439" s="42">
        <v>201460</v>
      </c>
      <c r="P439" s="38">
        <v>638</v>
      </c>
      <c r="Q439" s="41">
        <v>46033</v>
      </c>
      <c r="R439" s="42">
        <v>72525600</v>
      </c>
      <c r="S439" s="38">
        <v>328</v>
      </c>
      <c r="T439" s="41">
        <v>46041</v>
      </c>
      <c r="U439" s="42">
        <v>48350400</v>
      </c>
      <c r="V439" s="42">
        <v>2216060</v>
      </c>
      <c r="W439" s="42">
        <v>6043800</v>
      </c>
      <c r="X439" s="42">
        <v>6043800</v>
      </c>
      <c r="Y439" s="42">
        <v>6043800</v>
      </c>
      <c r="Z439" s="42">
        <v>6043800</v>
      </c>
      <c r="AA439" s="42">
        <v>6043800</v>
      </c>
      <c r="AB439" s="42">
        <v>6043800</v>
      </c>
      <c r="AC439" s="42">
        <f>SUM(V439:AA439)</f>
        <v>32435060</v>
      </c>
      <c r="AD439" s="42">
        <f>+AB439</f>
        <v>6043800</v>
      </c>
      <c r="AE439" s="42">
        <f t="shared" si="87"/>
        <v>6043800</v>
      </c>
      <c r="AF439" s="42">
        <f t="shared" ref="AF439:AF440" si="99">--N439/30*19</f>
        <v>3827740</v>
      </c>
      <c r="AG439" s="42">
        <v>0</v>
      </c>
      <c r="AH439" s="42"/>
      <c r="AI439" s="42"/>
      <c r="AJ439" s="42">
        <f t="shared" si="88"/>
        <v>15915340</v>
      </c>
      <c r="AK439" s="42">
        <f t="shared" si="89"/>
        <v>48350400</v>
      </c>
      <c r="AL439" s="39"/>
      <c r="AM439" s="39"/>
      <c r="AN439" s="39"/>
      <c r="AO439" s="39"/>
      <c r="AP439" s="39"/>
      <c r="AQ439" s="39" t="s">
        <v>61</v>
      </c>
      <c r="AR439" s="39" t="s">
        <v>933</v>
      </c>
      <c r="AS439" s="39" t="s">
        <v>934</v>
      </c>
      <c r="AT439" s="39" t="s">
        <v>650</v>
      </c>
    </row>
    <row r="440" spans="1:46" hidden="1" x14ac:dyDescent="0.25">
      <c r="A440" s="38">
        <v>439</v>
      </c>
      <c r="B440" s="39" t="s">
        <v>7</v>
      </c>
      <c r="C440" s="39" t="s">
        <v>935</v>
      </c>
      <c r="D440" s="39" t="s">
        <v>936</v>
      </c>
      <c r="E440" s="40">
        <v>79724419</v>
      </c>
      <c r="F440" s="41">
        <v>46042</v>
      </c>
      <c r="G440" s="41"/>
      <c r="H440" s="41">
        <v>46284</v>
      </c>
      <c r="I440" s="42">
        <v>110880000</v>
      </c>
      <c r="J440" s="43"/>
      <c r="K440" s="40">
        <v>0</v>
      </c>
      <c r="L440" s="39" t="s">
        <v>60</v>
      </c>
      <c r="M440" s="42">
        <v>0</v>
      </c>
      <c r="N440" s="40">
        <v>13860000</v>
      </c>
      <c r="O440" s="42">
        <v>462000</v>
      </c>
      <c r="P440" s="38">
        <v>708</v>
      </c>
      <c r="Q440" s="41">
        <v>46033</v>
      </c>
      <c r="R440" s="42">
        <v>166320000</v>
      </c>
      <c r="S440" s="38">
        <v>339</v>
      </c>
      <c r="T440" s="41">
        <v>46041</v>
      </c>
      <c r="U440" s="42">
        <v>110880000</v>
      </c>
      <c r="V440" s="42">
        <v>5082000</v>
      </c>
      <c r="W440" s="42">
        <v>13860000</v>
      </c>
      <c r="X440" s="42">
        <v>13860000</v>
      </c>
      <c r="Y440" s="42">
        <v>13860000</v>
      </c>
      <c r="Z440" s="42">
        <v>13860000</v>
      </c>
      <c r="AA440" s="42">
        <v>13860000</v>
      </c>
      <c r="AB440" s="42">
        <v>13860000</v>
      </c>
      <c r="AC440" s="42">
        <f t="shared" si="86"/>
        <v>88242000</v>
      </c>
      <c r="AD440" s="42"/>
      <c r="AE440" s="42">
        <f t="shared" si="87"/>
        <v>13860000</v>
      </c>
      <c r="AF440" s="42">
        <f t="shared" si="99"/>
        <v>8778000</v>
      </c>
      <c r="AG440" s="42">
        <v>0</v>
      </c>
      <c r="AH440" s="42"/>
      <c r="AI440" s="42"/>
      <c r="AJ440" s="42">
        <f t="shared" si="88"/>
        <v>22638000</v>
      </c>
      <c r="AK440" s="42">
        <f t="shared" si="89"/>
        <v>110880000</v>
      </c>
      <c r="AL440" s="39"/>
      <c r="AM440" s="39"/>
      <c r="AN440" s="39"/>
      <c r="AO440" s="39"/>
      <c r="AP440" s="39"/>
      <c r="AQ440" s="39" t="s">
        <v>61</v>
      </c>
      <c r="AR440" s="39" t="s">
        <v>937</v>
      </c>
      <c r="AS440" s="39" t="s">
        <v>938</v>
      </c>
      <c r="AT440" s="39" t="s">
        <v>650</v>
      </c>
    </row>
    <row r="441" spans="1:46" hidden="1" x14ac:dyDescent="0.25">
      <c r="A441" s="38">
        <v>440</v>
      </c>
      <c r="B441" s="39" t="s">
        <v>7</v>
      </c>
      <c r="C441" s="39" t="s">
        <v>939</v>
      </c>
      <c r="D441" s="39" t="s">
        <v>940</v>
      </c>
      <c r="E441" s="40">
        <v>1033766041</v>
      </c>
      <c r="F441" s="41">
        <v>46041</v>
      </c>
      <c r="G441" s="41"/>
      <c r="H441" s="41">
        <v>46283</v>
      </c>
      <c r="I441" s="42">
        <v>48350400</v>
      </c>
      <c r="J441" s="43"/>
      <c r="K441" s="40">
        <v>0</v>
      </c>
      <c r="L441" s="39" t="s">
        <v>60</v>
      </c>
      <c r="M441" s="42">
        <v>0</v>
      </c>
      <c r="N441" s="40">
        <v>6043800</v>
      </c>
      <c r="O441" s="42">
        <v>201460</v>
      </c>
      <c r="P441" s="38">
        <v>672</v>
      </c>
      <c r="Q441" s="41">
        <v>46033</v>
      </c>
      <c r="R441" s="42">
        <v>72525600</v>
      </c>
      <c r="S441" s="38">
        <v>340</v>
      </c>
      <c r="T441" s="41">
        <v>46041</v>
      </c>
      <c r="U441" s="42">
        <v>48350400</v>
      </c>
      <c r="V441" s="42">
        <v>2417520</v>
      </c>
      <c r="W441" s="42">
        <v>6043800</v>
      </c>
      <c r="X441" s="42">
        <v>6043800</v>
      </c>
      <c r="Y441" s="42">
        <v>6043800</v>
      </c>
      <c r="Z441" s="42">
        <v>6043800</v>
      </c>
      <c r="AA441" s="42">
        <v>6043800</v>
      </c>
      <c r="AB441" s="42">
        <v>6043800</v>
      </c>
      <c r="AC441" s="42">
        <f t="shared" si="86"/>
        <v>38680320</v>
      </c>
      <c r="AD441" s="42"/>
      <c r="AE441" s="42">
        <f t="shared" si="87"/>
        <v>6043800</v>
      </c>
      <c r="AF441" s="42">
        <f t="shared" ref="AF441:AF442" si="100">--N441/30*18</f>
        <v>3626280</v>
      </c>
      <c r="AG441" s="42">
        <v>0</v>
      </c>
      <c r="AH441" s="42"/>
      <c r="AI441" s="42"/>
      <c r="AJ441" s="42">
        <f t="shared" si="88"/>
        <v>9670080</v>
      </c>
      <c r="AK441" s="42">
        <f t="shared" si="89"/>
        <v>48350400</v>
      </c>
      <c r="AL441" s="39"/>
      <c r="AM441" s="39"/>
      <c r="AN441" s="39"/>
      <c r="AO441" s="39"/>
      <c r="AP441" s="39"/>
      <c r="AQ441" s="39" t="s">
        <v>61</v>
      </c>
      <c r="AR441" s="39" t="s">
        <v>941</v>
      </c>
      <c r="AS441" s="39" t="s">
        <v>942</v>
      </c>
      <c r="AT441" s="39" t="s">
        <v>650</v>
      </c>
    </row>
    <row r="442" spans="1:46" hidden="1" x14ac:dyDescent="0.25">
      <c r="A442" s="38">
        <v>441</v>
      </c>
      <c r="B442" s="39" t="s">
        <v>7</v>
      </c>
      <c r="C442" s="39" t="s">
        <v>943</v>
      </c>
      <c r="D442" s="39" t="s">
        <v>944</v>
      </c>
      <c r="E442" s="40">
        <v>1110476393</v>
      </c>
      <c r="F442" s="41">
        <v>46041</v>
      </c>
      <c r="G442" s="41"/>
      <c r="H442" s="41">
        <v>46283</v>
      </c>
      <c r="I442" s="42">
        <v>48350400</v>
      </c>
      <c r="J442" s="43"/>
      <c r="K442" s="40">
        <v>0</v>
      </c>
      <c r="L442" s="39" t="s">
        <v>60</v>
      </c>
      <c r="M442" s="42">
        <v>0</v>
      </c>
      <c r="N442" s="40">
        <v>6043800</v>
      </c>
      <c r="O442" s="42">
        <v>201460</v>
      </c>
      <c r="P442" s="38">
        <v>607</v>
      </c>
      <c r="Q442" s="41">
        <v>46033</v>
      </c>
      <c r="R442" s="42">
        <v>72525600</v>
      </c>
      <c r="S442" s="38">
        <v>341</v>
      </c>
      <c r="T442" s="41">
        <v>46041</v>
      </c>
      <c r="U442" s="42">
        <v>48350400</v>
      </c>
      <c r="V442" s="42">
        <v>2417520</v>
      </c>
      <c r="W442" s="42">
        <v>6043800</v>
      </c>
      <c r="X442" s="42">
        <v>6043800</v>
      </c>
      <c r="Y442" s="42">
        <v>6043800</v>
      </c>
      <c r="Z442" s="42">
        <v>6043800</v>
      </c>
      <c r="AA442" s="42">
        <v>6043800</v>
      </c>
      <c r="AB442" s="42">
        <v>6043800</v>
      </c>
      <c r="AC442" s="42">
        <f t="shared" si="86"/>
        <v>38680320</v>
      </c>
      <c r="AD442" s="42"/>
      <c r="AE442" s="42">
        <f t="shared" si="87"/>
        <v>6043800</v>
      </c>
      <c r="AF442" s="42">
        <f t="shared" si="100"/>
        <v>3626280</v>
      </c>
      <c r="AG442" s="42">
        <v>0</v>
      </c>
      <c r="AH442" s="42"/>
      <c r="AI442" s="42"/>
      <c r="AJ442" s="42">
        <f t="shared" si="88"/>
        <v>9670080</v>
      </c>
      <c r="AK442" s="42">
        <f t="shared" si="89"/>
        <v>48350400</v>
      </c>
      <c r="AL442" s="39"/>
      <c r="AM442" s="39"/>
      <c r="AN442" s="39"/>
      <c r="AO442" s="39"/>
      <c r="AP442" s="39"/>
      <c r="AQ442" s="39" t="s">
        <v>61</v>
      </c>
      <c r="AR442" s="39" t="s">
        <v>945</v>
      </c>
      <c r="AS442" s="39" t="s">
        <v>946</v>
      </c>
      <c r="AT442" s="39" t="s">
        <v>650</v>
      </c>
    </row>
    <row r="443" spans="1:46" hidden="1" x14ac:dyDescent="0.25">
      <c r="A443" s="38">
        <v>442</v>
      </c>
      <c r="B443" s="39" t="s">
        <v>7</v>
      </c>
      <c r="C443" s="39" t="s">
        <v>947</v>
      </c>
      <c r="D443" s="39" t="s">
        <v>948</v>
      </c>
      <c r="E443" s="40">
        <v>80412576</v>
      </c>
      <c r="F443" s="41">
        <v>46042</v>
      </c>
      <c r="G443" s="41"/>
      <c r="H443" s="41">
        <v>46284</v>
      </c>
      <c r="I443" s="42">
        <v>110880000</v>
      </c>
      <c r="J443" s="43"/>
      <c r="K443" s="40">
        <v>0</v>
      </c>
      <c r="L443" s="39" t="s">
        <v>60</v>
      </c>
      <c r="M443" s="42">
        <v>0</v>
      </c>
      <c r="N443" s="40">
        <v>13860000</v>
      </c>
      <c r="O443" s="42">
        <v>462000</v>
      </c>
      <c r="P443" s="38">
        <v>732</v>
      </c>
      <c r="Q443" s="41">
        <v>46033</v>
      </c>
      <c r="R443" s="42">
        <v>110880000</v>
      </c>
      <c r="S443" s="38">
        <v>343</v>
      </c>
      <c r="T443" s="41">
        <v>46041</v>
      </c>
      <c r="U443" s="42">
        <v>110880000</v>
      </c>
      <c r="V443" s="42">
        <v>5082000</v>
      </c>
      <c r="W443" s="42">
        <v>13860000</v>
      </c>
      <c r="X443" s="42">
        <v>13860000</v>
      </c>
      <c r="Y443" s="42">
        <v>13860000</v>
      </c>
      <c r="Z443" s="42">
        <v>13860000</v>
      </c>
      <c r="AA443" s="42">
        <v>13860000</v>
      </c>
      <c r="AB443" s="42">
        <v>13860000</v>
      </c>
      <c r="AC443" s="42">
        <f t="shared" si="86"/>
        <v>88242000</v>
      </c>
      <c r="AD443" s="42"/>
      <c r="AE443" s="42">
        <f t="shared" si="87"/>
        <v>13860000</v>
      </c>
      <c r="AF443" s="42">
        <f t="shared" ref="AF443:AF444" si="101">--N443/30*19</f>
        <v>8778000</v>
      </c>
      <c r="AG443" s="42">
        <v>0</v>
      </c>
      <c r="AH443" s="42"/>
      <c r="AI443" s="42"/>
      <c r="AJ443" s="42">
        <f t="shared" si="88"/>
        <v>22638000</v>
      </c>
      <c r="AK443" s="42">
        <f t="shared" si="89"/>
        <v>110880000</v>
      </c>
      <c r="AL443" s="39"/>
      <c r="AM443" s="39"/>
      <c r="AN443" s="39"/>
      <c r="AO443" s="39"/>
      <c r="AP443" s="39"/>
      <c r="AQ443" s="39" t="s">
        <v>61</v>
      </c>
      <c r="AR443" s="39" t="s">
        <v>949</v>
      </c>
      <c r="AS443" s="39" t="s">
        <v>950</v>
      </c>
      <c r="AT443" s="39" t="s">
        <v>650</v>
      </c>
    </row>
    <row r="444" spans="1:46" hidden="1" x14ac:dyDescent="0.25">
      <c r="A444" s="38">
        <v>443</v>
      </c>
      <c r="B444" s="39" t="s">
        <v>7</v>
      </c>
      <c r="C444" s="39" t="s">
        <v>951</v>
      </c>
      <c r="D444" s="39" t="s">
        <v>952</v>
      </c>
      <c r="E444" s="40">
        <v>79425075</v>
      </c>
      <c r="F444" s="41">
        <v>46042</v>
      </c>
      <c r="G444" s="41"/>
      <c r="H444" s="41">
        <v>46284</v>
      </c>
      <c r="I444" s="42">
        <v>180895552</v>
      </c>
      <c r="J444" s="43"/>
      <c r="K444" s="40">
        <v>0</v>
      </c>
      <c r="L444" s="39" t="s">
        <v>60</v>
      </c>
      <c r="M444" s="42">
        <v>0</v>
      </c>
      <c r="N444" s="40">
        <v>22611944</v>
      </c>
      <c r="O444" s="42">
        <v>753731.46666666667</v>
      </c>
      <c r="P444" s="38">
        <v>713</v>
      </c>
      <c r="Q444" s="41">
        <v>46033</v>
      </c>
      <c r="R444" s="42">
        <v>271343328</v>
      </c>
      <c r="S444" s="38">
        <v>345</v>
      </c>
      <c r="T444" s="41">
        <v>46041</v>
      </c>
      <c r="U444" s="42">
        <v>180895552</v>
      </c>
      <c r="V444" s="42">
        <v>8291046.1333333338</v>
      </c>
      <c r="W444" s="42">
        <v>22611944</v>
      </c>
      <c r="X444" s="42">
        <v>22611944</v>
      </c>
      <c r="Y444" s="42">
        <v>22611944</v>
      </c>
      <c r="Z444" s="42">
        <v>22611944</v>
      </c>
      <c r="AA444" s="42">
        <v>22611944</v>
      </c>
      <c r="AB444" s="42">
        <v>22611944</v>
      </c>
      <c r="AC444" s="42">
        <f t="shared" si="86"/>
        <v>143962710.13333333</v>
      </c>
      <c r="AD444" s="42"/>
      <c r="AE444" s="42">
        <f t="shared" si="87"/>
        <v>22611944</v>
      </c>
      <c r="AF444" s="42">
        <f t="shared" si="101"/>
        <v>14320897.866666667</v>
      </c>
      <c r="AG444" s="42">
        <v>0</v>
      </c>
      <c r="AH444" s="42"/>
      <c r="AI444" s="42"/>
      <c r="AJ444" s="42">
        <f t="shared" si="88"/>
        <v>36932841.866666667</v>
      </c>
      <c r="AK444" s="42">
        <f t="shared" si="89"/>
        <v>180895552</v>
      </c>
      <c r="AL444" s="39"/>
      <c r="AM444" s="39"/>
      <c r="AN444" s="39"/>
      <c r="AO444" s="39"/>
      <c r="AP444" s="39"/>
      <c r="AQ444" s="39" t="s">
        <v>61</v>
      </c>
      <c r="AR444" s="39" t="s">
        <v>953</v>
      </c>
      <c r="AS444" s="39" t="s">
        <v>954</v>
      </c>
      <c r="AT444" s="39" t="s">
        <v>650</v>
      </c>
    </row>
    <row r="445" spans="1:46" hidden="1" x14ac:dyDescent="0.25">
      <c r="A445" s="38">
        <v>444</v>
      </c>
      <c r="B445" s="39" t="s">
        <v>7</v>
      </c>
      <c r="C445" s="39" t="s">
        <v>955</v>
      </c>
      <c r="D445" s="39" t="s">
        <v>956</v>
      </c>
      <c r="E445" s="40">
        <v>1026592593</v>
      </c>
      <c r="F445" s="41">
        <v>46044</v>
      </c>
      <c r="G445" s="41"/>
      <c r="H445" s="41">
        <v>46286</v>
      </c>
      <c r="I445" s="42">
        <v>92442000</v>
      </c>
      <c r="J445" s="43"/>
      <c r="K445" s="40">
        <v>0</v>
      </c>
      <c r="L445" s="39" t="s">
        <v>60</v>
      </c>
      <c r="M445" s="42">
        <v>0</v>
      </c>
      <c r="N445" s="40">
        <v>11555250</v>
      </c>
      <c r="O445" s="42">
        <v>385175</v>
      </c>
      <c r="P445" s="38">
        <v>685</v>
      </c>
      <c r="Q445" s="41">
        <v>46033</v>
      </c>
      <c r="R445" s="42">
        <v>138663000</v>
      </c>
      <c r="S445" s="38">
        <v>385</v>
      </c>
      <c r="T445" s="41">
        <v>46042</v>
      </c>
      <c r="U445" s="42">
        <v>92442000</v>
      </c>
      <c r="V445" s="42">
        <v>3466575</v>
      </c>
      <c r="W445" s="42">
        <v>11555250</v>
      </c>
      <c r="X445" s="42">
        <v>11555250</v>
      </c>
      <c r="Y445" s="42">
        <v>11555250</v>
      </c>
      <c r="Z445" s="42">
        <v>11555250</v>
      </c>
      <c r="AA445" s="42">
        <v>11555250</v>
      </c>
      <c r="AB445" s="42">
        <v>11555250</v>
      </c>
      <c r="AC445" s="42">
        <f t="shared" si="86"/>
        <v>72798075</v>
      </c>
      <c r="AD445" s="42"/>
      <c r="AE445" s="42">
        <f t="shared" si="87"/>
        <v>11555250</v>
      </c>
      <c r="AF445" s="42">
        <f>--N445/30*21</f>
        <v>8088675</v>
      </c>
      <c r="AG445" s="42">
        <v>0</v>
      </c>
      <c r="AH445" s="42"/>
      <c r="AI445" s="42"/>
      <c r="AJ445" s="42">
        <f t="shared" si="88"/>
        <v>19643925</v>
      </c>
      <c r="AK445" s="42">
        <f t="shared" si="89"/>
        <v>92442000</v>
      </c>
      <c r="AL445" s="39"/>
      <c r="AM445" s="39"/>
      <c r="AN445" s="39"/>
      <c r="AO445" s="39"/>
      <c r="AP445" s="39"/>
      <c r="AQ445" s="39" t="s">
        <v>61</v>
      </c>
      <c r="AR445" s="39" t="s">
        <v>957</v>
      </c>
      <c r="AS445" s="39" t="s">
        <v>958</v>
      </c>
      <c r="AT445" s="39" t="s">
        <v>650</v>
      </c>
    </row>
    <row r="446" spans="1:46" hidden="1" x14ac:dyDescent="0.25">
      <c r="A446" s="38">
        <v>445</v>
      </c>
      <c r="B446" s="39" t="s">
        <v>7</v>
      </c>
      <c r="C446" s="39" t="s">
        <v>959</v>
      </c>
      <c r="D446" s="39" t="s">
        <v>960</v>
      </c>
      <c r="E446" s="40">
        <v>1049612618</v>
      </c>
      <c r="F446" s="41">
        <v>46042</v>
      </c>
      <c r="G446" s="41"/>
      <c r="H446" s="41">
        <v>46284</v>
      </c>
      <c r="I446" s="42">
        <v>89040000</v>
      </c>
      <c r="J446" s="43"/>
      <c r="K446" s="40">
        <v>0</v>
      </c>
      <c r="L446" s="39" t="s">
        <v>60</v>
      </c>
      <c r="M446" s="42">
        <v>0</v>
      </c>
      <c r="N446" s="40">
        <v>11130000</v>
      </c>
      <c r="O446" s="42">
        <v>371000</v>
      </c>
      <c r="P446" s="38">
        <v>671</v>
      </c>
      <c r="Q446" s="41">
        <v>46033</v>
      </c>
      <c r="R446" s="42">
        <v>89040000</v>
      </c>
      <c r="S446" s="38">
        <v>348</v>
      </c>
      <c r="T446" s="41">
        <v>46041</v>
      </c>
      <c r="U446" s="42">
        <v>89040000</v>
      </c>
      <c r="V446" s="42">
        <v>4081000</v>
      </c>
      <c r="W446" s="42">
        <v>11130000</v>
      </c>
      <c r="X446" s="42">
        <v>11130000</v>
      </c>
      <c r="Y446" s="42">
        <v>11130000</v>
      </c>
      <c r="Z446" s="42">
        <v>11130000</v>
      </c>
      <c r="AA446" s="42">
        <v>11130000</v>
      </c>
      <c r="AB446" s="42">
        <v>11130000</v>
      </c>
      <c r="AC446" s="42">
        <f t="shared" si="86"/>
        <v>70861000</v>
      </c>
      <c r="AD446" s="42"/>
      <c r="AE446" s="42">
        <f t="shared" si="87"/>
        <v>11130000</v>
      </c>
      <c r="AF446" s="42">
        <f t="shared" ref="AF446:AF447" si="102">--N446/30*19</f>
        <v>7049000</v>
      </c>
      <c r="AG446" s="42">
        <v>0</v>
      </c>
      <c r="AH446" s="42"/>
      <c r="AI446" s="42"/>
      <c r="AJ446" s="42">
        <f t="shared" si="88"/>
        <v>18179000</v>
      </c>
      <c r="AK446" s="42">
        <f t="shared" si="89"/>
        <v>89040000</v>
      </c>
      <c r="AL446" s="39"/>
      <c r="AM446" s="39"/>
      <c r="AN446" s="39"/>
      <c r="AO446" s="39"/>
      <c r="AP446" s="39"/>
      <c r="AQ446" s="39" t="s">
        <v>61</v>
      </c>
      <c r="AR446" s="39" t="s">
        <v>961</v>
      </c>
      <c r="AS446" s="39" t="s">
        <v>962</v>
      </c>
      <c r="AT446" s="39" t="s">
        <v>650</v>
      </c>
    </row>
    <row r="447" spans="1:46" hidden="1" x14ac:dyDescent="0.25">
      <c r="A447" s="38">
        <v>446</v>
      </c>
      <c r="B447" s="39" t="s">
        <v>7</v>
      </c>
      <c r="C447" s="39" t="s">
        <v>963</v>
      </c>
      <c r="D447" s="39" t="s">
        <v>964</v>
      </c>
      <c r="E447" s="40">
        <v>52907560</v>
      </c>
      <c r="F447" s="41">
        <v>46042</v>
      </c>
      <c r="G447" s="41"/>
      <c r="H447" s="41">
        <v>46284</v>
      </c>
      <c r="I447" s="42">
        <v>122304000</v>
      </c>
      <c r="J447" s="43"/>
      <c r="K447" s="40">
        <v>0</v>
      </c>
      <c r="L447" s="39" t="s">
        <v>60</v>
      </c>
      <c r="M447" s="42">
        <v>0</v>
      </c>
      <c r="N447" s="40">
        <v>15288000</v>
      </c>
      <c r="O447" s="42">
        <v>509600</v>
      </c>
      <c r="P447" s="38">
        <v>608</v>
      </c>
      <c r="Q447" s="41">
        <v>46033</v>
      </c>
      <c r="R447" s="42">
        <v>183456000</v>
      </c>
      <c r="S447" s="38">
        <v>360</v>
      </c>
      <c r="T447" s="41">
        <v>46042</v>
      </c>
      <c r="U447" s="42">
        <v>122304000</v>
      </c>
      <c r="V447" s="42">
        <v>5605600</v>
      </c>
      <c r="W447" s="42">
        <v>15288000</v>
      </c>
      <c r="X447" s="42">
        <v>15288000</v>
      </c>
      <c r="Y447" s="42">
        <v>15288000</v>
      </c>
      <c r="Z447" s="42">
        <v>15288000</v>
      </c>
      <c r="AA447" s="42">
        <v>15288000</v>
      </c>
      <c r="AB447" s="42">
        <v>15288000</v>
      </c>
      <c r="AC447" s="42">
        <f t="shared" si="86"/>
        <v>97333600</v>
      </c>
      <c r="AD447" s="42"/>
      <c r="AE447" s="42">
        <f t="shared" si="87"/>
        <v>15288000</v>
      </c>
      <c r="AF447" s="42">
        <f t="shared" si="102"/>
        <v>9682400</v>
      </c>
      <c r="AG447" s="42">
        <v>0</v>
      </c>
      <c r="AH447" s="42"/>
      <c r="AI447" s="42"/>
      <c r="AJ447" s="42">
        <f t="shared" si="88"/>
        <v>24970400</v>
      </c>
      <c r="AK447" s="42">
        <f t="shared" si="89"/>
        <v>122304000</v>
      </c>
      <c r="AL447" s="39"/>
      <c r="AM447" s="39"/>
      <c r="AN447" s="39"/>
      <c r="AO447" s="39"/>
      <c r="AP447" s="39"/>
      <c r="AQ447" s="39" t="s">
        <v>61</v>
      </c>
      <c r="AR447" s="39" t="s">
        <v>965</v>
      </c>
      <c r="AS447" s="39" t="s">
        <v>966</v>
      </c>
      <c r="AT447" s="39" t="s">
        <v>650</v>
      </c>
    </row>
    <row r="448" spans="1:46" hidden="1" x14ac:dyDescent="0.25">
      <c r="A448" s="38">
        <v>447</v>
      </c>
      <c r="B448" s="39" t="s">
        <v>3</v>
      </c>
      <c r="C448" s="39" t="s">
        <v>2791</v>
      </c>
      <c r="D448" s="39" t="s">
        <v>2792</v>
      </c>
      <c r="E448" s="40">
        <v>52434480</v>
      </c>
      <c r="F448" s="41">
        <v>46043</v>
      </c>
      <c r="G448" s="41"/>
      <c r="H448" s="41">
        <v>46285</v>
      </c>
      <c r="I448" s="42">
        <v>25869416</v>
      </c>
      <c r="J448" s="43"/>
      <c r="K448" s="40">
        <v>0</v>
      </c>
      <c r="L448" s="39" t="s">
        <v>60</v>
      </c>
      <c r="M448" s="42">
        <v>0</v>
      </c>
      <c r="N448" s="40">
        <v>3233677</v>
      </c>
      <c r="O448" s="42">
        <v>107789.23333333334</v>
      </c>
      <c r="P448" s="38">
        <v>181</v>
      </c>
      <c r="Q448" s="41">
        <v>46033</v>
      </c>
      <c r="R448" s="42">
        <v>25869416</v>
      </c>
      <c r="S448" s="38">
        <v>423</v>
      </c>
      <c r="T448" s="41">
        <v>46043</v>
      </c>
      <c r="U448" s="42">
        <v>25869416</v>
      </c>
      <c r="V448" s="42">
        <v>1077892.33</v>
      </c>
      <c r="W448" s="42">
        <v>3233677</v>
      </c>
      <c r="X448" s="42">
        <v>3233677</v>
      </c>
      <c r="Y448" s="42">
        <v>3233677</v>
      </c>
      <c r="Z448" s="42">
        <v>3233677</v>
      </c>
      <c r="AA448" s="42">
        <v>3233677</v>
      </c>
      <c r="AB448" s="42">
        <v>3233677</v>
      </c>
      <c r="AC448" s="42">
        <f t="shared" si="86"/>
        <v>20479954.329999998</v>
      </c>
      <c r="AD448" s="42"/>
      <c r="AE448" s="42">
        <f t="shared" si="87"/>
        <v>3233677</v>
      </c>
      <c r="AF448" s="42">
        <f>--N448/30*20</f>
        <v>2155784.666666667</v>
      </c>
      <c r="AG448" s="42">
        <v>0</v>
      </c>
      <c r="AH448" s="42"/>
      <c r="AI448" s="42"/>
      <c r="AJ448" s="42">
        <f t="shared" si="88"/>
        <v>5389461.666666667</v>
      </c>
      <c r="AK448" s="42">
        <f t="shared" si="89"/>
        <v>25869415.996666666</v>
      </c>
      <c r="AL448" s="39"/>
      <c r="AM448" s="39"/>
      <c r="AN448" s="39"/>
      <c r="AO448" s="39"/>
      <c r="AP448" s="39"/>
      <c r="AQ448" s="39" t="s">
        <v>163</v>
      </c>
      <c r="AR448" s="39" t="s">
        <v>2793</v>
      </c>
      <c r="AS448" s="39" t="s">
        <v>2794</v>
      </c>
      <c r="AT448" s="39" t="s">
        <v>2738</v>
      </c>
    </row>
    <row r="449" spans="1:46" hidden="1" x14ac:dyDescent="0.25">
      <c r="A449" s="38">
        <v>448</v>
      </c>
      <c r="B449" s="39" t="s">
        <v>7</v>
      </c>
      <c r="C449" s="39" t="s">
        <v>967</v>
      </c>
      <c r="D449" s="39" t="s">
        <v>968</v>
      </c>
      <c r="E449" s="40">
        <v>1088263241</v>
      </c>
      <c r="F449" s="41">
        <v>46042</v>
      </c>
      <c r="G449" s="41"/>
      <c r="H449" s="41">
        <v>46284</v>
      </c>
      <c r="I449" s="42">
        <v>96000000</v>
      </c>
      <c r="J449" s="43"/>
      <c r="K449" s="40">
        <v>0</v>
      </c>
      <c r="L449" s="39" t="s">
        <v>60</v>
      </c>
      <c r="M449" s="42">
        <v>0</v>
      </c>
      <c r="N449" s="40">
        <v>12000000</v>
      </c>
      <c r="O449" s="42">
        <v>400000</v>
      </c>
      <c r="P449" s="38">
        <v>699</v>
      </c>
      <c r="Q449" s="41">
        <v>46033</v>
      </c>
      <c r="R449" s="42">
        <v>96000000</v>
      </c>
      <c r="S449" s="38">
        <v>375</v>
      </c>
      <c r="T449" s="41">
        <v>46042</v>
      </c>
      <c r="U449" s="42">
        <v>96000000</v>
      </c>
      <c r="V449" s="42">
        <v>4400000</v>
      </c>
      <c r="W449" s="42">
        <v>12000000</v>
      </c>
      <c r="X449" s="42">
        <v>12000000</v>
      </c>
      <c r="Y449" s="42">
        <v>12000000</v>
      </c>
      <c r="Z449" s="42">
        <v>12000000</v>
      </c>
      <c r="AA449" s="42">
        <v>12000000</v>
      </c>
      <c r="AB449" s="42">
        <v>12000000</v>
      </c>
      <c r="AC449" s="42">
        <f t="shared" si="86"/>
        <v>76400000</v>
      </c>
      <c r="AD449" s="42"/>
      <c r="AE449" s="42">
        <f t="shared" si="87"/>
        <v>12000000</v>
      </c>
      <c r="AF449" s="42">
        <f>--N449/30*19</f>
        <v>7600000</v>
      </c>
      <c r="AG449" s="42">
        <v>0</v>
      </c>
      <c r="AH449" s="42"/>
      <c r="AI449" s="42"/>
      <c r="AJ449" s="42">
        <f t="shared" si="88"/>
        <v>19600000</v>
      </c>
      <c r="AK449" s="42">
        <f t="shared" si="89"/>
        <v>96000000</v>
      </c>
      <c r="AL449" s="39"/>
      <c r="AM449" s="39"/>
      <c r="AN449" s="39"/>
      <c r="AO449" s="39"/>
      <c r="AP449" s="39"/>
      <c r="AQ449" s="39" t="s">
        <v>61</v>
      </c>
      <c r="AR449" s="39" t="s">
        <v>969</v>
      </c>
      <c r="AS449" s="39" t="s">
        <v>970</v>
      </c>
      <c r="AT449" s="39" t="s">
        <v>650</v>
      </c>
    </row>
    <row r="450" spans="1:46" hidden="1" x14ac:dyDescent="0.25">
      <c r="A450" s="38">
        <v>449</v>
      </c>
      <c r="B450" s="39" t="s">
        <v>7</v>
      </c>
      <c r="C450" s="39" t="s">
        <v>971</v>
      </c>
      <c r="D450" s="39" t="s">
        <v>972</v>
      </c>
      <c r="E450" s="40">
        <v>1010128776</v>
      </c>
      <c r="F450" s="41">
        <v>46043</v>
      </c>
      <c r="G450" s="41"/>
      <c r="H450" s="41">
        <v>46285</v>
      </c>
      <c r="I450" s="42">
        <v>48350400</v>
      </c>
      <c r="J450" s="43"/>
      <c r="K450" s="40">
        <v>0</v>
      </c>
      <c r="L450" s="39" t="s">
        <v>60</v>
      </c>
      <c r="M450" s="42">
        <v>0</v>
      </c>
      <c r="N450" s="40">
        <v>6043800</v>
      </c>
      <c r="O450" s="42">
        <v>201460</v>
      </c>
      <c r="P450" s="38">
        <v>740</v>
      </c>
      <c r="Q450" s="41">
        <v>46033</v>
      </c>
      <c r="R450" s="42">
        <v>72525600</v>
      </c>
      <c r="S450" s="38">
        <v>411</v>
      </c>
      <c r="T450" s="41">
        <v>46043</v>
      </c>
      <c r="U450" s="42">
        <v>48350400</v>
      </c>
      <c r="V450" s="42">
        <v>2014600</v>
      </c>
      <c r="W450" s="42">
        <v>6043800</v>
      </c>
      <c r="X450" s="42">
        <v>6043800</v>
      </c>
      <c r="Y450" s="42">
        <v>6043800</v>
      </c>
      <c r="Z450" s="42">
        <v>6043800</v>
      </c>
      <c r="AA450" s="42">
        <v>6043800</v>
      </c>
      <c r="AB450" s="42">
        <v>6043800</v>
      </c>
      <c r="AC450" s="42">
        <f>SUM(V450:AA450)</f>
        <v>32233600</v>
      </c>
      <c r="AD450" s="42">
        <f>+AB450</f>
        <v>6043800</v>
      </c>
      <c r="AE450" s="42">
        <f t="shared" si="87"/>
        <v>6043800</v>
      </c>
      <c r="AF450" s="42">
        <f>--N450/30*20</f>
        <v>4029200</v>
      </c>
      <c r="AG450" s="42">
        <v>0</v>
      </c>
      <c r="AH450" s="42"/>
      <c r="AI450" s="42"/>
      <c r="AJ450" s="42">
        <f t="shared" si="88"/>
        <v>16116800</v>
      </c>
      <c r="AK450" s="42">
        <f t="shared" si="89"/>
        <v>48350400</v>
      </c>
      <c r="AL450" s="39"/>
      <c r="AM450" s="39"/>
      <c r="AN450" s="39"/>
      <c r="AO450" s="39"/>
      <c r="AP450" s="39"/>
      <c r="AQ450" s="39" t="s">
        <v>61</v>
      </c>
      <c r="AR450" s="39" t="s">
        <v>973</v>
      </c>
      <c r="AS450" s="39" t="s">
        <v>974</v>
      </c>
      <c r="AT450" s="39" t="s">
        <v>650</v>
      </c>
    </row>
    <row r="451" spans="1:46" hidden="1" x14ac:dyDescent="0.25">
      <c r="A451" s="38">
        <v>450</v>
      </c>
      <c r="B451" s="39" t="s">
        <v>6</v>
      </c>
      <c r="C451" s="39" t="s">
        <v>1668</v>
      </c>
      <c r="D451" s="39" t="s">
        <v>1669</v>
      </c>
      <c r="E451" s="40">
        <v>1069732053</v>
      </c>
      <c r="F451" s="41">
        <v>46042</v>
      </c>
      <c r="G451" s="41"/>
      <c r="H451" s="41">
        <v>46284</v>
      </c>
      <c r="I451" s="42">
        <v>64000000</v>
      </c>
      <c r="J451" s="43"/>
      <c r="K451" s="40">
        <v>0</v>
      </c>
      <c r="L451" s="39" t="s">
        <v>60</v>
      </c>
      <c r="M451" s="42">
        <v>0</v>
      </c>
      <c r="N451" s="40">
        <v>8000000</v>
      </c>
      <c r="O451" s="42">
        <v>266666.66666666669</v>
      </c>
      <c r="P451" s="38">
        <v>352</v>
      </c>
      <c r="Q451" s="41">
        <v>46033</v>
      </c>
      <c r="R451" s="42">
        <v>64000000</v>
      </c>
      <c r="S451" s="38">
        <v>370</v>
      </c>
      <c r="T451" s="41">
        <v>46042</v>
      </c>
      <c r="U451" s="42">
        <v>64000000</v>
      </c>
      <c r="V451" s="42">
        <v>2933333.33</v>
      </c>
      <c r="W451" s="42">
        <v>8000000</v>
      </c>
      <c r="X451" s="42">
        <v>8000000</v>
      </c>
      <c r="Y451" s="42">
        <v>8000000</v>
      </c>
      <c r="Z451" s="42">
        <v>8000000</v>
      </c>
      <c r="AA451" s="42">
        <v>8000000</v>
      </c>
      <c r="AB451" s="42">
        <v>8000000</v>
      </c>
      <c r="AC451" s="42">
        <f t="shared" ref="AC451:AC514" si="103">SUM(V451:AB451)</f>
        <v>50933333.329999998</v>
      </c>
      <c r="AD451" s="42"/>
      <c r="AE451" s="42">
        <f t="shared" ref="AE451:AE514" si="104">--N451</f>
        <v>8000000</v>
      </c>
      <c r="AF451" s="42">
        <f>--N451/30*19</f>
        <v>5066666.666666667</v>
      </c>
      <c r="AG451" s="42">
        <v>0</v>
      </c>
      <c r="AH451" s="42"/>
      <c r="AI451" s="42"/>
      <c r="AJ451" s="42">
        <f t="shared" ref="AJ451:AJ514" si="105">SUM(AD451:AI451)</f>
        <v>13066666.666666668</v>
      </c>
      <c r="AK451" s="42">
        <f t="shared" ref="AK451:AK514" si="106">--AJ451--AC451</f>
        <v>63999999.99666667</v>
      </c>
      <c r="AL451" s="39"/>
      <c r="AM451" s="39"/>
      <c r="AN451" s="39"/>
      <c r="AO451" s="39"/>
      <c r="AP451" s="39"/>
      <c r="AQ451" s="39" t="s">
        <v>61</v>
      </c>
      <c r="AR451" s="39" t="s">
        <v>1670</v>
      </c>
      <c r="AS451" s="39" t="s">
        <v>1671</v>
      </c>
      <c r="AT451" s="39" t="s">
        <v>1175</v>
      </c>
    </row>
    <row r="452" spans="1:46" hidden="1" x14ac:dyDescent="0.25">
      <c r="A452" s="38">
        <v>451</v>
      </c>
      <c r="B452" s="39" t="s">
        <v>6</v>
      </c>
      <c r="C452" s="39" t="s">
        <v>1672</v>
      </c>
      <c r="D452" s="39" t="s">
        <v>1673</v>
      </c>
      <c r="E452" s="40">
        <v>1032430198</v>
      </c>
      <c r="F452" s="41">
        <v>46045</v>
      </c>
      <c r="G452" s="41"/>
      <c r="H452" s="41">
        <v>46287</v>
      </c>
      <c r="I452" s="42">
        <v>73792312</v>
      </c>
      <c r="J452" s="43"/>
      <c r="K452" s="40">
        <v>0</v>
      </c>
      <c r="L452" s="39" t="s">
        <v>60</v>
      </c>
      <c r="M452" s="42">
        <v>0</v>
      </c>
      <c r="N452" s="40">
        <v>9224039</v>
      </c>
      <c r="O452" s="42">
        <v>307467.96666666667</v>
      </c>
      <c r="P452" s="38">
        <v>351</v>
      </c>
      <c r="Q452" s="41">
        <v>46033</v>
      </c>
      <c r="R452" s="42">
        <v>73792312</v>
      </c>
      <c r="S452" s="38">
        <v>493</v>
      </c>
      <c r="T452" s="41">
        <v>46044</v>
      </c>
      <c r="U452" s="42">
        <v>73792312</v>
      </c>
      <c r="V452" s="42">
        <v>2459743.7333333334</v>
      </c>
      <c r="W452" s="42">
        <v>9224039</v>
      </c>
      <c r="X452" s="42">
        <v>9224039</v>
      </c>
      <c r="Y452" s="42">
        <v>9224039</v>
      </c>
      <c r="Z452" s="42">
        <v>9224039</v>
      </c>
      <c r="AA452" s="42">
        <v>9224039</v>
      </c>
      <c r="AB452" s="42">
        <v>9224039</v>
      </c>
      <c r="AC452" s="42">
        <f t="shared" si="103"/>
        <v>57803977.733333334</v>
      </c>
      <c r="AD452" s="42"/>
      <c r="AE452" s="42">
        <f t="shared" si="104"/>
        <v>9224039</v>
      </c>
      <c r="AF452" s="42">
        <f t="shared" ref="AF452:AF453" si="107">--N452/30*22</f>
        <v>6764295.2666666666</v>
      </c>
      <c r="AG452" s="42">
        <v>0</v>
      </c>
      <c r="AH452" s="42"/>
      <c r="AI452" s="42"/>
      <c r="AJ452" s="42">
        <f t="shared" si="105"/>
        <v>15988334.266666666</v>
      </c>
      <c r="AK452" s="42">
        <f t="shared" si="106"/>
        <v>73792312</v>
      </c>
      <c r="AL452" s="39"/>
      <c r="AM452" s="39"/>
      <c r="AN452" s="39"/>
      <c r="AO452" s="39"/>
      <c r="AP452" s="39"/>
      <c r="AQ452" s="39" t="s">
        <v>61</v>
      </c>
      <c r="AR452" s="39" t="s">
        <v>1674</v>
      </c>
      <c r="AS452" s="39" t="s">
        <v>1675</v>
      </c>
      <c r="AT452" s="39" t="s">
        <v>1175</v>
      </c>
    </row>
    <row r="453" spans="1:46" hidden="1" x14ac:dyDescent="0.25">
      <c r="A453" s="38">
        <v>452</v>
      </c>
      <c r="B453" s="39" t="s">
        <v>6</v>
      </c>
      <c r="C453" s="39" t="s">
        <v>1676</v>
      </c>
      <c r="D453" s="39" t="s">
        <v>1677</v>
      </c>
      <c r="E453" s="40">
        <v>1024472991</v>
      </c>
      <c r="F453" s="41">
        <v>46045</v>
      </c>
      <c r="G453" s="41"/>
      <c r="H453" s="41">
        <v>46287</v>
      </c>
      <c r="I453" s="42">
        <v>73792312</v>
      </c>
      <c r="J453" s="43"/>
      <c r="K453" s="40">
        <v>0</v>
      </c>
      <c r="L453" s="39" t="s">
        <v>60</v>
      </c>
      <c r="M453" s="42">
        <v>0</v>
      </c>
      <c r="N453" s="40">
        <v>9224039</v>
      </c>
      <c r="O453" s="42">
        <v>307467.96666666667</v>
      </c>
      <c r="P453" s="38">
        <v>473</v>
      </c>
      <c r="Q453" s="41">
        <v>46033</v>
      </c>
      <c r="R453" s="42">
        <v>73792312</v>
      </c>
      <c r="S453" s="38">
        <v>496</v>
      </c>
      <c r="T453" s="41">
        <v>46044</v>
      </c>
      <c r="U453" s="42">
        <v>73792312</v>
      </c>
      <c r="V453" s="42">
        <v>2459743.73</v>
      </c>
      <c r="W453" s="42">
        <v>9224039</v>
      </c>
      <c r="X453" s="42">
        <v>9224039</v>
      </c>
      <c r="Y453" s="42">
        <v>9224039</v>
      </c>
      <c r="Z453" s="42">
        <v>9224039</v>
      </c>
      <c r="AA453" s="42">
        <v>9224039</v>
      </c>
      <c r="AB453" s="42">
        <v>9224039</v>
      </c>
      <c r="AC453" s="42">
        <f t="shared" si="103"/>
        <v>57803977.730000004</v>
      </c>
      <c r="AD453" s="42"/>
      <c r="AE453" s="42">
        <f t="shared" si="104"/>
        <v>9224039</v>
      </c>
      <c r="AF453" s="42">
        <f t="shared" si="107"/>
        <v>6764295.2666666666</v>
      </c>
      <c r="AG453" s="42">
        <v>0</v>
      </c>
      <c r="AH453" s="42"/>
      <c r="AI453" s="42"/>
      <c r="AJ453" s="42">
        <f t="shared" si="105"/>
        <v>15988334.266666666</v>
      </c>
      <c r="AK453" s="42">
        <f t="shared" si="106"/>
        <v>73792311.99666667</v>
      </c>
      <c r="AL453" s="39"/>
      <c r="AM453" s="39"/>
      <c r="AN453" s="39"/>
      <c r="AO453" s="39"/>
      <c r="AP453" s="39"/>
      <c r="AQ453" s="39" t="s">
        <v>61</v>
      </c>
      <c r="AR453" s="39" t="s">
        <v>1678</v>
      </c>
      <c r="AS453" s="39" t="s">
        <v>1679</v>
      </c>
      <c r="AT453" s="39" t="s">
        <v>1175</v>
      </c>
    </row>
    <row r="454" spans="1:46" hidden="1" x14ac:dyDescent="0.25">
      <c r="A454" s="38">
        <v>453</v>
      </c>
      <c r="B454" s="39" t="s">
        <v>6</v>
      </c>
      <c r="C454" s="39" t="s">
        <v>1680</v>
      </c>
      <c r="D454" s="39" t="s">
        <v>1681</v>
      </c>
      <c r="E454" s="40">
        <v>80845284</v>
      </c>
      <c r="F454" s="41">
        <v>46042</v>
      </c>
      <c r="G454" s="41"/>
      <c r="H454" s="41">
        <v>46284</v>
      </c>
      <c r="I454" s="42">
        <v>73792312</v>
      </c>
      <c r="J454" s="43"/>
      <c r="K454" s="40">
        <v>0</v>
      </c>
      <c r="L454" s="39" t="s">
        <v>60</v>
      </c>
      <c r="M454" s="42">
        <v>0</v>
      </c>
      <c r="N454" s="40">
        <v>9224039</v>
      </c>
      <c r="O454" s="42">
        <v>307467.96666666667</v>
      </c>
      <c r="P454" s="38">
        <v>281</v>
      </c>
      <c r="Q454" s="41">
        <v>46033</v>
      </c>
      <c r="R454" s="42">
        <v>73792312</v>
      </c>
      <c r="S454" s="38">
        <v>391</v>
      </c>
      <c r="T454" s="41">
        <v>46042</v>
      </c>
      <c r="U454" s="42">
        <v>73792312</v>
      </c>
      <c r="V454" s="42">
        <v>3382147.6333333333</v>
      </c>
      <c r="W454" s="42">
        <v>9224039</v>
      </c>
      <c r="X454" s="42">
        <v>9224039</v>
      </c>
      <c r="Y454" s="42">
        <v>9224039</v>
      </c>
      <c r="Z454" s="42">
        <v>9224039</v>
      </c>
      <c r="AA454" s="42">
        <v>9224039</v>
      </c>
      <c r="AB454" s="42">
        <v>9224039</v>
      </c>
      <c r="AC454" s="42">
        <f t="shared" si="103"/>
        <v>58726381.633333333</v>
      </c>
      <c r="AD454" s="42"/>
      <c r="AE454" s="42">
        <f t="shared" si="104"/>
        <v>9224039</v>
      </c>
      <c r="AF454" s="42">
        <f>--N454/30*19</f>
        <v>5841891.3666666672</v>
      </c>
      <c r="AG454" s="42">
        <v>0</v>
      </c>
      <c r="AH454" s="42"/>
      <c r="AI454" s="42"/>
      <c r="AJ454" s="42">
        <f t="shared" si="105"/>
        <v>15065930.366666667</v>
      </c>
      <c r="AK454" s="42">
        <f t="shared" si="106"/>
        <v>73792312</v>
      </c>
      <c r="AL454" s="39"/>
      <c r="AM454" s="39"/>
      <c r="AN454" s="39"/>
      <c r="AO454" s="39"/>
      <c r="AP454" s="39"/>
      <c r="AQ454" s="39" t="s">
        <v>61</v>
      </c>
      <c r="AR454" s="39" t="s">
        <v>1682</v>
      </c>
      <c r="AS454" s="39" t="s">
        <v>1683</v>
      </c>
      <c r="AT454" s="39" t="s">
        <v>1175</v>
      </c>
    </row>
    <row r="455" spans="1:46" hidden="1" x14ac:dyDescent="0.25">
      <c r="A455" s="38">
        <v>454</v>
      </c>
      <c r="B455" s="39" t="s">
        <v>6</v>
      </c>
      <c r="C455" s="39" t="s">
        <v>1684</v>
      </c>
      <c r="D455" s="39" t="s">
        <v>1685</v>
      </c>
      <c r="E455" s="40">
        <v>80250264</v>
      </c>
      <c r="F455" s="41">
        <v>46045</v>
      </c>
      <c r="G455" s="41"/>
      <c r="H455" s="41">
        <v>46287</v>
      </c>
      <c r="I455" s="42">
        <v>73792312</v>
      </c>
      <c r="J455" s="43"/>
      <c r="K455" s="40">
        <v>0</v>
      </c>
      <c r="L455" s="39" t="s">
        <v>60</v>
      </c>
      <c r="M455" s="42">
        <v>0</v>
      </c>
      <c r="N455" s="40">
        <v>9224039</v>
      </c>
      <c r="O455" s="42">
        <v>307467.96666666667</v>
      </c>
      <c r="P455" s="38">
        <v>317</v>
      </c>
      <c r="Q455" s="41">
        <v>46033</v>
      </c>
      <c r="R455" s="42">
        <v>73792312</v>
      </c>
      <c r="S455" s="38">
        <v>498</v>
      </c>
      <c r="T455" s="41">
        <v>46044</v>
      </c>
      <c r="U455" s="42">
        <v>73792312</v>
      </c>
      <c r="V455" s="42">
        <v>2459743.7333333334</v>
      </c>
      <c r="W455" s="42">
        <v>9224039</v>
      </c>
      <c r="X455" s="42">
        <v>9224039</v>
      </c>
      <c r="Y455" s="42">
        <v>9224039</v>
      </c>
      <c r="Z455" s="42">
        <v>9224039</v>
      </c>
      <c r="AA455" s="42">
        <v>9224039</v>
      </c>
      <c r="AB455" s="42">
        <v>9224039</v>
      </c>
      <c r="AC455" s="42">
        <f t="shared" si="103"/>
        <v>57803977.733333334</v>
      </c>
      <c r="AD455" s="42"/>
      <c r="AE455" s="42">
        <f t="shared" si="104"/>
        <v>9224039</v>
      </c>
      <c r="AF455" s="42">
        <f>--N455/30*22</f>
        <v>6764295.2666666666</v>
      </c>
      <c r="AG455" s="42">
        <v>0</v>
      </c>
      <c r="AH455" s="42"/>
      <c r="AI455" s="42"/>
      <c r="AJ455" s="42">
        <f t="shared" si="105"/>
        <v>15988334.266666666</v>
      </c>
      <c r="AK455" s="42">
        <f t="shared" si="106"/>
        <v>73792312</v>
      </c>
      <c r="AL455" s="39"/>
      <c r="AM455" s="39"/>
      <c r="AN455" s="39"/>
      <c r="AO455" s="39"/>
      <c r="AP455" s="39"/>
      <c r="AQ455" s="39" t="s">
        <v>61</v>
      </c>
      <c r="AR455" s="39" t="s">
        <v>1686</v>
      </c>
      <c r="AS455" s="39" t="s">
        <v>1687</v>
      </c>
      <c r="AT455" s="39" t="s">
        <v>1175</v>
      </c>
    </row>
    <row r="456" spans="1:46" hidden="1" x14ac:dyDescent="0.25">
      <c r="A456" s="38">
        <v>455</v>
      </c>
      <c r="B456" s="39" t="s">
        <v>6</v>
      </c>
      <c r="C456" s="39" t="s">
        <v>1688</v>
      </c>
      <c r="D456" s="39" t="s">
        <v>1689</v>
      </c>
      <c r="E456" s="40">
        <v>1020771512</v>
      </c>
      <c r="F456" s="41">
        <v>46049</v>
      </c>
      <c r="G456" s="41"/>
      <c r="H456" s="41">
        <v>46291</v>
      </c>
      <c r="I456" s="42">
        <v>58856392</v>
      </c>
      <c r="J456" s="43"/>
      <c r="K456" s="40">
        <v>0</v>
      </c>
      <c r="L456" s="39" t="s">
        <v>60</v>
      </c>
      <c r="M456" s="42">
        <v>0</v>
      </c>
      <c r="N456" s="40">
        <v>7357049</v>
      </c>
      <c r="O456" s="42">
        <v>245234.96666666667</v>
      </c>
      <c r="P456" s="38">
        <v>427</v>
      </c>
      <c r="Q456" s="41">
        <v>46033</v>
      </c>
      <c r="R456" s="42">
        <v>58856392</v>
      </c>
      <c r="S456" s="38">
        <v>1049</v>
      </c>
      <c r="T456" s="41">
        <v>46049</v>
      </c>
      <c r="U456" s="42">
        <v>58856392</v>
      </c>
      <c r="V456" s="42">
        <v>980939.8666666667</v>
      </c>
      <c r="W456" s="42">
        <v>7357049</v>
      </c>
      <c r="X456" s="42">
        <v>7357049</v>
      </c>
      <c r="Y456" s="42">
        <v>7357049</v>
      </c>
      <c r="Z456" s="42">
        <v>7357049</v>
      </c>
      <c r="AA456" s="42">
        <v>7357049</v>
      </c>
      <c r="AB456" s="42">
        <v>7357049</v>
      </c>
      <c r="AC456" s="42">
        <f t="shared" si="103"/>
        <v>45123233.866666667</v>
      </c>
      <c r="AD456" s="42"/>
      <c r="AE456" s="42">
        <f t="shared" si="104"/>
        <v>7357049</v>
      </c>
      <c r="AF456" s="42">
        <f>--N456/30*26</f>
        <v>6376109.1333333338</v>
      </c>
      <c r="AG456" s="42">
        <v>0</v>
      </c>
      <c r="AH456" s="42"/>
      <c r="AI456" s="42"/>
      <c r="AJ456" s="42">
        <f t="shared" si="105"/>
        <v>13733158.133333333</v>
      </c>
      <c r="AK456" s="42">
        <f t="shared" si="106"/>
        <v>58856392</v>
      </c>
      <c r="AL456" s="39"/>
      <c r="AM456" s="39"/>
      <c r="AN456" s="39"/>
      <c r="AO456" s="39"/>
      <c r="AP456" s="39"/>
      <c r="AQ456" s="39" t="s">
        <v>61</v>
      </c>
      <c r="AR456" s="39" t="s">
        <v>1690</v>
      </c>
      <c r="AS456" s="39" t="s">
        <v>1691</v>
      </c>
      <c r="AT456" s="39" t="s">
        <v>1175</v>
      </c>
    </row>
    <row r="457" spans="1:46" hidden="1" x14ac:dyDescent="0.25">
      <c r="A457" s="38">
        <v>456</v>
      </c>
      <c r="B457" s="39" t="s">
        <v>6</v>
      </c>
      <c r="C457" s="39" t="s">
        <v>1692</v>
      </c>
      <c r="D457" s="39" t="s">
        <v>1693</v>
      </c>
      <c r="E457" s="40">
        <v>1085309710</v>
      </c>
      <c r="F457" s="41">
        <v>46051</v>
      </c>
      <c r="G457" s="41">
        <v>46113</v>
      </c>
      <c r="H457" s="41">
        <v>46293</v>
      </c>
      <c r="I457" s="42">
        <v>58856392</v>
      </c>
      <c r="J457" s="43">
        <v>43651824.07</v>
      </c>
      <c r="K457" s="40">
        <v>0</v>
      </c>
      <c r="L457" s="39" t="s">
        <v>60</v>
      </c>
      <c r="M457" s="42">
        <v>0</v>
      </c>
      <c r="N457" s="40">
        <v>7357049</v>
      </c>
      <c r="O457" s="42">
        <v>245234.96666666667</v>
      </c>
      <c r="P457" s="38">
        <v>428</v>
      </c>
      <c r="Q457" s="41">
        <v>46033</v>
      </c>
      <c r="R457" s="42">
        <v>88284588</v>
      </c>
      <c r="S457" s="38">
        <v>6363</v>
      </c>
      <c r="T457" s="41">
        <v>46113</v>
      </c>
      <c r="U457" s="42">
        <v>43651824.07</v>
      </c>
      <c r="V457" s="42">
        <v>0</v>
      </c>
      <c r="W457" s="42">
        <v>0</v>
      </c>
      <c r="X457" s="42">
        <v>0</v>
      </c>
      <c r="Y457" s="42">
        <v>7357049</v>
      </c>
      <c r="Z457" s="42">
        <v>7357049</v>
      </c>
      <c r="AA457" s="42">
        <v>7357049</v>
      </c>
      <c r="AB457" s="42">
        <v>7357049</v>
      </c>
      <c r="AC457" s="42">
        <f t="shared" si="103"/>
        <v>29428196</v>
      </c>
      <c r="AD457" s="42"/>
      <c r="AE457" s="42">
        <f t="shared" si="104"/>
        <v>7357049</v>
      </c>
      <c r="AF457" s="42">
        <f t="shared" ref="AF457:AF458" si="108">--N457/30*28</f>
        <v>6866579.0666666664</v>
      </c>
      <c r="AG457" s="42">
        <v>0</v>
      </c>
      <c r="AH457" s="42"/>
      <c r="AI457" s="42"/>
      <c r="AJ457" s="42">
        <f t="shared" si="105"/>
        <v>14223628.066666666</v>
      </c>
      <c r="AK457" s="42">
        <f t="shared" si="106"/>
        <v>43651824.066666663</v>
      </c>
      <c r="AL457" s="39"/>
      <c r="AM457" s="39"/>
      <c r="AN457" s="39"/>
      <c r="AO457" s="39"/>
      <c r="AP457" s="39" t="s">
        <v>92</v>
      </c>
      <c r="AQ457" s="39" t="s">
        <v>61</v>
      </c>
      <c r="AR457" s="39" t="s">
        <v>1694</v>
      </c>
      <c r="AS457" s="39" t="s">
        <v>1695</v>
      </c>
      <c r="AT457" s="39" t="s">
        <v>1175</v>
      </c>
    </row>
    <row r="458" spans="1:46" hidden="1" x14ac:dyDescent="0.25">
      <c r="A458" s="38">
        <v>457</v>
      </c>
      <c r="B458" s="39" t="s">
        <v>6</v>
      </c>
      <c r="C458" s="39" t="s">
        <v>1696</v>
      </c>
      <c r="D458" s="39" t="s">
        <v>1697</v>
      </c>
      <c r="E458" s="40">
        <v>52904856</v>
      </c>
      <c r="F458" s="41">
        <v>46051</v>
      </c>
      <c r="G458" s="41"/>
      <c r="H458" s="41">
        <v>46293</v>
      </c>
      <c r="I458" s="42">
        <v>58856392</v>
      </c>
      <c r="J458" s="43"/>
      <c r="K458" s="40">
        <v>0</v>
      </c>
      <c r="L458" s="39" t="s">
        <v>60</v>
      </c>
      <c r="M458" s="42">
        <v>0</v>
      </c>
      <c r="N458" s="40">
        <v>7357049</v>
      </c>
      <c r="O458" s="42">
        <v>245234.96666666667</v>
      </c>
      <c r="P458" s="38">
        <v>234</v>
      </c>
      <c r="Q458" s="41">
        <v>46033</v>
      </c>
      <c r="R458" s="42">
        <v>88284588</v>
      </c>
      <c r="S458" s="38">
        <v>1164</v>
      </c>
      <c r="T458" s="41">
        <v>46051</v>
      </c>
      <c r="U458" s="42">
        <v>58856392</v>
      </c>
      <c r="V458" s="42">
        <v>490469.93333333335</v>
      </c>
      <c r="W458" s="42">
        <v>7357049</v>
      </c>
      <c r="X458" s="42">
        <v>7357049</v>
      </c>
      <c r="Y458" s="42">
        <v>7357049</v>
      </c>
      <c r="Z458" s="42">
        <v>7357049</v>
      </c>
      <c r="AA458" s="42">
        <v>7357049</v>
      </c>
      <c r="AB458" s="42">
        <v>7357049</v>
      </c>
      <c r="AC458" s="42">
        <f t="shared" si="103"/>
        <v>44632763.933333337</v>
      </c>
      <c r="AD458" s="42"/>
      <c r="AE458" s="42">
        <f t="shared" si="104"/>
        <v>7357049</v>
      </c>
      <c r="AF458" s="42">
        <f t="shared" si="108"/>
        <v>6866579.0666666664</v>
      </c>
      <c r="AG458" s="42">
        <v>0</v>
      </c>
      <c r="AH458" s="42"/>
      <c r="AI458" s="42"/>
      <c r="AJ458" s="42">
        <f t="shared" si="105"/>
        <v>14223628.066666666</v>
      </c>
      <c r="AK458" s="42">
        <f t="shared" si="106"/>
        <v>58856392</v>
      </c>
      <c r="AL458" s="39"/>
      <c r="AM458" s="39"/>
      <c r="AN458" s="39"/>
      <c r="AO458" s="39"/>
      <c r="AP458" s="39"/>
      <c r="AQ458" s="39" t="s">
        <v>61</v>
      </c>
      <c r="AR458" s="39" t="s">
        <v>1698</v>
      </c>
      <c r="AS458" s="39" t="s">
        <v>1699</v>
      </c>
      <c r="AT458" s="39" t="s">
        <v>1175</v>
      </c>
    </row>
    <row r="459" spans="1:46" hidden="1" x14ac:dyDescent="0.25">
      <c r="A459" s="38">
        <v>458</v>
      </c>
      <c r="B459" s="39" t="s">
        <v>6</v>
      </c>
      <c r="C459" s="39" t="s">
        <v>1700</v>
      </c>
      <c r="D459" s="39" t="s">
        <v>1701</v>
      </c>
      <c r="E459" s="40">
        <v>1030542928</v>
      </c>
      <c r="F459" s="41">
        <v>46047</v>
      </c>
      <c r="G459" s="41"/>
      <c r="H459" s="41">
        <v>46289</v>
      </c>
      <c r="I459" s="42">
        <v>58856392</v>
      </c>
      <c r="J459" s="43"/>
      <c r="K459" s="40">
        <v>0</v>
      </c>
      <c r="L459" s="39" t="s">
        <v>60</v>
      </c>
      <c r="M459" s="42">
        <v>0</v>
      </c>
      <c r="N459" s="40">
        <v>7357049</v>
      </c>
      <c r="O459" s="42">
        <v>245234.96666666667</v>
      </c>
      <c r="P459" s="38">
        <v>268</v>
      </c>
      <c r="Q459" s="41">
        <v>46033</v>
      </c>
      <c r="R459" s="42">
        <v>58856392</v>
      </c>
      <c r="S459" s="38">
        <v>625</v>
      </c>
      <c r="T459" s="41">
        <v>46047</v>
      </c>
      <c r="U459" s="42">
        <v>58856392</v>
      </c>
      <c r="V459" s="42">
        <v>1471409.8</v>
      </c>
      <c r="W459" s="42">
        <v>7357049</v>
      </c>
      <c r="X459" s="42">
        <v>7357049</v>
      </c>
      <c r="Y459" s="42">
        <v>7357049</v>
      </c>
      <c r="Z459" s="42">
        <v>7357049</v>
      </c>
      <c r="AA459" s="42">
        <v>7357049</v>
      </c>
      <c r="AB459" s="42">
        <v>7357049</v>
      </c>
      <c r="AC459" s="42">
        <f t="shared" si="103"/>
        <v>45613703.799999997</v>
      </c>
      <c r="AD459" s="42"/>
      <c r="AE459" s="42">
        <f t="shared" si="104"/>
        <v>7357049</v>
      </c>
      <c r="AF459" s="42">
        <f t="shared" ref="AF459:AF460" si="109">--N459/30*24</f>
        <v>5885639.2000000002</v>
      </c>
      <c r="AG459" s="42">
        <v>0</v>
      </c>
      <c r="AH459" s="42"/>
      <c r="AI459" s="42"/>
      <c r="AJ459" s="42">
        <f t="shared" si="105"/>
        <v>13242688.199999999</v>
      </c>
      <c r="AK459" s="42">
        <f t="shared" si="106"/>
        <v>58856392</v>
      </c>
      <c r="AL459" s="39"/>
      <c r="AM459" s="39"/>
      <c r="AN459" s="39"/>
      <c r="AO459" s="39"/>
      <c r="AP459" s="39"/>
      <c r="AQ459" s="39" t="s">
        <v>61</v>
      </c>
      <c r="AR459" s="39" t="s">
        <v>1702</v>
      </c>
      <c r="AS459" s="39" t="s">
        <v>1703</v>
      </c>
      <c r="AT459" s="39" t="s">
        <v>1175</v>
      </c>
    </row>
    <row r="460" spans="1:46" hidden="1" x14ac:dyDescent="0.25">
      <c r="A460" s="38">
        <v>459</v>
      </c>
      <c r="B460" s="39" t="s">
        <v>6</v>
      </c>
      <c r="C460" s="39" t="s">
        <v>1704</v>
      </c>
      <c r="D460" s="39" t="s">
        <v>1705</v>
      </c>
      <c r="E460" s="40">
        <v>52126325</v>
      </c>
      <c r="F460" s="41">
        <v>46047</v>
      </c>
      <c r="G460" s="41"/>
      <c r="H460" s="41">
        <v>46289</v>
      </c>
      <c r="I460" s="42">
        <v>58856392</v>
      </c>
      <c r="J460" s="43"/>
      <c r="K460" s="40">
        <v>0</v>
      </c>
      <c r="L460" s="39" t="s">
        <v>60</v>
      </c>
      <c r="M460" s="42">
        <v>0</v>
      </c>
      <c r="N460" s="40">
        <v>7357049</v>
      </c>
      <c r="O460" s="42">
        <v>245234.96666666667</v>
      </c>
      <c r="P460" s="38">
        <v>460</v>
      </c>
      <c r="Q460" s="41">
        <v>46033</v>
      </c>
      <c r="R460" s="42">
        <v>58856392</v>
      </c>
      <c r="S460" s="38">
        <v>626</v>
      </c>
      <c r="T460" s="41">
        <v>46047</v>
      </c>
      <c r="U460" s="42">
        <v>58856392</v>
      </c>
      <c r="V460" s="42">
        <v>1471409.8</v>
      </c>
      <c r="W460" s="42">
        <v>7357049</v>
      </c>
      <c r="X460" s="42">
        <v>7357049</v>
      </c>
      <c r="Y460" s="42">
        <v>7357049</v>
      </c>
      <c r="Z460" s="42">
        <v>7357049</v>
      </c>
      <c r="AA460" s="42">
        <v>7357049</v>
      </c>
      <c r="AB460" s="42">
        <v>7357049</v>
      </c>
      <c r="AC460" s="42">
        <f t="shared" si="103"/>
        <v>45613703.799999997</v>
      </c>
      <c r="AD460" s="42"/>
      <c r="AE460" s="42">
        <f t="shared" si="104"/>
        <v>7357049</v>
      </c>
      <c r="AF460" s="42">
        <f t="shared" si="109"/>
        <v>5885639.2000000002</v>
      </c>
      <c r="AG460" s="42">
        <v>0</v>
      </c>
      <c r="AH460" s="42"/>
      <c r="AI460" s="42"/>
      <c r="AJ460" s="42">
        <f t="shared" si="105"/>
        <v>13242688.199999999</v>
      </c>
      <c r="AK460" s="42">
        <f t="shared" si="106"/>
        <v>58856392</v>
      </c>
      <c r="AL460" s="39"/>
      <c r="AM460" s="39"/>
      <c r="AN460" s="39"/>
      <c r="AO460" s="39"/>
      <c r="AP460" s="39"/>
      <c r="AQ460" s="39" t="s">
        <v>61</v>
      </c>
      <c r="AR460" s="39" t="s">
        <v>1706</v>
      </c>
      <c r="AS460" s="39" t="s">
        <v>1707</v>
      </c>
      <c r="AT460" s="39" t="s">
        <v>1175</v>
      </c>
    </row>
    <row r="461" spans="1:46" hidden="1" x14ac:dyDescent="0.25">
      <c r="A461" s="38">
        <v>460</v>
      </c>
      <c r="B461" s="39" t="s">
        <v>6</v>
      </c>
      <c r="C461" s="39" t="s">
        <v>1708</v>
      </c>
      <c r="D461" s="39" t="s">
        <v>1709</v>
      </c>
      <c r="E461" s="40">
        <v>52351045</v>
      </c>
      <c r="F461" s="41">
        <v>46048</v>
      </c>
      <c r="G461" s="41"/>
      <c r="H461" s="41">
        <v>46290</v>
      </c>
      <c r="I461" s="42">
        <v>58856392</v>
      </c>
      <c r="J461" s="43"/>
      <c r="K461" s="40">
        <v>0</v>
      </c>
      <c r="L461" s="39" t="s">
        <v>60</v>
      </c>
      <c r="M461" s="42">
        <v>0</v>
      </c>
      <c r="N461" s="40">
        <v>7357049</v>
      </c>
      <c r="O461" s="42">
        <v>245234.96666666667</v>
      </c>
      <c r="P461" s="38">
        <v>461</v>
      </c>
      <c r="Q461" s="41">
        <v>46033</v>
      </c>
      <c r="R461" s="42">
        <v>58856392</v>
      </c>
      <c r="S461" s="38">
        <v>628</v>
      </c>
      <c r="T461" s="41">
        <v>46048</v>
      </c>
      <c r="U461" s="42">
        <v>58856392</v>
      </c>
      <c r="V461" s="42">
        <v>1226174.8333333335</v>
      </c>
      <c r="W461" s="42">
        <v>7357049</v>
      </c>
      <c r="X461" s="42">
        <v>7357049</v>
      </c>
      <c r="Y461" s="42">
        <v>7357049</v>
      </c>
      <c r="Z461" s="42">
        <v>7357049</v>
      </c>
      <c r="AA461" s="42">
        <v>7357049</v>
      </c>
      <c r="AB461" s="42">
        <v>7357049</v>
      </c>
      <c r="AC461" s="42">
        <f t="shared" si="103"/>
        <v>45368468.833333336</v>
      </c>
      <c r="AD461" s="42"/>
      <c r="AE461" s="42">
        <f t="shared" si="104"/>
        <v>7357049</v>
      </c>
      <c r="AF461" s="42">
        <f t="shared" ref="AF461:AF463" si="110">--N461/30*25</f>
        <v>6130874.166666667</v>
      </c>
      <c r="AG461" s="42">
        <v>0</v>
      </c>
      <c r="AH461" s="42"/>
      <c r="AI461" s="42"/>
      <c r="AJ461" s="42">
        <f t="shared" si="105"/>
        <v>13487923.166666668</v>
      </c>
      <c r="AK461" s="42">
        <f t="shared" si="106"/>
        <v>58856392</v>
      </c>
      <c r="AL461" s="39"/>
      <c r="AM461" s="39"/>
      <c r="AN461" s="39"/>
      <c r="AO461" s="39"/>
      <c r="AP461" s="39"/>
      <c r="AQ461" s="39" t="s">
        <v>61</v>
      </c>
      <c r="AR461" s="39" t="s">
        <v>1710</v>
      </c>
      <c r="AS461" s="39" t="s">
        <v>1711</v>
      </c>
      <c r="AT461" s="39" t="s">
        <v>1175</v>
      </c>
    </row>
    <row r="462" spans="1:46" hidden="1" x14ac:dyDescent="0.25">
      <c r="A462" s="38">
        <v>461</v>
      </c>
      <c r="B462" s="39" t="s">
        <v>6</v>
      </c>
      <c r="C462" s="39" t="s">
        <v>1712</v>
      </c>
      <c r="D462" s="39" t="s">
        <v>1713</v>
      </c>
      <c r="E462" s="40">
        <v>1032356824</v>
      </c>
      <c r="F462" s="41">
        <v>46048</v>
      </c>
      <c r="G462" s="41"/>
      <c r="H462" s="41">
        <v>46290</v>
      </c>
      <c r="I462" s="42">
        <v>58856392</v>
      </c>
      <c r="J462" s="43"/>
      <c r="K462" s="40">
        <v>0</v>
      </c>
      <c r="L462" s="39" t="s">
        <v>60</v>
      </c>
      <c r="M462" s="42">
        <v>0</v>
      </c>
      <c r="N462" s="40">
        <v>7357049</v>
      </c>
      <c r="O462" s="42">
        <v>245234.96666666667</v>
      </c>
      <c r="P462" s="38">
        <v>309</v>
      </c>
      <c r="Q462" s="41">
        <v>46033</v>
      </c>
      <c r="R462" s="42">
        <v>58856392</v>
      </c>
      <c r="S462" s="38">
        <v>629</v>
      </c>
      <c r="T462" s="41">
        <v>46048</v>
      </c>
      <c r="U462" s="42">
        <v>58856392</v>
      </c>
      <c r="V462" s="42">
        <v>1226174.8333333335</v>
      </c>
      <c r="W462" s="42">
        <v>7357049</v>
      </c>
      <c r="X462" s="42">
        <v>7357049</v>
      </c>
      <c r="Y462" s="42">
        <v>7357049</v>
      </c>
      <c r="Z462" s="42">
        <v>7357049</v>
      </c>
      <c r="AA462" s="42">
        <v>7357049</v>
      </c>
      <c r="AB462" s="42">
        <v>7357049</v>
      </c>
      <c r="AC462" s="42">
        <f t="shared" si="103"/>
        <v>45368468.833333336</v>
      </c>
      <c r="AD462" s="42"/>
      <c r="AE462" s="42">
        <f t="shared" si="104"/>
        <v>7357049</v>
      </c>
      <c r="AF462" s="42">
        <f t="shared" si="110"/>
        <v>6130874.166666667</v>
      </c>
      <c r="AG462" s="42">
        <v>0</v>
      </c>
      <c r="AH462" s="42"/>
      <c r="AI462" s="42"/>
      <c r="AJ462" s="42">
        <f t="shared" si="105"/>
        <v>13487923.166666668</v>
      </c>
      <c r="AK462" s="42">
        <f t="shared" si="106"/>
        <v>58856392</v>
      </c>
      <c r="AL462" s="39"/>
      <c r="AM462" s="39"/>
      <c r="AN462" s="39"/>
      <c r="AO462" s="39"/>
      <c r="AP462" s="39"/>
      <c r="AQ462" s="39" t="s">
        <v>61</v>
      </c>
      <c r="AR462" s="39" t="s">
        <v>1714</v>
      </c>
      <c r="AS462" s="39" t="s">
        <v>1715</v>
      </c>
      <c r="AT462" s="39" t="s">
        <v>1175</v>
      </c>
    </row>
    <row r="463" spans="1:46" hidden="1" x14ac:dyDescent="0.25">
      <c r="A463" s="38">
        <v>462</v>
      </c>
      <c r="B463" s="39" t="s">
        <v>6</v>
      </c>
      <c r="C463" s="39" t="s">
        <v>1716</v>
      </c>
      <c r="D463" s="39" t="s">
        <v>1717</v>
      </c>
      <c r="E463" s="40">
        <v>1032393154</v>
      </c>
      <c r="F463" s="41">
        <v>46048</v>
      </c>
      <c r="G463" s="41"/>
      <c r="H463" s="41">
        <v>46290</v>
      </c>
      <c r="I463" s="42">
        <v>58856392</v>
      </c>
      <c r="J463" s="43"/>
      <c r="K463" s="40">
        <v>0</v>
      </c>
      <c r="L463" s="39" t="s">
        <v>60</v>
      </c>
      <c r="M463" s="42">
        <v>0</v>
      </c>
      <c r="N463" s="40">
        <v>7357049</v>
      </c>
      <c r="O463" s="42">
        <v>245234.96666666667</v>
      </c>
      <c r="P463" s="38">
        <v>233</v>
      </c>
      <c r="Q463" s="41">
        <v>46033</v>
      </c>
      <c r="R463" s="42">
        <v>58856392</v>
      </c>
      <c r="S463" s="38">
        <v>654</v>
      </c>
      <c r="T463" s="41">
        <v>46048</v>
      </c>
      <c r="U463" s="42">
        <v>58856392</v>
      </c>
      <c r="V463" s="42">
        <v>1226174.83</v>
      </c>
      <c r="W463" s="42">
        <v>7357049</v>
      </c>
      <c r="X463" s="42">
        <v>7357049</v>
      </c>
      <c r="Y463" s="42">
        <v>7357049</v>
      </c>
      <c r="Z463" s="42">
        <v>7357049</v>
      </c>
      <c r="AA463" s="42">
        <v>7357049</v>
      </c>
      <c r="AB463" s="42">
        <v>7357049</v>
      </c>
      <c r="AC463" s="42">
        <f t="shared" si="103"/>
        <v>45368468.829999998</v>
      </c>
      <c r="AD463" s="42"/>
      <c r="AE463" s="42">
        <f t="shared" si="104"/>
        <v>7357049</v>
      </c>
      <c r="AF463" s="42">
        <f t="shared" si="110"/>
        <v>6130874.166666667</v>
      </c>
      <c r="AG463" s="42">
        <v>0</v>
      </c>
      <c r="AH463" s="42"/>
      <c r="AI463" s="42"/>
      <c r="AJ463" s="42">
        <f t="shared" si="105"/>
        <v>13487923.166666668</v>
      </c>
      <c r="AK463" s="42">
        <f t="shared" si="106"/>
        <v>58856391.99666667</v>
      </c>
      <c r="AL463" s="39"/>
      <c r="AM463" s="39"/>
      <c r="AN463" s="39"/>
      <c r="AO463" s="39"/>
      <c r="AP463" s="39"/>
      <c r="AQ463" s="39" t="s">
        <v>61</v>
      </c>
      <c r="AR463" s="39" t="s">
        <v>1718</v>
      </c>
      <c r="AS463" s="39" t="s">
        <v>1719</v>
      </c>
      <c r="AT463" s="39" t="s">
        <v>1175</v>
      </c>
    </row>
    <row r="464" spans="1:46" hidden="1" x14ac:dyDescent="0.25">
      <c r="A464" s="38">
        <v>463</v>
      </c>
      <c r="B464" s="39" t="s">
        <v>6</v>
      </c>
      <c r="C464" s="39" t="s">
        <v>1720</v>
      </c>
      <c r="D464" s="39" t="s">
        <v>1721</v>
      </c>
      <c r="E464" s="40">
        <v>1032408322</v>
      </c>
      <c r="F464" s="41">
        <v>46051</v>
      </c>
      <c r="G464" s="41"/>
      <c r="H464" s="41">
        <v>46293</v>
      </c>
      <c r="I464" s="42">
        <v>58856392</v>
      </c>
      <c r="J464" s="43"/>
      <c r="K464" s="40">
        <v>0</v>
      </c>
      <c r="L464" s="39" t="s">
        <v>60</v>
      </c>
      <c r="M464" s="42">
        <v>0</v>
      </c>
      <c r="N464" s="40">
        <v>7357049</v>
      </c>
      <c r="O464" s="42">
        <v>245234.96666666667</v>
      </c>
      <c r="P464" s="38">
        <v>429</v>
      </c>
      <c r="Q464" s="41">
        <v>46033</v>
      </c>
      <c r="R464" s="42">
        <v>88284588</v>
      </c>
      <c r="S464" s="38">
        <v>1149</v>
      </c>
      <c r="T464" s="41">
        <v>46051</v>
      </c>
      <c r="U464" s="42">
        <v>58856392</v>
      </c>
      <c r="V464" s="42">
        <v>490469.93333333335</v>
      </c>
      <c r="W464" s="42">
        <v>7357049</v>
      </c>
      <c r="X464" s="42">
        <v>7357049</v>
      </c>
      <c r="Y464" s="42">
        <v>7357049</v>
      </c>
      <c r="Z464" s="42">
        <v>7357049</v>
      </c>
      <c r="AA464" s="42">
        <v>7357049</v>
      </c>
      <c r="AB464" s="42">
        <v>7357049</v>
      </c>
      <c r="AC464" s="42">
        <f t="shared" si="103"/>
        <v>44632763.933333337</v>
      </c>
      <c r="AD464" s="42"/>
      <c r="AE464" s="42">
        <f t="shared" si="104"/>
        <v>7357049</v>
      </c>
      <c r="AF464" s="42">
        <f>--N464/30*28</f>
        <v>6866579.0666666664</v>
      </c>
      <c r="AG464" s="42">
        <v>0</v>
      </c>
      <c r="AH464" s="42"/>
      <c r="AI464" s="42"/>
      <c r="AJ464" s="42">
        <f t="shared" si="105"/>
        <v>14223628.066666666</v>
      </c>
      <c r="AK464" s="42">
        <f t="shared" si="106"/>
        <v>58856392</v>
      </c>
      <c r="AL464" s="39"/>
      <c r="AM464" s="39"/>
      <c r="AN464" s="39"/>
      <c r="AO464" s="39"/>
      <c r="AP464" s="39"/>
      <c r="AQ464" s="39" t="s">
        <v>61</v>
      </c>
      <c r="AR464" s="39" t="s">
        <v>1722</v>
      </c>
      <c r="AS464" s="39" t="s">
        <v>1723</v>
      </c>
      <c r="AT464" s="39" t="s">
        <v>1175</v>
      </c>
    </row>
    <row r="465" spans="1:46" hidden="1" x14ac:dyDescent="0.25">
      <c r="A465" s="38">
        <v>464</v>
      </c>
      <c r="B465" s="39" t="s">
        <v>6</v>
      </c>
      <c r="C465" s="39" t="s">
        <v>1724</v>
      </c>
      <c r="D465" s="39" t="s">
        <v>1725</v>
      </c>
      <c r="E465" s="40">
        <v>1026289437</v>
      </c>
      <c r="F465" s="41">
        <v>46050</v>
      </c>
      <c r="G465" s="41"/>
      <c r="H465" s="41">
        <v>46292</v>
      </c>
      <c r="I465" s="42">
        <v>58856392</v>
      </c>
      <c r="J465" s="43"/>
      <c r="K465" s="40">
        <v>0</v>
      </c>
      <c r="L465" s="39" t="s">
        <v>60</v>
      </c>
      <c r="M465" s="42">
        <v>0</v>
      </c>
      <c r="N465" s="40">
        <v>7357049</v>
      </c>
      <c r="O465" s="42">
        <v>245234.96666666667</v>
      </c>
      <c r="P465" s="38">
        <v>462</v>
      </c>
      <c r="Q465" s="41">
        <v>46033</v>
      </c>
      <c r="R465" s="42">
        <v>88284588</v>
      </c>
      <c r="S465" s="38">
        <v>1110</v>
      </c>
      <c r="T465" s="41">
        <v>46050</v>
      </c>
      <c r="U465" s="42">
        <v>58856392</v>
      </c>
      <c r="V465" s="42">
        <v>735704.9</v>
      </c>
      <c r="W465" s="42">
        <v>7357049</v>
      </c>
      <c r="X465" s="42">
        <v>7357049</v>
      </c>
      <c r="Y465" s="42">
        <v>7357049</v>
      </c>
      <c r="Z465" s="42">
        <v>7357049</v>
      </c>
      <c r="AA465" s="42">
        <v>7357049</v>
      </c>
      <c r="AB465" s="42">
        <v>7357049</v>
      </c>
      <c r="AC465" s="42">
        <f t="shared" si="103"/>
        <v>44877998.899999999</v>
      </c>
      <c r="AD465" s="42"/>
      <c r="AE465" s="42">
        <f t="shared" si="104"/>
        <v>7357049</v>
      </c>
      <c r="AF465" s="42">
        <f t="shared" ref="AF465:AF467" si="111">--N465/30*27</f>
        <v>6621344.1000000006</v>
      </c>
      <c r="AG465" s="42">
        <v>0</v>
      </c>
      <c r="AH465" s="42"/>
      <c r="AI465" s="42"/>
      <c r="AJ465" s="42">
        <f t="shared" si="105"/>
        <v>13978393.100000001</v>
      </c>
      <c r="AK465" s="42">
        <f t="shared" si="106"/>
        <v>58856392</v>
      </c>
      <c r="AL465" s="39"/>
      <c r="AM465" s="39"/>
      <c r="AN465" s="39"/>
      <c r="AO465" s="39"/>
      <c r="AP465" s="39"/>
      <c r="AQ465" s="39" t="s">
        <v>61</v>
      </c>
      <c r="AR465" s="39" t="s">
        <v>1726</v>
      </c>
      <c r="AS465" s="39" t="s">
        <v>1727</v>
      </c>
      <c r="AT465" s="39" t="s">
        <v>1175</v>
      </c>
    </row>
    <row r="466" spans="1:46" hidden="1" x14ac:dyDescent="0.25">
      <c r="A466" s="38">
        <v>465</v>
      </c>
      <c r="B466" s="39" t="s">
        <v>6</v>
      </c>
      <c r="C466" s="39" t="s">
        <v>1728</v>
      </c>
      <c r="D466" s="39" t="s">
        <v>1729</v>
      </c>
      <c r="E466" s="40">
        <v>52283736</v>
      </c>
      <c r="F466" s="41">
        <v>46050</v>
      </c>
      <c r="G466" s="41"/>
      <c r="H466" s="41">
        <v>46292</v>
      </c>
      <c r="I466" s="42">
        <v>58856392</v>
      </c>
      <c r="J466" s="43"/>
      <c r="K466" s="40">
        <v>0</v>
      </c>
      <c r="L466" s="39" t="s">
        <v>60</v>
      </c>
      <c r="M466" s="42">
        <v>0</v>
      </c>
      <c r="N466" s="40">
        <v>7357049</v>
      </c>
      <c r="O466" s="42">
        <v>245234.96666666667</v>
      </c>
      <c r="P466" s="38">
        <v>463</v>
      </c>
      <c r="Q466" s="41">
        <v>46033</v>
      </c>
      <c r="R466" s="42">
        <v>88284588</v>
      </c>
      <c r="S466" s="38">
        <v>1094</v>
      </c>
      <c r="T466" s="41">
        <v>46050</v>
      </c>
      <c r="U466" s="42">
        <v>58856392</v>
      </c>
      <c r="V466" s="42">
        <v>735704.9</v>
      </c>
      <c r="W466" s="42">
        <v>7357049</v>
      </c>
      <c r="X466" s="42">
        <v>7357049</v>
      </c>
      <c r="Y466" s="42">
        <v>7357049</v>
      </c>
      <c r="Z466" s="42">
        <v>7357049</v>
      </c>
      <c r="AA466" s="42">
        <v>7357049</v>
      </c>
      <c r="AB466" s="42">
        <v>7357049</v>
      </c>
      <c r="AC466" s="42">
        <f t="shared" si="103"/>
        <v>44877998.899999999</v>
      </c>
      <c r="AD466" s="42"/>
      <c r="AE466" s="42">
        <f t="shared" si="104"/>
        <v>7357049</v>
      </c>
      <c r="AF466" s="42">
        <f t="shared" si="111"/>
        <v>6621344.1000000006</v>
      </c>
      <c r="AG466" s="42">
        <v>0</v>
      </c>
      <c r="AH466" s="42"/>
      <c r="AI466" s="42"/>
      <c r="AJ466" s="42">
        <f t="shared" si="105"/>
        <v>13978393.100000001</v>
      </c>
      <c r="AK466" s="42">
        <f t="shared" si="106"/>
        <v>58856392</v>
      </c>
      <c r="AL466" s="39"/>
      <c r="AM466" s="39"/>
      <c r="AN466" s="39"/>
      <c r="AO466" s="39"/>
      <c r="AP466" s="39"/>
      <c r="AQ466" s="39" t="s">
        <v>61</v>
      </c>
      <c r="AR466" s="39" t="s">
        <v>1730</v>
      </c>
      <c r="AS466" s="39" t="s">
        <v>1731</v>
      </c>
      <c r="AT466" s="39" t="s">
        <v>1175</v>
      </c>
    </row>
    <row r="467" spans="1:46" hidden="1" x14ac:dyDescent="0.25">
      <c r="A467" s="38">
        <v>466</v>
      </c>
      <c r="B467" s="39" t="s">
        <v>6</v>
      </c>
      <c r="C467" s="39" t="s">
        <v>1732</v>
      </c>
      <c r="D467" s="39" t="s">
        <v>1733</v>
      </c>
      <c r="E467" s="40">
        <v>74186542</v>
      </c>
      <c r="F467" s="41">
        <v>46050</v>
      </c>
      <c r="G467" s="41"/>
      <c r="H467" s="41">
        <v>46292</v>
      </c>
      <c r="I467" s="42">
        <v>58856392</v>
      </c>
      <c r="J467" s="43"/>
      <c r="K467" s="40">
        <v>0</v>
      </c>
      <c r="L467" s="39" t="s">
        <v>60</v>
      </c>
      <c r="M467" s="42">
        <v>0</v>
      </c>
      <c r="N467" s="40">
        <v>7357049</v>
      </c>
      <c r="O467" s="42">
        <v>245234.96666666667</v>
      </c>
      <c r="P467" s="38">
        <v>431</v>
      </c>
      <c r="Q467" s="41">
        <v>46033</v>
      </c>
      <c r="R467" s="42">
        <v>88284588</v>
      </c>
      <c r="S467" s="38">
        <v>1103</v>
      </c>
      <c r="T467" s="41">
        <v>46050</v>
      </c>
      <c r="U467" s="42">
        <v>58856392</v>
      </c>
      <c r="V467" s="42">
        <v>735704.9</v>
      </c>
      <c r="W467" s="42">
        <v>7357049</v>
      </c>
      <c r="X467" s="42">
        <v>7357049</v>
      </c>
      <c r="Y467" s="42">
        <v>7357049</v>
      </c>
      <c r="Z467" s="42">
        <v>7357049</v>
      </c>
      <c r="AA467" s="42">
        <v>7357049</v>
      </c>
      <c r="AB467" s="42">
        <v>7357049</v>
      </c>
      <c r="AC467" s="42">
        <f t="shared" si="103"/>
        <v>44877998.899999999</v>
      </c>
      <c r="AD467" s="42"/>
      <c r="AE467" s="42">
        <f t="shared" si="104"/>
        <v>7357049</v>
      </c>
      <c r="AF467" s="42">
        <f t="shared" si="111"/>
        <v>6621344.1000000006</v>
      </c>
      <c r="AG467" s="42">
        <v>0</v>
      </c>
      <c r="AH467" s="42"/>
      <c r="AI467" s="42"/>
      <c r="AJ467" s="42">
        <f t="shared" si="105"/>
        <v>13978393.100000001</v>
      </c>
      <c r="AK467" s="42">
        <f t="shared" si="106"/>
        <v>58856392</v>
      </c>
      <c r="AL467" s="39"/>
      <c r="AM467" s="39"/>
      <c r="AN467" s="39"/>
      <c r="AO467" s="39"/>
      <c r="AP467" s="39"/>
      <c r="AQ467" s="39" t="s">
        <v>61</v>
      </c>
      <c r="AR467" s="39" t="s">
        <v>1734</v>
      </c>
      <c r="AS467" s="39" t="s">
        <v>1735</v>
      </c>
      <c r="AT467" s="39" t="s">
        <v>1175</v>
      </c>
    </row>
    <row r="468" spans="1:46" hidden="1" x14ac:dyDescent="0.25">
      <c r="A468" s="38">
        <v>467</v>
      </c>
      <c r="B468" s="39" t="s">
        <v>6</v>
      </c>
      <c r="C468" s="39" t="s">
        <v>1736</v>
      </c>
      <c r="D468" s="39" t="s">
        <v>1737</v>
      </c>
      <c r="E468" s="40">
        <v>1144041398</v>
      </c>
      <c r="F468" s="41">
        <v>46052</v>
      </c>
      <c r="G468" s="41"/>
      <c r="H468" s="41">
        <v>46294</v>
      </c>
      <c r="I468" s="42">
        <v>30002760</v>
      </c>
      <c r="J468" s="43"/>
      <c r="K468" s="40">
        <v>0</v>
      </c>
      <c r="L468" s="39" t="s">
        <v>60</v>
      </c>
      <c r="M468" s="42">
        <v>0</v>
      </c>
      <c r="N468" s="40">
        <v>3750345</v>
      </c>
      <c r="O468" s="42">
        <v>125011.5</v>
      </c>
      <c r="P468" s="38">
        <v>270</v>
      </c>
      <c r="Q468" s="41">
        <v>46033</v>
      </c>
      <c r="R468" s="42">
        <v>45004140</v>
      </c>
      <c r="S468" s="38">
        <v>1172</v>
      </c>
      <c r="T468" s="41">
        <v>46052</v>
      </c>
      <c r="U468" s="42">
        <v>30002760</v>
      </c>
      <c r="V468" s="42">
        <v>125011.5</v>
      </c>
      <c r="W468" s="42">
        <v>3750345</v>
      </c>
      <c r="X468" s="42">
        <v>3750345</v>
      </c>
      <c r="Y468" s="42">
        <v>3750345</v>
      </c>
      <c r="Z468" s="42">
        <v>3750345</v>
      </c>
      <c r="AA468" s="42">
        <v>3750345</v>
      </c>
      <c r="AB468" s="42">
        <v>3750345</v>
      </c>
      <c r="AC468" s="42">
        <f t="shared" si="103"/>
        <v>22627081.5</v>
      </c>
      <c r="AD468" s="42"/>
      <c r="AE468" s="42">
        <f t="shared" si="104"/>
        <v>3750345</v>
      </c>
      <c r="AF468" s="42">
        <f t="shared" ref="AF468:AF469" si="112">--N468/30*29</f>
        <v>3625333.5</v>
      </c>
      <c r="AG468" s="42">
        <v>0</v>
      </c>
      <c r="AH468" s="42"/>
      <c r="AI468" s="42"/>
      <c r="AJ468" s="42">
        <f t="shared" si="105"/>
        <v>7375678.5</v>
      </c>
      <c r="AK468" s="42">
        <f t="shared" si="106"/>
        <v>30002760</v>
      </c>
      <c r="AL468" s="39"/>
      <c r="AM468" s="39"/>
      <c r="AN468" s="39"/>
      <c r="AO468" s="39"/>
      <c r="AP468" s="39"/>
      <c r="AQ468" s="39" t="s">
        <v>61</v>
      </c>
      <c r="AR468" s="39" t="s">
        <v>1738</v>
      </c>
      <c r="AS468" s="39" t="s">
        <v>1739</v>
      </c>
      <c r="AT468" s="39" t="s">
        <v>1175</v>
      </c>
    </row>
    <row r="469" spans="1:46" hidden="1" x14ac:dyDescent="0.25">
      <c r="A469" s="38">
        <v>468</v>
      </c>
      <c r="B469" s="39" t="s">
        <v>6</v>
      </c>
      <c r="C469" s="39" t="s">
        <v>1740</v>
      </c>
      <c r="D469" s="39" t="s">
        <v>1741</v>
      </c>
      <c r="E469" s="40">
        <v>1072705354</v>
      </c>
      <c r="F469" s="41">
        <v>46052</v>
      </c>
      <c r="G469" s="41"/>
      <c r="H469" s="41">
        <v>46294</v>
      </c>
      <c r="I469" s="42">
        <v>46048200</v>
      </c>
      <c r="J469" s="43"/>
      <c r="K469" s="40">
        <v>0</v>
      </c>
      <c r="L469" s="39" t="s">
        <v>60</v>
      </c>
      <c r="M469" s="42">
        <v>0</v>
      </c>
      <c r="N469" s="40">
        <v>5756025</v>
      </c>
      <c r="O469" s="42">
        <v>191867.5</v>
      </c>
      <c r="P469" s="38">
        <v>466</v>
      </c>
      <c r="Q469" s="41">
        <v>46033</v>
      </c>
      <c r="R469" s="42">
        <v>69072300</v>
      </c>
      <c r="S469" s="38">
        <v>1169</v>
      </c>
      <c r="T469" s="41">
        <v>46052</v>
      </c>
      <c r="U469" s="42">
        <v>46048200</v>
      </c>
      <c r="V469" s="42">
        <v>191867.5</v>
      </c>
      <c r="W469" s="42">
        <v>5756025</v>
      </c>
      <c r="X469" s="42">
        <v>5756025</v>
      </c>
      <c r="Y469" s="42">
        <v>5756025</v>
      </c>
      <c r="Z469" s="42">
        <v>5756025</v>
      </c>
      <c r="AA469" s="42">
        <v>5756025</v>
      </c>
      <c r="AB469" s="42">
        <v>5756025</v>
      </c>
      <c r="AC469" s="42">
        <f t="shared" si="103"/>
        <v>34728017.5</v>
      </c>
      <c r="AD469" s="42"/>
      <c r="AE469" s="42">
        <f t="shared" si="104"/>
        <v>5756025</v>
      </c>
      <c r="AF469" s="42">
        <f t="shared" si="112"/>
        <v>5564157.5</v>
      </c>
      <c r="AG469" s="42">
        <v>0</v>
      </c>
      <c r="AH469" s="42"/>
      <c r="AI469" s="42"/>
      <c r="AJ469" s="42">
        <f t="shared" si="105"/>
        <v>11320182.5</v>
      </c>
      <c r="AK469" s="42">
        <f t="shared" si="106"/>
        <v>46048200</v>
      </c>
      <c r="AL469" s="39"/>
      <c r="AM469" s="39"/>
      <c r="AN469" s="39"/>
      <c r="AO469" s="39"/>
      <c r="AP469" s="39"/>
      <c r="AQ469" s="39" t="s">
        <v>93</v>
      </c>
      <c r="AR469" s="39" t="s">
        <v>1742</v>
      </c>
      <c r="AS469" s="39" t="s">
        <v>1743</v>
      </c>
      <c r="AT469" s="39" t="s">
        <v>1175</v>
      </c>
    </row>
    <row r="470" spans="1:46" hidden="1" x14ac:dyDescent="0.25">
      <c r="A470" s="38">
        <v>469</v>
      </c>
      <c r="B470" s="39" t="s">
        <v>6</v>
      </c>
      <c r="C470" s="39" t="s">
        <v>1744</v>
      </c>
      <c r="D470" s="39" t="s">
        <v>1745</v>
      </c>
      <c r="E470" s="40">
        <v>1010010207</v>
      </c>
      <c r="F470" s="41">
        <v>46051</v>
      </c>
      <c r="G470" s="41"/>
      <c r="H470" s="41">
        <v>46293</v>
      </c>
      <c r="I470" s="42">
        <v>46048200</v>
      </c>
      <c r="J470" s="43"/>
      <c r="K470" s="40">
        <v>0</v>
      </c>
      <c r="L470" s="39" t="s">
        <v>60</v>
      </c>
      <c r="M470" s="42">
        <v>0</v>
      </c>
      <c r="N470" s="40">
        <v>5756025</v>
      </c>
      <c r="O470" s="42">
        <v>191867.5</v>
      </c>
      <c r="P470" s="38">
        <v>374</v>
      </c>
      <c r="Q470" s="41">
        <v>46033</v>
      </c>
      <c r="R470" s="42">
        <v>69072300</v>
      </c>
      <c r="S470" s="38">
        <v>1135</v>
      </c>
      <c r="T470" s="41">
        <v>46051</v>
      </c>
      <c r="U470" s="42">
        <v>46048200</v>
      </c>
      <c r="V470" s="42">
        <v>383735</v>
      </c>
      <c r="W470" s="42">
        <v>5756025</v>
      </c>
      <c r="X470" s="42">
        <v>5756025</v>
      </c>
      <c r="Y470" s="42">
        <v>5756025</v>
      </c>
      <c r="Z470" s="42">
        <v>5756025</v>
      </c>
      <c r="AA470" s="42">
        <v>5756025</v>
      </c>
      <c r="AB470" s="42">
        <v>5756025</v>
      </c>
      <c r="AC470" s="42">
        <f t="shared" si="103"/>
        <v>34919885</v>
      </c>
      <c r="AD470" s="42"/>
      <c r="AE470" s="42">
        <f t="shared" si="104"/>
        <v>5756025</v>
      </c>
      <c r="AF470" s="42">
        <f>--N470/30*28</f>
        <v>5372290</v>
      </c>
      <c r="AG470" s="42">
        <v>0</v>
      </c>
      <c r="AH470" s="42"/>
      <c r="AI470" s="42"/>
      <c r="AJ470" s="42">
        <f t="shared" si="105"/>
        <v>11128315</v>
      </c>
      <c r="AK470" s="42">
        <f t="shared" si="106"/>
        <v>46048200</v>
      </c>
      <c r="AL470" s="39"/>
      <c r="AM470" s="39"/>
      <c r="AN470" s="39"/>
      <c r="AO470" s="39"/>
      <c r="AP470" s="39"/>
      <c r="AQ470" s="39" t="s">
        <v>61</v>
      </c>
      <c r="AR470" s="39" t="s">
        <v>1746</v>
      </c>
      <c r="AS470" s="39" t="s">
        <v>1747</v>
      </c>
      <c r="AT470" s="39" t="s">
        <v>1175</v>
      </c>
    </row>
    <row r="471" spans="1:46" hidden="1" x14ac:dyDescent="0.25">
      <c r="A471" s="38">
        <v>470</v>
      </c>
      <c r="B471" s="39" t="s">
        <v>6</v>
      </c>
      <c r="C471" s="39" t="s">
        <v>1748</v>
      </c>
      <c r="D471" s="39" t="s">
        <v>1749</v>
      </c>
      <c r="E471" s="40">
        <v>2955984</v>
      </c>
      <c r="F471" s="41">
        <v>46050</v>
      </c>
      <c r="G471" s="41"/>
      <c r="H471" s="41">
        <v>46292</v>
      </c>
      <c r="I471" s="42">
        <v>48350608</v>
      </c>
      <c r="J471" s="43"/>
      <c r="K471" s="40">
        <v>0</v>
      </c>
      <c r="L471" s="39" t="s">
        <v>60</v>
      </c>
      <c r="M471" s="42">
        <v>0</v>
      </c>
      <c r="N471" s="40">
        <v>6043826</v>
      </c>
      <c r="O471" s="42">
        <v>201460.86666666667</v>
      </c>
      <c r="P471" s="38">
        <v>408</v>
      </c>
      <c r="Q471" s="41">
        <v>46033</v>
      </c>
      <c r="R471" s="42">
        <v>76143444</v>
      </c>
      <c r="S471" s="38">
        <v>1096</v>
      </c>
      <c r="T471" s="41">
        <v>46050</v>
      </c>
      <c r="U471" s="42">
        <v>48350608</v>
      </c>
      <c r="V471" s="42">
        <v>604382.6</v>
      </c>
      <c r="W471" s="42">
        <v>6043826</v>
      </c>
      <c r="X471" s="42">
        <v>6043826</v>
      </c>
      <c r="Y471" s="42">
        <v>6043826</v>
      </c>
      <c r="Z471" s="42">
        <v>6043826</v>
      </c>
      <c r="AA471" s="42">
        <v>6043826</v>
      </c>
      <c r="AB471" s="42">
        <v>6043826</v>
      </c>
      <c r="AC471" s="42">
        <f t="shared" si="103"/>
        <v>36867338.600000001</v>
      </c>
      <c r="AD471" s="42"/>
      <c r="AE471" s="42">
        <f t="shared" si="104"/>
        <v>6043826</v>
      </c>
      <c r="AF471" s="42">
        <f t="shared" ref="AF471:AF472" si="113">--N471/30*27</f>
        <v>5439443.4000000004</v>
      </c>
      <c r="AG471" s="42">
        <v>0</v>
      </c>
      <c r="AH471" s="42"/>
      <c r="AI471" s="42"/>
      <c r="AJ471" s="42">
        <f t="shared" si="105"/>
        <v>11483269.4</v>
      </c>
      <c r="AK471" s="42">
        <f t="shared" si="106"/>
        <v>48350608</v>
      </c>
      <c r="AL471" s="39"/>
      <c r="AM471" s="39"/>
      <c r="AN471" s="39"/>
      <c r="AO471" s="39"/>
      <c r="AP471" s="39"/>
      <c r="AQ471" s="39" t="s">
        <v>61</v>
      </c>
      <c r="AR471" s="39" t="s">
        <v>1750</v>
      </c>
      <c r="AS471" s="39" t="s">
        <v>1751</v>
      </c>
      <c r="AT471" s="39" t="s">
        <v>1175</v>
      </c>
    </row>
    <row r="472" spans="1:46" hidden="1" x14ac:dyDescent="0.25">
      <c r="A472" s="38">
        <v>471</v>
      </c>
      <c r="B472" s="39" t="s">
        <v>6</v>
      </c>
      <c r="C472" s="39" t="s">
        <v>1752</v>
      </c>
      <c r="D472" s="39" t="s">
        <v>1753</v>
      </c>
      <c r="E472" s="40">
        <v>1018426830</v>
      </c>
      <c r="F472" s="41">
        <v>46050</v>
      </c>
      <c r="G472" s="41"/>
      <c r="H472" s="41">
        <v>46292</v>
      </c>
      <c r="I472" s="42">
        <v>48350608</v>
      </c>
      <c r="J472" s="43"/>
      <c r="K472" s="40">
        <v>0</v>
      </c>
      <c r="L472" s="39" t="s">
        <v>60</v>
      </c>
      <c r="M472" s="42">
        <v>0</v>
      </c>
      <c r="N472" s="40">
        <v>6043826</v>
      </c>
      <c r="O472" s="42">
        <v>201460.86666666667</v>
      </c>
      <c r="P472" s="38">
        <v>237</v>
      </c>
      <c r="Q472" s="41">
        <v>46033</v>
      </c>
      <c r="R472" s="42">
        <v>76143444</v>
      </c>
      <c r="S472" s="38">
        <v>1104</v>
      </c>
      <c r="T472" s="41">
        <v>46050</v>
      </c>
      <c r="U472" s="42">
        <v>48350608</v>
      </c>
      <c r="V472" s="42">
        <v>604382.6</v>
      </c>
      <c r="W472" s="42">
        <v>6043826</v>
      </c>
      <c r="X472" s="42">
        <v>6043826</v>
      </c>
      <c r="Y472" s="42">
        <v>6043826</v>
      </c>
      <c r="Z472" s="42">
        <v>6043826</v>
      </c>
      <c r="AA472" s="42">
        <v>6043826</v>
      </c>
      <c r="AB472" s="42">
        <v>6043826</v>
      </c>
      <c r="AC472" s="42">
        <f t="shared" si="103"/>
        <v>36867338.600000001</v>
      </c>
      <c r="AD472" s="42"/>
      <c r="AE472" s="42">
        <f t="shared" si="104"/>
        <v>6043826</v>
      </c>
      <c r="AF472" s="42">
        <f t="shared" si="113"/>
        <v>5439443.4000000004</v>
      </c>
      <c r="AG472" s="42">
        <v>0</v>
      </c>
      <c r="AH472" s="42"/>
      <c r="AI472" s="42"/>
      <c r="AJ472" s="42">
        <f t="shared" si="105"/>
        <v>11483269.4</v>
      </c>
      <c r="AK472" s="42">
        <f t="shared" si="106"/>
        <v>48350608</v>
      </c>
      <c r="AL472" s="39"/>
      <c r="AM472" s="39"/>
      <c r="AN472" s="39"/>
      <c r="AO472" s="39"/>
      <c r="AP472" s="39"/>
      <c r="AQ472" s="39" t="s">
        <v>61</v>
      </c>
      <c r="AR472" s="39" t="s">
        <v>1754</v>
      </c>
      <c r="AS472" s="39" t="s">
        <v>1755</v>
      </c>
      <c r="AT472" s="39" t="s">
        <v>1175</v>
      </c>
    </row>
    <row r="473" spans="1:46" hidden="1" x14ac:dyDescent="0.25">
      <c r="A473" s="38">
        <v>472</v>
      </c>
      <c r="B473" s="39" t="s">
        <v>6</v>
      </c>
      <c r="C473" s="39" t="s">
        <v>1756</v>
      </c>
      <c r="D473" s="39" t="s">
        <v>1757</v>
      </c>
      <c r="E473" s="40">
        <v>1057605196</v>
      </c>
      <c r="F473" s="41">
        <v>46052</v>
      </c>
      <c r="G473" s="41"/>
      <c r="H473" s="41">
        <v>46294</v>
      </c>
      <c r="I473" s="42">
        <v>48350608</v>
      </c>
      <c r="J473" s="43"/>
      <c r="K473" s="40">
        <v>0</v>
      </c>
      <c r="L473" s="39" t="s">
        <v>60</v>
      </c>
      <c r="M473" s="42">
        <v>0</v>
      </c>
      <c r="N473" s="40">
        <v>6043826</v>
      </c>
      <c r="O473" s="42">
        <v>201460.86666666667</v>
      </c>
      <c r="P473" s="38">
        <v>347</v>
      </c>
      <c r="Q473" s="41">
        <v>46033</v>
      </c>
      <c r="R473" s="42">
        <v>76143444</v>
      </c>
      <c r="S473" s="38">
        <v>1113</v>
      </c>
      <c r="T473" s="41">
        <v>46050</v>
      </c>
      <c r="U473" s="42">
        <v>48350608</v>
      </c>
      <c r="V473" s="42">
        <v>201460.86666666667</v>
      </c>
      <c r="W473" s="42">
        <v>6043826</v>
      </c>
      <c r="X473" s="42">
        <v>6043826</v>
      </c>
      <c r="Y473" s="42">
        <v>6043826</v>
      </c>
      <c r="Z473" s="42">
        <v>6043826</v>
      </c>
      <c r="AA473" s="42">
        <v>6043826</v>
      </c>
      <c r="AB473" s="42">
        <v>6043826</v>
      </c>
      <c r="AC473" s="42">
        <f>SUM(V473:AA473)</f>
        <v>30420590.866666667</v>
      </c>
      <c r="AD473" s="42">
        <f>+AB473</f>
        <v>6043826</v>
      </c>
      <c r="AE473" s="42">
        <f t="shared" si="104"/>
        <v>6043826</v>
      </c>
      <c r="AF473" s="42">
        <f>--N473/30*29</f>
        <v>5842365.1333333338</v>
      </c>
      <c r="AG473" s="42">
        <v>0</v>
      </c>
      <c r="AH473" s="42"/>
      <c r="AI473" s="42"/>
      <c r="AJ473" s="42">
        <f t="shared" si="105"/>
        <v>17930017.133333333</v>
      </c>
      <c r="AK473" s="42">
        <f t="shared" si="106"/>
        <v>48350608</v>
      </c>
      <c r="AL473" s="39"/>
      <c r="AM473" s="39"/>
      <c r="AN473" s="39"/>
      <c r="AO473" s="39"/>
      <c r="AP473" s="39"/>
      <c r="AQ473" s="39" t="s">
        <v>61</v>
      </c>
      <c r="AR473" s="39" t="s">
        <v>1758</v>
      </c>
      <c r="AS473" s="39" t="s">
        <v>1759</v>
      </c>
      <c r="AT473" s="39" t="s">
        <v>1175</v>
      </c>
    </row>
    <row r="474" spans="1:46" hidden="1" x14ac:dyDescent="0.25">
      <c r="A474" s="38">
        <v>473</v>
      </c>
      <c r="B474" s="39" t="s">
        <v>6</v>
      </c>
      <c r="C474" s="39" t="s">
        <v>1760</v>
      </c>
      <c r="D474" s="39" t="s">
        <v>1761</v>
      </c>
      <c r="E474" s="40">
        <v>1014198901</v>
      </c>
      <c r="F474" s="41">
        <v>46048</v>
      </c>
      <c r="G474" s="41">
        <v>46163</v>
      </c>
      <c r="H474" s="41">
        <v>46290</v>
      </c>
      <c r="I474" s="42">
        <v>48350608</v>
      </c>
      <c r="J474" s="43">
        <v>25182608.34</v>
      </c>
      <c r="K474" s="40">
        <v>0</v>
      </c>
      <c r="L474" s="39" t="s">
        <v>60</v>
      </c>
      <c r="M474" s="42">
        <v>0</v>
      </c>
      <c r="N474" s="40">
        <v>6043826</v>
      </c>
      <c r="O474" s="42">
        <v>201460.86666666667</v>
      </c>
      <c r="P474" s="38">
        <v>231</v>
      </c>
      <c r="Q474" s="41">
        <v>46033</v>
      </c>
      <c r="R474" s="42">
        <v>76143444</v>
      </c>
      <c r="S474" s="38">
        <v>12687</v>
      </c>
      <c r="T474" s="41">
        <v>46163</v>
      </c>
      <c r="U474" s="42">
        <v>25182608.34</v>
      </c>
      <c r="V474" s="42">
        <v>0</v>
      </c>
      <c r="W474" s="42">
        <v>0</v>
      </c>
      <c r="X474" s="42">
        <v>0</v>
      </c>
      <c r="Y474" s="42">
        <v>0</v>
      </c>
      <c r="Z474" s="42">
        <v>2014608.6666666667</v>
      </c>
      <c r="AA474" s="42">
        <v>6043826</v>
      </c>
      <c r="AB474" s="42">
        <v>6043826</v>
      </c>
      <c r="AC474" s="42">
        <f t="shared" si="103"/>
        <v>14102260.666666668</v>
      </c>
      <c r="AD474" s="42"/>
      <c r="AE474" s="42">
        <f t="shared" si="104"/>
        <v>6043826</v>
      </c>
      <c r="AF474" s="42">
        <f>--N474/30*25--0.01</f>
        <v>5036521.6766666668</v>
      </c>
      <c r="AG474" s="42">
        <v>0</v>
      </c>
      <c r="AH474" s="42"/>
      <c r="AI474" s="42"/>
      <c r="AJ474" s="42">
        <f t="shared" si="105"/>
        <v>11080347.676666666</v>
      </c>
      <c r="AK474" s="42">
        <f t="shared" si="106"/>
        <v>25182608.343333334</v>
      </c>
      <c r="AL474" s="38"/>
      <c r="AM474" s="41"/>
      <c r="AN474" s="41"/>
      <c r="AO474" s="38"/>
      <c r="AP474" s="38" t="s">
        <v>92</v>
      </c>
      <c r="AQ474" s="39" t="s">
        <v>61</v>
      </c>
      <c r="AR474" s="39" t="s">
        <v>1762</v>
      </c>
      <c r="AS474" s="39" t="s">
        <v>1763</v>
      </c>
      <c r="AT474" s="39" t="s">
        <v>1175</v>
      </c>
    </row>
    <row r="475" spans="1:46" hidden="1" x14ac:dyDescent="0.25">
      <c r="A475" s="38">
        <v>474</v>
      </c>
      <c r="B475" s="39" t="s">
        <v>6</v>
      </c>
      <c r="C475" s="39" t="s">
        <v>1764</v>
      </c>
      <c r="D475" s="39" t="s">
        <v>1765</v>
      </c>
      <c r="E475" s="40">
        <v>1070013400</v>
      </c>
      <c r="F475" s="41">
        <v>46050</v>
      </c>
      <c r="G475" s="41"/>
      <c r="H475" s="41">
        <v>46292</v>
      </c>
      <c r="I475" s="42">
        <v>48350608</v>
      </c>
      <c r="J475" s="43"/>
      <c r="K475" s="40">
        <v>0</v>
      </c>
      <c r="L475" s="39" t="s">
        <v>60</v>
      </c>
      <c r="M475" s="42">
        <v>0</v>
      </c>
      <c r="N475" s="40">
        <v>6043826</v>
      </c>
      <c r="O475" s="42">
        <v>201460.86666666667</v>
      </c>
      <c r="P475" s="38">
        <v>440</v>
      </c>
      <c r="Q475" s="41">
        <v>46033</v>
      </c>
      <c r="R475" s="42">
        <v>48350608</v>
      </c>
      <c r="S475" s="38">
        <v>1092</v>
      </c>
      <c r="T475" s="41">
        <v>46050</v>
      </c>
      <c r="U475" s="42">
        <v>48350608</v>
      </c>
      <c r="V475" s="42">
        <v>604382.6</v>
      </c>
      <c r="W475" s="42">
        <v>6043826</v>
      </c>
      <c r="X475" s="42">
        <v>6043826</v>
      </c>
      <c r="Y475" s="42">
        <v>6043826</v>
      </c>
      <c r="Z475" s="42">
        <v>6043826</v>
      </c>
      <c r="AA475" s="42">
        <v>6043826</v>
      </c>
      <c r="AB475" s="42">
        <v>6043826</v>
      </c>
      <c r="AC475" s="42">
        <f t="shared" si="103"/>
        <v>36867338.600000001</v>
      </c>
      <c r="AD475" s="42"/>
      <c r="AE475" s="42">
        <f t="shared" si="104"/>
        <v>6043826</v>
      </c>
      <c r="AF475" s="42">
        <f>--N475/30*27</f>
        <v>5439443.4000000004</v>
      </c>
      <c r="AG475" s="42">
        <v>0</v>
      </c>
      <c r="AH475" s="42"/>
      <c r="AI475" s="42"/>
      <c r="AJ475" s="42">
        <f t="shared" si="105"/>
        <v>11483269.4</v>
      </c>
      <c r="AK475" s="42">
        <f t="shared" si="106"/>
        <v>48350608</v>
      </c>
      <c r="AL475" s="39"/>
      <c r="AM475" s="39"/>
      <c r="AN475" s="39"/>
      <c r="AO475" s="39"/>
      <c r="AP475" s="39"/>
      <c r="AQ475" s="39" t="s">
        <v>93</v>
      </c>
      <c r="AR475" s="39" t="s">
        <v>1766</v>
      </c>
      <c r="AS475" s="39" t="s">
        <v>1767</v>
      </c>
      <c r="AT475" s="39" t="s">
        <v>1175</v>
      </c>
    </row>
    <row r="476" spans="1:46" hidden="1" x14ac:dyDescent="0.25">
      <c r="A476" s="38">
        <v>475</v>
      </c>
      <c r="B476" s="39" t="s">
        <v>6</v>
      </c>
      <c r="C476" s="39" t="s">
        <v>1768</v>
      </c>
      <c r="D476" s="39" t="s">
        <v>1769</v>
      </c>
      <c r="E476" s="40">
        <v>1052394301</v>
      </c>
      <c r="F476" s="41">
        <v>46047</v>
      </c>
      <c r="G476" s="41"/>
      <c r="H476" s="41">
        <v>46289</v>
      </c>
      <c r="I476" s="42">
        <v>50762296</v>
      </c>
      <c r="J476" s="43"/>
      <c r="K476" s="40">
        <v>0</v>
      </c>
      <c r="L476" s="39" t="s">
        <v>60</v>
      </c>
      <c r="M476" s="42">
        <v>0</v>
      </c>
      <c r="N476" s="40">
        <v>6345287</v>
      </c>
      <c r="O476" s="42">
        <v>211509.56666666668</v>
      </c>
      <c r="P476" s="38">
        <v>308</v>
      </c>
      <c r="Q476" s="41">
        <v>46033</v>
      </c>
      <c r="R476" s="42">
        <v>50762296</v>
      </c>
      <c r="S476" s="38">
        <v>623</v>
      </c>
      <c r="T476" s="41">
        <v>46047</v>
      </c>
      <c r="U476" s="42">
        <v>50762296</v>
      </c>
      <c r="V476" s="42">
        <v>1269057.4000000001</v>
      </c>
      <c r="W476" s="42">
        <v>6345287</v>
      </c>
      <c r="X476" s="42">
        <v>6345287</v>
      </c>
      <c r="Y476" s="42">
        <v>6345287</v>
      </c>
      <c r="Z476" s="42">
        <v>6345287</v>
      </c>
      <c r="AA476" s="42">
        <v>6345287</v>
      </c>
      <c r="AB476" s="42">
        <v>6345287</v>
      </c>
      <c r="AC476" s="42">
        <f t="shared" si="103"/>
        <v>39340779.399999999</v>
      </c>
      <c r="AD476" s="42"/>
      <c r="AE476" s="42">
        <f t="shared" si="104"/>
        <v>6345287</v>
      </c>
      <c r="AF476" s="42">
        <f t="shared" ref="AF476:AF477" si="114">--N476/30*24</f>
        <v>5076229.6000000006</v>
      </c>
      <c r="AG476" s="42">
        <v>0</v>
      </c>
      <c r="AH476" s="42"/>
      <c r="AI476" s="42"/>
      <c r="AJ476" s="42">
        <f t="shared" si="105"/>
        <v>11421516.600000001</v>
      </c>
      <c r="AK476" s="42">
        <f t="shared" si="106"/>
        <v>50762296</v>
      </c>
      <c r="AL476" s="39"/>
      <c r="AM476" s="39"/>
      <c r="AN476" s="39"/>
      <c r="AO476" s="39"/>
      <c r="AP476" s="39"/>
      <c r="AQ476" s="39" t="s">
        <v>61</v>
      </c>
      <c r="AR476" s="39" t="s">
        <v>1770</v>
      </c>
      <c r="AS476" s="39" t="s">
        <v>1771</v>
      </c>
      <c r="AT476" s="39" t="s">
        <v>1175</v>
      </c>
    </row>
    <row r="477" spans="1:46" hidden="1" x14ac:dyDescent="0.25">
      <c r="A477" s="38">
        <v>476</v>
      </c>
      <c r="B477" s="39" t="s">
        <v>6</v>
      </c>
      <c r="C477" s="39" t="s">
        <v>1772</v>
      </c>
      <c r="D477" s="39" t="s">
        <v>1773</v>
      </c>
      <c r="E477" s="40">
        <v>74184045</v>
      </c>
      <c r="F477" s="41">
        <v>46047</v>
      </c>
      <c r="G477" s="41"/>
      <c r="H477" s="41">
        <v>46289</v>
      </c>
      <c r="I477" s="42">
        <v>110010720</v>
      </c>
      <c r="J477" s="43"/>
      <c r="K477" s="40">
        <v>0</v>
      </c>
      <c r="L477" s="39" t="s">
        <v>60</v>
      </c>
      <c r="M477" s="42">
        <v>0</v>
      </c>
      <c r="N477" s="40">
        <v>13751340</v>
      </c>
      <c r="O477" s="42">
        <v>458378</v>
      </c>
      <c r="P477" s="38">
        <v>459</v>
      </c>
      <c r="Q477" s="41">
        <v>46033</v>
      </c>
      <c r="R477" s="42">
        <v>110010720</v>
      </c>
      <c r="S477" s="38">
        <v>624</v>
      </c>
      <c r="T477" s="41">
        <v>46047</v>
      </c>
      <c r="U477" s="42">
        <v>110010720</v>
      </c>
      <c r="V477" s="42">
        <v>2750268</v>
      </c>
      <c r="W477" s="42">
        <v>13751340</v>
      </c>
      <c r="X477" s="42">
        <v>13751340</v>
      </c>
      <c r="Y477" s="42">
        <v>13751340</v>
      </c>
      <c r="Z477" s="42">
        <v>13751340</v>
      </c>
      <c r="AA477" s="42">
        <v>13751340</v>
      </c>
      <c r="AB477" s="42">
        <v>13751340</v>
      </c>
      <c r="AC477" s="42">
        <f t="shared" si="103"/>
        <v>85258308</v>
      </c>
      <c r="AD477" s="42"/>
      <c r="AE477" s="42">
        <f t="shared" si="104"/>
        <v>13751340</v>
      </c>
      <c r="AF477" s="42">
        <f t="shared" si="114"/>
        <v>11001072</v>
      </c>
      <c r="AG477" s="42">
        <v>0</v>
      </c>
      <c r="AH477" s="42"/>
      <c r="AI477" s="42"/>
      <c r="AJ477" s="42">
        <f t="shared" si="105"/>
        <v>24752412</v>
      </c>
      <c r="AK477" s="42">
        <f t="shared" si="106"/>
        <v>110010720</v>
      </c>
      <c r="AL477" s="39"/>
      <c r="AM477" s="39"/>
      <c r="AN477" s="39"/>
      <c r="AO477" s="39"/>
      <c r="AP477" s="39"/>
      <c r="AQ477" s="39" t="s">
        <v>61</v>
      </c>
      <c r="AR477" s="39" t="s">
        <v>1774</v>
      </c>
      <c r="AS477" s="39" t="s">
        <v>1775</v>
      </c>
      <c r="AT477" s="39" t="s">
        <v>1175</v>
      </c>
    </row>
    <row r="478" spans="1:46" hidden="1" x14ac:dyDescent="0.25">
      <c r="A478" s="38">
        <v>477</v>
      </c>
      <c r="B478" s="39" t="s">
        <v>6</v>
      </c>
      <c r="C478" s="39" t="s">
        <v>1776</v>
      </c>
      <c r="D478" s="39" t="s">
        <v>1777</v>
      </c>
      <c r="E478" s="40">
        <v>1014308340</v>
      </c>
      <c r="F478" s="41">
        <v>46048</v>
      </c>
      <c r="G478" s="41"/>
      <c r="H478" s="41">
        <v>46290</v>
      </c>
      <c r="I478" s="42">
        <v>48350608</v>
      </c>
      <c r="J478" s="43"/>
      <c r="K478" s="40">
        <v>0</v>
      </c>
      <c r="L478" s="39" t="s">
        <v>60</v>
      </c>
      <c r="M478" s="42">
        <v>0</v>
      </c>
      <c r="N478" s="40">
        <v>6043826</v>
      </c>
      <c r="O478" s="42">
        <v>201460.86666666667</v>
      </c>
      <c r="P478" s="38">
        <v>430</v>
      </c>
      <c r="Q478" s="41">
        <v>46033</v>
      </c>
      <c r="R478" s="42">
        <v>48350608</v>
      </c>
      <c r="S478" s="38">
        <v>641</v>
      </c>
      <c r="T478" s="41">
        <v>46048</v>
      </c>
      <c r="U478" s="42">
        <v>48350608</v>
      </c>
      <c r="V478" s="42">
        <v>1007304.3333333334</v>
      </c>
      <c r="W478" s="42">
        <v>6043826</v>
      </c>
      <c r="X478" s="42">
        <v>6043826</v>
      </c>
      <c r="Y478" s="42">
        <v>6043826</v>
      </c>
      <c r="Z478" s="42">
        <v>6043826</v>
      </c>
      <c r="AA478" s="42">
        <v>6043826</v>
      </c>
      <c r="AB478" s="42">
        <v>6043826</v>
      </c>
      <c r="AC478" s="42">
        <f t="shared" si="103"/>
        <v>37270260.333333328</v>
      </c>
      <c r="AD478" s="42"/>
      <c r="AE478" s="42">
        <f t="shared" si="104"/>
        <v>6043826</v>
      </c>
      <c r="AF478" s="42">
        <f>--N478/30*25</f>
        <v>5036521.666666667</v>
      </c>
      <c r="AG478" s="42">
        <v>0</v>
      </c>
      <c r="AH478" s="42"/>
      <c r="AI478" s="42"/>
      <c r="AJ478" s="42">
        <f t="shared" si="105"/>
        <v>11080347.666666668</v>
      </c>
      <c r="AK478" s="42">
        <f t="shared" si="106"/>
        <v>48350608</v>
      </c>
      <c r="AL478" s="39"/>
      <c r="AM478" s="39"/>
      <c r="AN478" s="39"/>
      <c r="AO478" s="39"/>
      <c r="AP478" s="39"/>
      <c r="AQ478" s="39" t="s">
        <v>61</v>
      </c>
      <c r="AR478" s="39" t="s">
        <v>1778</v>
      </c>
      <c r="AS478" s="39" t="s">
        <v>1779</v>
      </c>
      <c r="AT478" s="39" t="s">
        <v>1175</v>
      </c>
    </row>
    <row r="479" spans="1:46" hidden="1" x14ac:dyDescent="0.25">
      <c r="A479" s="38">
        <v>478</v>
      </c>
      <c r="B479" s="39" t="s">
        <v>6</v>
      </c>
      <c r="C479" s="39" t="s">
        <v>1780</v>
      </c>
      <c r="D479" s="39" t="s">
        <v>1781</v>
      </c>
      <c r="E479" s="40">
        <v>1018455200</v>
      </c>
      <c r="F479" s="41">
        <v>46050</v>
      </c>
      <c r="G479" s="41"/>
      <c r="H479" s="41">
        <v>46292</v>
      </c>
      <c r="I479" s="42">
        <v>46048200</v>
      </c>
      <c r="J479" s="43"/>
      <c r="K479" s="40">
        <v>0</v>
      </c>
      <c r="L479" s="39" t="s">
        <v>60</v>
      </c>
      <c r="M479" s="42">
        <v>0</v>
      </c>
      <c r="N479" s="40">
        <v>5756025</v>
      </c>
      <c r="O479" s="42">
        <v>191867.5</v>
      </c>
      <c r="P479" s="38">
        <v>405</v>
      </c>
      <c r="Q479" s="41">
        <v>46033</v>
      </c>
      <c r="R479" s="42">
        <v>69072300</v>
      </c>
      <c r="S479" s="38">
        <v>1095</v>
      </c>
      <c r="T479" s="41">
        <v>46050</v>
      </c>
      <c r="U479" s="42">
        <v>46048200</v>
      </c>
      <c r="V479" s="42">
        <v>575602.5</v>
      </c>
      <c r="W479" s="42">
        <v>5756025</v>
      </c>
      <c r="X479" s="42">
        <v>5756025</v>
      </c>
      <c r="Y479" s="42">
        <v>5756025</v>
      </c>
      <c r="Z479" s="42">
        <v>5756025</v>
      </c>
      <c r="AA479" s="42">
        <v>5756025</v>
      </c>
      <c r="AB479" s="42">
        <v>5756025</v>
      </c>
      <c r="AC479" s="42">
        <f t="shared" si="103"/>
        <v>35111752.5</v>
      </c>
      <c r="AD479" s="42"/>
      <c r="AE479" s="42">
        <f t="shared" si="104"/>
        <v>5756025</v>
      </c>
      <c r="AF479" s="42">
        <f>--N479/30*27</f>
        <v>5180422.5</v>
      </c>
      <c r="AG479" s="42">
        <v>0</v>
      </c>
      <c r="AH479" s="42"/>
      <c r="AI479" s="42"/>
      <c r="AJ479" s="42">
        <f t="shared" si="105"/>
        <v>10936447.5</v>
      </c>
      <c r="AK479" s="42">
        <f t="shared" si="106"/>
        <v>46048200</v>
      </c>
      <c r="AL479" s="39"/>
      <c r="AM479" s="39"/>
      <c r="AN479" s="39"/>
      <c r="AO479" s="39"/>
      <c r="AP479" s="39"/>
      <c r="AQ479" s="39" t="s">
        <v>61</v>
      </c>
      <c r="AR479" s="39" t="s">
        <v>1782</v>
      </c>
      <c r="AS479" s="39" t="s">
        <v>1783</v>
      </c>
      <c r="AT479" s="39" t="s">
        <v>1175</v>
      </c>
    </row>
    <row r="480" spans="1:46" hidden="1" x14ac:dyDescent="0.25">
      <c r="A480" s="38">
        <v>479</v>
      </c>
      <c r="B480" s="39" t="s">
        <v>6</v>
      </c>
      <c r="C480" s="39" t="s">
        <v>1784</v>
      </c>
      <c r="D480" s="39" t="s">
        <v>1785</v>
      </c>
      <c r="E480" s="40">
        <v>52484426</v>
      </c>
      <c r="F480" s="41">
        <v>46051</v>
      </c>
      <c r="G480" s="41"/>
      <c r="H480" s="41">
        <v>46293</v>
      </c>
      <c r="I480" s="42">
        <v>73458000</v>
      </c>
      <c r="J480" s="43"/>
      <c r="K480" s="40">
        <v>0</v>
      </c>
      <c r="L480" s="39" t="s">
        <v>60</v>
      </c>
      <c r="M480" s="42">
        <v>0</v>
      </c>
      <c r="N480" s="40">
        <v>9182250</v>
      </c>
      <c r="O480" s="42">
        <v>306075</v>
      </c>
      <c r="P480" s="38">
        <v>345</v>
      </c>
      <c r="Q480" s="41">
        <v>46033</v>
      </c>
      <c r="R480" s="42">
        <v>110187000</v>
      </c>
      <c r="S480" s="38">
        <v>1150</v>
      </c>
      <c r="T480" s="41">
        <v>46051</v>
      </c>
      <c r="U480" s="42">
        <v>73458000</v>
      </c>
      <c r="V480" s="42">
        <v>612150</v>
      </c>
      <c r="W480" s="42">
        <v>9182250</v>
      </c>
      <c r="X480" s="42">
        <v>9182250</v>
      </c>
      <c r="Y480" s="42">
        <v>9182250</v>
      </c>
      <c r="Z480" s="42">
        <v>9182250</v>
      </c>
      <c r="AA480" s="42">
        <v>9182250</v>
      </c>
      <c r="AB480" s="42">
        <v>9182250</v>
      </c>
      <c r="AC480" s="42">
        <f t="shared" si="103"/>
        <v>55705650</v>
      </c>
      <c r="AD480" s="42"/>
      <c r="AE480" s="42">
        <f t="shared" si="104"/>
        <v>9182250</v>
      </c>
      <c r="AF480" s="42">
        <f t="shared" ref="AF480:AF481" si="115">--N480/30*28</f>
        <v>8570100</v>
      </c>
      <c r="AG480" s="42">
        <v>0</v>
      </c>
      <c r="AH480" s="42"/>
      <c r="AI480" s="42"/>
      <c r="AJ480" s="42">
        <f t="shared" si="105"/>
        <v>17752350</v>
      </c>
      <c r="AK480" s="42">
        <f t="shared" si="106"/>
        <v>73458000</v>
      </c>
      <c r="AL480" s="39"/>
      <c r="AM480" s="39"/>
      <c r="AN480" s="39"/>
      <c r="AO480" s="39"/>
      <c r="AP480" s="39"/>
      <c r="AQ480" s="39" t="s">
        <v>93</v>
      </c>
      <c r="AR480" s="39" t="s">
        <v>1786</v>
      </c>
      <c r="AS480" s="39" t="s">
        <v>1787</v>
      </c>
      <c r="AT480" s="39" t="s">
        <v>1175</v>
      </c>
    </row>
    <row r="481" spans="1:46" hidden="1" x14ac:dyDescent="0.25">
      <c r="A481" s="38">
        <v>480</v>
      </c>
      <c r="B481" s="39" t="s">
        <v>6</v>
      </c>
      <c r="C481" s="39" t="s">
        <v>1788</v>
      </c>
      <c r="D481" s="39" t="s">
        <v>1789</v>
      </c>
      <c r="E481" s="40">
        <v>1110563058</v>
      </c>
      <c r="F481" s="41">
        <v>46051</v>
      </c>
      <c r="G481" s="41"/>
      <c r="H481" s="41">
        <v>46293</v>
      </c>
      <c r="I481" s="42">
        <v>73458000</v>
      </c>
      <c r="J481" s="43"/>
      <c r="K481" s="40">
        <v>0</v>
      </c>
      <c r="L481" s="39" t="s">
        <v>60</v>
      </c>
      <c r="M481" s="42">
        <v>0</v>
      </c>
      <c r="N481" s="40">
        <v>9182250</v>
      </c>
      <c r="O481" s="42">
        <v>306075</v>
      </c>
      <c r="P481" s="38">
        <v>406</v>
      </c>
      <c r="Q481" s="41">
        <v>46033</v>
      </c>
      <c r="R481" s="42">
        <v>110187000</v>
      </c>
      <c r="S481" s="38">
        <v>1165</v>
      </c>
      <c r="T481" s="41">
        <v>46051</v>
      </c>
      <c r="U481" s="42">
        <v>73458000</v>
      </c>
      <c r="V481" s="42">
        <v>612150</v>
      </c>
      <c r="W481" s="42">
        <v>9182250</v>
      </c>
      <c r="X481" s="42">
        <v>9182250</v>
      </c>
      <c r="Y481" s="42">
        <v>9182250</v>
      </c>
      <c r="Z481" s="42">
        <v>9182250</v>
      </c>
      <c r="AA481" s="42">
        <v>9182250</v>
      </c>
      <c r="AB481" s="42">
        <v>9182250</v>
      </c>
      <c r="AC481" s="42">
        <f t="shared" si="103"/>
        <v>55705650</v>
      </c>
      <c r="AD481" s="42"/>
      <c r="AE481" s="42">
        <f t="shared" si="104"/>
        <v>9182250</v>
      </c>
      <c r="AF481" s="42">
        <f t="shared" si="115"/>
        <v>8570100</v>
      </c>
      <c r="AG481" s="42">
        <v>0</v>
      </c>
      <c r="AH481" s="42"/>
      <c r="AI481" s="42"/>
      <c r="AJ481" s="42">
        <f t="shared" si="105"/>
        <v>17752350</v>
      </c>
      <c r="AK481" s="42">
        <f t="shared" si="106"/>
        <v>73458000</v>
      </c>
      <c r="AL481" s="39"/>
      <c r="AM481" s="39"/>
      <c r="AN481" s="39"/>
      <c r="AO481" s="39"/>
      <c r="AP481" s="39"/>
      <c r="AQ481" s="39" t="s">
        <v>93</v>
      </c>
      <c r="AR481" s="39" t="s">
        <v>1790</v>
      </c>
      <c r="AS481" s="39" t="s">
        <v>1791</v>
      </c>
      <c r="AT481" s="39" t="s">
        <v>1175</v>
      </c>
    </row>
    <row r="482" spans="1:46" hidden="1" x14ac:dyDescent="0.25">
      <c r="A482" s="38">
        <v>481</v>
      </c>
      <c r="B482" s="39" t="s">
        <v>6</v>
      </c>
      <c r="C482" s="39" t="s">
        <v>1792</v>
      </c>
      <c r="D482" s="39" t="s">
        <v>1793</v>
      </c>
      <c r="E482" s="40">
        <v>1024527760</v>
      </c>
      <c r="F482" s="41">
        <v>46048</v>
      </c>
      <c r="G482" s="41"/>
      <c r="H482" s="41">
        <v>46290</v>
      </c>
      <c r="I482" s="42">
        <v>73458000</v>
      </c>
      <c r="J482" s="43"/>
      <c r="K482" s="40">
        <v>0</v>
      </c>
      <c r="L482" s="39" t="s">
        <v>60</v>
      </c>
      <c r="M482" s="42">
        <v>0</v>
      </c>
      <c r="N482" s="40">
        <v>9182250</v>
      </c>
      <c r="O482" s="42">
        <v>306075</v>
      </c>
      <c r="P482" s="38">
        <v>372</v>
      </c>
      <c r="Q482" s="41">
        <v>46033</v>
      </c>
      <c r="R482" s="42">
        <v>110187000</v>
      </c>
      <c r="S482" s="38">
        <v>631</v>
      </c>
      <c r="T482" s="41">
        <v>46048</v>
      </c>
      <c r="U482" s="42">
        <v>73458000</v>
      </c>
      <c r="V482" s="42">
        <v>1530375</v>
      </c>
      <c r="W482" s="42">
        <v>9182250</v>
      </c>
      <c r="X482" s="42">
        <v>9182250</v>
      </c>
      <c r="Y482" s="42">
        <v>9182250</v>
      </c>
      <c r="Z482" s="42">
        <v>9182250</v>
      </c>
      <c r="AA482" s="42">
        <v>9182250</v>
      </c>
      <c r="AB482" s="42">
        <v>9182250</v>
      </c>
      <c r="AC482" s="42">
        <f t="shared" si="103"/>
        <v>56623875</v>
      </c>
      <c r="AD482" s="42"/>
      <c r="AE482" s="42">
        <f t="shared" si="104"/>
        <v>9182250</v>
      </c>
      <c r="AF482" s="42">
        <f t="shared" ref="AF482:AF485" si="116">--N482/30*25</f>
        <v>7651875</v>
      </c>
      <c r="AG482" s="42">
        <v>0</v>
      </c>
      <c r="AH482" s="42"/>
      <c r="AI482" s="42"/>
      <c r="AJ482" s="42">
        <f t="shared" si="105"/>
        <v>16834125</v>
      </c>
      <c r="AK482" s="42">
        <f t="shared" si="106"/>
        <v>73458000</v>
      </c>
      <c r="AL482" s="39"/>
      <c r="AM482" s="39"/>
      <c r="AN482" s="39"/>
      <c r="AO482" s="39"/>
      <c r="AP482" s="39"/>
      <c r="AQ482" s="39" t="s">
        <v>93</v>
      </c>
      <c r="AR482" s="39" t="s">
        <v>1794</v>
      </c>
      <c r="AS482" s="39" t="s">
        <v>1795</v>
      </c>
      <c r="AT482" s="39" t="s">
        <v>1175</v>
      </c>
    </row>
    <row r="483" spans="1:46" hidden="1" x14ac:dyDescent="0.25">
      <c r="A483" s="38">
        <v>482</v>
      </c>
      <c r="B483" s="39" t="s">
        <v>6</v>
      </c>
      <c r="C483" s="39" t="s">
        <v>1796</v>
      </c>
      <c r="D483" s="39" t="s">
        <v>1797</v>
      </c>
      <c r="E483" s="40">
        <v>1033696185</v>
      </c>
      <c r="F483" s="41">
        <v>46048</v>
      </c>
      <c r="G483" s="41"/>
      <c r="H483" s="41">
        <v>46290</v>
      </c>
      <c r="I483" s="42">
        <v>73458000</v>
      </c>
      <c r="J483" s="43"/>
      <c r="K483" s="40">
        <v>0</v>
      </c>
      <c r="L483" s="39" t="s">
        <v>60</v>
      </c>
      <c r="M483" s="42">
        <v>0</v>
      </c>
      <c r="N483" s="40">
        <v>9182250</v>
      </c>
      <c r="O483" s="42">
        <v>306075</v>
      </c>
      <c r="P483" s="38">
        <v>432</v>
      </c>
      <c r="Q483" s="41">
        <v>46033</v>
      </c>
      <c r="R483" s="42">
        <v>73458000</v>
      </c>
      <c r="S483" s="38">
        <v>990</v>
      </c>
      <c r="T483" s="41">
        <v>46048</v>
      </c>
      <c r="U483" s="42">
        <v>73458000</v>
      </c>
      <c r="V483" s="42">
        <v>1530375</v>
      </c>
      <c r="W483" s="42">
        <v>9182250</v>
      </c>
      <c r="X483" s="42">
        <v>9182250</v>
      </c>
      <c r="Y483" s="42">
        <v>9182250</v>
      </c>
      <c r="Z483" s="42">
        <v>9182250</v>
      </c>
      <c r="AA483" s="42">
        <v>9182250</v>
      </c>
      <c r="AB483" s="42">
        <v>9182250</v>
      </c>
      <c r="AC483" s="42">
        <f t="shared" si="103"/>
        <v>56623875</v>
      </c>
      <c r="AD483" s="42"/>
      <c r="AE483" s="42">
        <f t="shared" si="104"/>
        <v>9182250</v>
      </c>
      <c r="AF483" s="42">
        <f t="shared" si="116"/>
        <v>7651875</v>
      </c>
      <c r="AG483" s="42">
        <v>0</v>
      </c>
      <c r="AH483" s="42"/>
      <c r="AI483" s="42"/>
      <c r="AJ483" s="42">
        <f t="shared" si="105"/>
        <v>16834125</v>
      </c>
      <c r="AK483" s="42">
        <f t="shared" si="106"/>
        <v>73458000</v>
      </c>
      <c r="AL483" s="39"/>
      <c r="AM483" s="39"/>
      <c r="AN483" s="39"/>
      <c r="AO483" s="39"/>
      <c r="AP483" s="39"/>
      <c r="AQ483" s="39" t="s">
        <v>93</v>
      </c>
      <c r="AR483" s="39" t="s">
        <v>1798</v>
      </c>
      <c r="AS483" s="39" t="s">
        <v>1799</v>
      </c>
      <c r="AT483" s="39" t="s">
        <v>1175</v>
      </c>
    </row>
    <row r="484" spans="1:46" hidden="1" x14ac:dyDescent="0.25">
      <c r="A484" s="38">
        <v>483</v>
      </c>
      <c r="B484" s="39" t="s">
        <v>6</v>
      </c>
      <c r="C484" s="39" t="s">
        <v>1800</v>
      </c>
      <c r="D484" s="39" t="s">
        <v>1801</v>
      </c>
      <c r="E484" s="40">
        <v>52494416</v>
      </c>
      <c r="F484" s="41">
        <v>46048</v>
      </c>
      <c r="G484" s="41"/>
      <c r="H484" s="41">
        <v>46290</v>
      </c>
      <c r="I484" s="42">
        <v>73458000</v>
      </c>
      <c r="J484" s="43"/>
      <c r="K484" s="40">
        <v>0</v>
      </c>
      <c r="L484" s="39" t="s">
        <v>60</v>
      </c>
      <c r="M484" s="42">
        <v>0</v>
      </c>
      <c r="N484" s="40">
        <v>9182250</v>
      </c>
      <c r="O484" s="42">
        <v>306075</v>
      </c>
      <c r="P484" s="38">
        <v>311</v>
      </c>
      <c r="Q484" s="41">
        <v>46033</v>
      </c>
      <c r="R484" s="42">
        <v>73458000</v>
      </c>
      <c r="S484" s="38">
        <v>671</v>
      </c>
      <c r="T484" s="41">
        <v>46048</v>
      </c>
      <c r="U484" s="42">
        <v>73458000</v>
      </c>
      <c r="V484" s="42">
        <v>1530375</v>
      </c>
      <c r="W484" s="42">
        <v>9182250</v>
      </c>
      <c r="X484" s="42">
        <v>9182250</v>
      </c>
      <c r="Y484" s="42">
        <v>9182250</v>
      </c>
      <c r="Z484" s="42">
        <v>9182250</v>
      </c>
      <c r="AA484" s="42">
        <v>9182250</v>
      </c>
      <c r="AB484" s="42">
        <v>9182250</v>
      </c>
      <c r="AC484" s="42">
        <f t="shared" si="103"/>
        <v>56623875</v>
      </c>
      <c r="AD484" s="42"/>
      <c r="AE484" s="42">
        <f t="shared" si="104"/>
        <v>9182250</v>
      </c>
      <c r="AF484" s="42">
        <f t="shared" si="116"/>
        <v>7651875</v>
      </c>
      <c r="AG484" s="42">
        <v>0</v>
      </c>
      <c r="AH484" s="42"/>
      <c r="AI484" s="42"/>
      <c r="AJ484" s="42">
        <f t="shared" si="105"/>
        <v>16834125</v>
      </c>
      <c r="AK484" s="42">
        <f t="shared" si="106"/>
        <v>73458000</v>
      </c>
      <c r="AL484" s="39"/>
      <c r="AM484" s="39"/>
      <c r="AN484" s="39"/>
      <c r="AO484" s="39"/>
      <c r="AP484" s="39"/>
      <c r="AQ484" s="39" t="s">
        <v>93</v>
      </c>
      <c r="AR484" s="39" t="s">
        <v>1802</v>
      </c>
      <c r="AS484" s="39" t="s">
        <v>1803</v>
      </c>
      <c r="AT484" s="39" t="s">
        <v>1175</v>
      </c>
    </row>
    <row r="485" spans="1:46" hidden="1" x14ac:dyDescent="0.25">
      <c r="A485" s="38">
        <v>484</v>
      </c>
      <c r="B485" s="39" t="s">
        <v>6</v>
      </c>
      <c r="C485" s="39" t="s">
        <v>1804</v>
      </c>
      <c r="D485" s="39" t="s">
        <v>1805</v>
      </c>
      <c r="E485" s="40">
        <v>1071331002</v>
      </c>
      <c r="F485" s="41">
        <v>46048</v>
      </c>
      <c r="G485" s="41"/>
      <c r="H485" s="41">
        <v>46290</v>
      </c>
      <c r="I485" s="42">
        <v>73458000</v>
      </c>
      <c r="J485" s="43"/>
      <c r="K485" s="40">
        <v>0</v>
      </c>
      <c r="L485" s="39" t="s">
        <v>60</v>
      </c>
      <c r="M485" s="42">
        <v>0</v>
      </c>
      <c r="N485" s="40">
        <v>9182250</v>
      </c>
      <c r="O485" s="42">
        <v>306075</v>
      </c>
      <c r="P485" s="38">
        <v>407</v>
      </c>
      <c r="Q485" s="41">
        <v>46033</v>
      </c>
      <c r="R485" s="42">
        <v>73458000</v>
      </c>
      <c r="S485" s="38">
        <v>991</v>
      </c>
      <c r="T485" s="41">
        <v>46048</v>
      </c>
      <c r="U485" s="42">
        <v>73458000</v>
      </c>
      <c r="V485" s="42">
        <v>1530375</v>
      </c>
      <c r="W485" s="42">
        <v>9182250</v>
      </c>
      <c r="X485" s="42">
        <v>9182250</v>
      </c>
      <c r="Y485" s="42">
        <v>9182250</v>
      </c>
      <c r="Z485" s="42">
        <v>9182250</v>
      </c>
      <c r="AA485" s="42">
        <v>9182250</v>
      </c>
      <c r="AB485" s="42">
        <v>9182250</v>
      </c>
      <c r="AC485" s="42">
        <f t="shared" si="103"/>
        <v>56623875</v>
      </c>
      <c r="AD485" s="42"/>
      <c r="AE485" s="42">
        <f t="shared" si="104"/>
        <v>9182250</v>
      </c>
      <c r="AF485" s="42">
        <f t="shared" si="116"/>
        <v>7651875</v>
      </c>
      <c r="AG485" s="42">
        <v>0</v>
      </c>
      <c r="AH485" s="42"/>
      <c r="AI485" s="42"/>
      <c r="AJ485" s="42">
        <f t="shared" si="105"/>
        <v>16834125</v>
      </c>
      <c r="AK485" s="42">
        <f t="shared" si="106"/>
        <v>73458000</v>
      </c>
      <c r="AL485" s="39"/>
      <c r="AM485" s="39"/>
      <c r="AN485" s="39"/>
      <c r="AO485" s="39"/>
      <c r="AP485" s="39"/>
      <c r="AQ485" s="39" t="s">
        <v>93</v>
      </c>
      <c r="AR485" s="39" t="s">
        <v>1806</v>
      </c>
      <c r="AS485" s="39" t="s">
        <v>1807</v>
      </c>
      <c r="AT485" s="39" t="s">
        <v>1175</v>
      </c>
    </row>
    <row r="486" spans="1:46" hidden="1" x14ac:dyDescent="0.25">
      <c r="A486" s="38">
        <v>485</v>
      </c>
      <c r="B486" s="39" t="s">
        <v>6</v>
      </c>
      <c r="C486" s="39" t="s">
        <v>1808</v>
      </c>
      <c r="D486" s="39" t="s">
        <v>1809</v>
      </c>
      <c r="E486" s="40">
        <v>1023933501</v>
      </c>
      <c r="F486" s="41">
        <v>46051</v>
      </c>
      <c r="G486" s="41"/>
      <c r="H486" s="41">
        <v>46293</v>
      </c>
      <c r="I486" s="42">
        <v>73458000</v>
      </c>
      <c r="J486" s="43"/>
      <c r="K486" s="40">
        <v>0</v>
      </c>
      <c r="L486" s="39" t="s">
        <v>60</v>
      </c>
      <c r="M486" s="42">
        <v>0</v>
      </c>
      <c r="N486" s="40">
        <v>9182250</v>
      </c>
      <c r="O486" s="42">
        <v>306075</v>
      </c>
      <c r="P486" s="38">
        <v>373</v>
      </c>
      <c r="Q486" s="41">
        <v>46033</v>
      </c>
      <c r="R486" s="42">
        <v>73458000</v>
      </c>
      <c r="S486" s="38">
        <v>1127</v>
      </c>
      <c r="T486" s="41">
        <v>46051</v>
      </c>
      <c r="U486" s="42">
        <v>73458000</v>
      </c>
      <c r="V486" s="42">
        <v>612150</v>
      </c>
      <c r="W486" s="42">
        <v>9182250</v>
      </c>
      <c r="X486" s="42">
        <v>9182250</v>
      </c>
      <c r="Y486" s="42">
        <v>9182250</v>
      </c>
      <c r="Z486" s="42">
        <v>9182250</v>
      </c>
      <c r="AA486" s="42">
        <v>9182250</v>
      </c>
      <c r="AB486" s="42">
        <v>9182250</v>
      </c>
      <c r="AC486" s="42">
        <f t="shared" si="103"/>
        <v>55705650</v>
      </c>
      <c r="AD486" s="42"/>
      <c r="AE486" s="42">
        <f t="shared" si="104"/>
        <v>9182250</v>
      </c>
      <c r="AF486" s="42">
        <f>--N486/30*28</f>
        <v>8570100</v>
      </c>
      <c r="AG486" s="42">
        <v>0</v>
      </c>
      <c r="AH486" s="42"/>
      <c r="AI486" s="42"/>
      <c r="AJ486" s="42">
        <f t="shared" si="105"/>
        <v>17752350</v>
      </c>
      <c r="AK486" s="42">
        <f t="shared" si="106"/>
        <v>73458000</v>
      </c>
      <c r="AL486" s="39"/>
      <c r="AM486" s="39"/>
      <c r="AN486" s="39"/>
      <c r="AO486" s="39"/>
      <c r="AP486" s="39"/>
      <c r="AQ486" s="39" t="s">
        <v>93</v>
      </c>
      <c r="AR486" s="39" t="s">
        <v>1810</v>
      </c>
      <c r="AS486" s="39" t="s">
        <v>1811</v>
      </c>
      <c r="AT486" s="39" t="s">
        <v>1175</v>
      </c>
    </row>
    <row r="487" spans="1:46" hidden="1" x14ac:dyDescent="0.25">
      <c r="A487" s="38">
        <v>486</v>
      </c>
      <c r="B487" s="39" t="s">
        <v>6</v>
      </c>
      <c r="C487" s="39" t="s">
        <v>1812</v>
      </c>
      <c r="D487" s="39" t="s">
        <v>1813</v>
      </c>
      <c r="E487" s="40">
        <v>1019017916</v>
      </c>
      <c r="F487" s="41">
        <v>46048</v>
      </c>
      <c r="G487" s="41"/>
      <c r="H487" s="41">
        <v>46290</v>
      </c>
      <c r="I487" s="42">
        <v>73458000</v>
      </c>
      <c r="J487" s="43"/>
      <c r="K487" s="40">
        <v>0</v>
      </c>
      <c r="L487" s="39" t="s">
        <v>60</v>
      </c>
      <c r="M487" s="42">
        <v>0</v>
      </c>
      <c r="N487" s="40">
        <v>9182250</v>
      </c>
      <c r="O487" s="42">
        <v>306075</v>
      </c>
      <c r="P487" s="38">
        <v>346</v>
      </c>
      <c r="Q487" s="41">
        <v>46033</v>
      </c>
      <c r="R487" s="42">
        <v>110187000</v>
      </c>
      <c r="S487" s="38">
        <v>642</v>
      </c>
      <c r="T487" s="41">
        <v>46048</v>
      </c>
      <c r="U487" s="42">
        <v>73458000</v>
      </c>
      <c r="V487" s="42">
        <v>1530375</v>
      </c>
      <c r="W487" s="42">
        <v>9182250</v>
      </c>
      <c r="X487" s="42">
        <v>9182250</v>
      </c>
      <c r="Y487" s="42">
        <v>9182250</v>
      </c>
      <c r="Z487" s="42">
        <v>9182250</v>
      </c>
      <c r="AA487" s="42">
        <v>9182250</v>
      </c>
      <c r="AB487" s="42">
        <v>9182250</v>
      </c>
      <c r="AC487" s="42">
        <f t="shared" si="103"/>
        <v>56623875</v>
      </c>
      <c r="AD487" s="42"/>
      <c r="AE487" s="42">
        <f t="shared" si="104"/>
        <v>9182250</v>
      </c>
      <c r="AF487" s="42">
        <f t="shared" ref="AF487:AF488" si="117">--N487/30*25</f>
        <v>7651875</v>
      </c>
      <c r="AG487" s="42">
        <v>0</v>
      </c>
      <c r="AH487" s="42"/>
      <c r="AI487" s="42"/>
      <c r="AJ487" s="42">
        <f t="shared" si="105"/>
        <v>16834125</v>
      </c>
      <c r="AK487" s="42">
        <f t="shared" si="106"/>
        <v>73458000</v>
      </c>
      <c r="AL487" s="39"/>
      <c r="AM487" s="39"/>
      <c r="AN487" s="39"/>
      <c r="AO487" s="39"/>
      <c r="AP487" s="39"/>
      <c r="AQ487" s="39" t="s">
        <v>93</v>
      </c>
      <c r="AR487" s="39" t="s">
        <v>1814</v>
      </c>
      <c r="AS487" s="39" t="s">
        <v>1815</v>
      </c>
      <c r="AT487" s="39" t="s">
        <v>1175</v>
      </c>
    </row>
    <row r="488" spans="1:46" hidden="1" x14ac:dyDescent="0.25">
      <c r="A488" s="38">
        <v>487</v>
      </c>
      <c r="B488" s="39" t="s">
        <v>6</v>
      </c>
      <c r="C488" s="39" t="s">
        <v>1816</v>
      </c>
      <c r="D488" s="39" t="s">
        <v>1817</v>
      </c>
      <c r="E488" s="40">
        <v>55208139</v>
      </c>
      <c r="F488" s="41">
        <v>46048</v>
      </c>
      <c r="G488" s="41"/>
      <c r="H488" s="41">
        <v>46290</v>
      </c>
      <c r="I488" s="42">
        <v>73458000</v>
      </c>
      <c r="J488" s="43"/>
      <c r="K488" s="40">
        <v>0</v>
      </c>
      <c r="L488" s="39" t="s">
        <v>60</v>
      </c>
      <c r="M488" s="42">
        <v>0</v>
      </c>
      <c r="N488" s="40">
        <v>9182250</v>
      </c>
      <c r="O488" s="42">
        <v>306075</v>
      </c>
      <c r="P488" s="38">
        <v>236</v>
      </c>
      <c r="Q488" s="41">
        <v>46033</v>
      </c>
      <c r="R488" s="42">
        <v>73458000</v>
      </c>
      <c r="S488" s="38">
        <v>633</v>
      </c>
      <c r="T488" s="41">
        <v>46048</v>
      </c>
      <c r="U488" s="42">
        <v>73458000</v>
      </c>
      <c r="V488" s="42">
        <v>1530375</v>
      </c>
      <c r="W488" s="42">
        <v>9182250</v>
      </c>
      <c r="X488" s="42">
        <v>9182250</v>
      </c>
      <c r="Y488" s="42">
        <v>9182250</v>
      </c>
      <c r="Z488" s="42">
        <v>9182250</v>
      </c>
      <c r="AA488" s="42">
        <v>9182250</v>
      </c>
      <c r="AB488" s="42">
        <v>9182250</v>
      </c>
      <c r="AC488" s="42">
        <f t="shared" si="103"/>
        <v>56623875</v>
      </c>
      <c r="AD488" s="42"/>
      <c r="AE488" s="42">
        <f t="shared" si="104"/>
        <v>9182250</v>
      </c>
      <c r="AF488" s="42">
        <f t="shared" si="117"/>
        <v>7651875</v>
      </c>
      <c r="AG488" s="42">
        <v>0</v>
      </c>
      <c r="AH488" s="42"/>
      <c r="AI488" s="42"/>
      <c r="AJ488" s="42">
        <f t="shared" si="105"/>
        <v>16834125</v>
      </c>
      <c r="AK488" s="42">
        <f t="shared" si="106"/>
        <v>73458000</v>
      </c>
      <c r="AL488" s="39"/>
      <c r="AM488" s="39"/>
      <c r="AN488" s="39"/>
      <c r="AO488" s="39"/>
      <c r="AP488" s="39"/>
      <c r="AQ488" s="39" t="s">
        <v>93</v>
      </c>
      <c r="AR488" s="39" t="s">
        <v>1818</v>
      </c>
      <c r="AS488" s="39" t="s">
        <v>1819</v>
      </c>
      <c r="AT488" s="39" t="s">
        <v>1175</v>
      </c>
    </row>
    <row r="489" spans="1:46" hidden="1" x14ac:dyDescent="0.25">
      <c r="A489" s="38">
        <v>488</v>
      </c>
      <c r="B489" s="39" t="s">
        <v>6</v>
      </c>
      <c r="C489" s="39" t="s">
        <v>1820</v>
      </c>
      <c r="D489" s="39" t="s">
        <v>1821</v>
      </c>
      <c r="E489" s="40">
        <v>79961083</v>
      </c>
      <c r="F489" s="41">
        <v>46051</v>
      </c>
      <c r="G489" s="41"/>
      <c r="H489" s="41">
        <v>46293</v>
      </c>
      <c r="I489" s="42">
        <v>73458000</v>
      </c>
      <c r="J489" s="43"/>
      <c r="K489" s="40">
        <v>0</v>
      </c>
      <c r="L489" s="39" t="s">
        <v>60</v>
      </c>
      <c r="M489" s="42">
        <v>0</v>
      </c>
      <c r="N489" s="40">
        <v>9182250</v>
      </c>
      <c r="O489" s="42">
        <v>306075</v>
      </c>
      <c r="P489" s="38">
        <v>464</v>
      </c>
      <c r="Q489" s="41">
        <v>46033</v>
      </c>
      <c r="R489" s="42">
        <v>110187000</v>
      </c>
      <c r="S489" s="38">
        <v>1128</v>
      </c>
      <c r="T489" s="41">
        <v>46051</v>
      </c>
      <c r="U489" s="42">
        <v>73458000</v>
      </c>
      <c r="V489" s="42">
        <v>612150</v>
      </c>
      <c r="W489" s="42">
        <v>9182250</v>
      </c>
      <c r="X489" s="42">
        <v>9182250</v>
      </c>
      <c r="Y489" s="42">
        <v>9182250</v>
      </c>
      <c r="Z489" s="42">
        <v>9182250</v>
      </c>
      <c r="AA489" s="42">
        <v>9182250</v>
      </c>
      <c r="AB489" s="42">
        <v>9182250</v>
      </c>
      <c r="AC489" s="42">
        <f t="shared" si="103"/>
        <v>55705650</v>
      </c>
      <c r="AD489" s="42"/>
      <c r="AE489" s="42">
        <f t="shared" si="104"/>
        <v>9182250</v>
      </c>
      <c r="AF489" s="42">
        <f>--N489/30*28</f>
        <v>8570100</v>
      </c>
      <c r="AG489" s="42">
        <v>0</v>
      </c>
      <c r="AH489" s="42"/>
      <c r="AI489" s="42"/>
      <c r="AJ489" s="42">
        <f t="shared" si="105"/>
        <v>17752350</v>
      </c>
      <c r="AK489" s="42">
        <f t="shared" si="106"/>
        <v>73458000</v>
      </c>
      <c r="AL489" s="39"/>
      <c r="AM489" s="39"/>
      <c r="AN489" s="39"/>
      <c r="AO489" s="39"/>
      <c r="AP489" s="39"/>
      <c r="AQ489" s="39" t="s">
        <v>93</v>
      </c>
      <c r="AR489" s="39" t="s">
        <v>1822</v>
      </c>
      <c r="AS489" s="39" t="s">
        <v>1823</v>
      </c>
      <c r="AT489" s="39" t="s">
        <v>1175</v>
      </c>
    </row>
    <row r="490" spans="1:46" hidden="1" x14ac:dyDescent="0.25">
      <c r="A490" s="38">
        <v>489</v>
      </c>
      <c r="B490" s="39" t="s">
        <v>6</v>
      </c>
      <c r="C490" s="39" t="s">
        <v>1824</v>
      </c>
      <c r="D490" s="39" t="s">
        <v>1825</v>
      </c>
      <c r="E490" s="40">
        <v>1015406734</v>
      </c>
      <c r="F490" s="41">
        <v>46048</v>
      </c>
      <c r="G490" s="41"/>
      <c r="H490" s="41">
        <v>46290</v>
      </c>
      <c r="I490" s="42">
        <v>73458000</v>
      </c>
      <c r="J490" s="43"/>
      <c r="K490" s="40">
        <v>0</v>
      </c>
      <c r="L490" s="39" t="s">
        <v>60</v>
      </c>
      <c r="M490" s="42">
        <v>0</v>
      </c>
      <c r="N490" s="40">
        <v>9182250</v>
      </c>
      <c r="O490" s="42">
        <v>306075</v>
      </c>
      <c r="P490" s="38">
        <v>465</v>
      </c>
      <c r="Q490" s="41">
        <v>46033</v>
      </c>
      <c r="R490" s="42">
        <v>73458000</v>
      </c>
      <c r="S490" s="38">
        <v>634</v>
      </c>
      <c r="T490" s="41">
        <v>46048</v>
      </c>
      <c r="U490" s="42">
        <v>73458000</v>
      </c>
      <c r="V490" s="42">
        <v>1530375</v>
      </c>
      <c r="W490" s="42">
        <v>9182250</v>
      </c>
      <c r="X490" s="42">
        <v>9182250</v>
      </c>
      <c r="Y490" s="42">
        <v>9182250</v>
      </c>
      <c r="Z490" s="42">
        <v>9182250</v>
      </c>
      <c r="AA490" s="42">
        <v>9182250</v>
      </c>
      <c r="AB490" s="42">
        <v>9182250</v>
      </c>
      <c r="AC490" s="42">
        <f t="shared" si="103"/>
        <v>56623875</v>
      </c>
      <c r="AD490" s="42"/>
      <c r="AE490" s="42">
        <f t="shared" si="104"/>
        <v>9182250</v>
      </c>
      <c r="AF490" s="42">
        <f>--N490/30*25</f>
        <v>7651875</v>
      </c>
      <c r="AG490" s="42">
        <v>0</v>
      </c>
      <c r="AH490" s="42"/>
      <c r="AI490" s="42"/>
      <c r="AJ490" s="42">
        <f t="shared" si="105"/>
        <v>16834125</v>
      </c>
      <c r="AK490" s="42">
        <f t="shared" si="106"/>
        <v>73458000</v>
      </c>
      <c r="AL490" s="39"/>
      <c r="AM490" s="39"/>
      <c r="AN490" s="39"/>
      <c r="AO490" s="39"/>
      <c r="AP490" s="39"/>
      <c r="AQ490" s="39" t="s">
        <v>93</v>
      </c>
      <c r="AR490" s="39" t="s">
        <v>1826</v>
      </c>
      <c r="AS490" s="39" t="s">
        <v>1827</v>
      </c>
      <c r="AT490" s="39" t="s">
        <v>1175</v>
      </c>
    </row>
    <row r="491" spans="1:46" hidden="1" x14ac:dyDescent="0.25">
      <c r="A491" s="38">
        <v>490</v>
      </c>
      <c r="B491" s="39" t="s">
        <v>6</v>
      </c>
      <c r="C491" s="39" t="s">
        <v>1828</v>
      </c>
      <c r="D491" s="39" t="s">
        <v>1829</v>
      </c>
      <c r="E491" s="40">
        <v>1094927556</v>
      </c>
      <c r="F491" s="41">
        <v>46051</v>
      </c>
      <c r="G491" s="41"/>
      <c r="H491" s="41">
        <v>46293</v>
      </c>
      <c r="I491" s="42">
        <v>73458000</v>
      </c>
      <c r="J491" s="43"/>
      <c r="K491" s="40">
        <v>0</v>
      </c>
      <c r="L491" s="39" t="s">
        <v>60</v>
      </c>
      <c r="M491" s="42">
        <v>0</v>
      </c>
      <c r="N491" s="40">
        <v>9182250</v>
      </c>
      <c r="O491" s="42">
        <v>306075</v>
      </c>
      <c r="P491" s="38">
        <v>216</v>
      </c>
      <c r="Q491" s="41">
        <v>46033</v>
      </c>
      <c r="R491" s="42">
        <v>73458000</v>
      </c>
      <c r="S491" s="38">
        <v>1152</v>
      </c>
      <c r="T491" s="41">
        <v>46051</v>
      </c>
      <c r="U491" s="42">
        <v>73458000</v>
      </c>
      <c r="V491" s="42">
        <v>612150</v>
      </c>
      <c r="W491" s="42">
        <v>9182250</v>
      </c>
      <c r="X491" s="42">
        <v>9182250</v>
      </c>
      <c r="Y491" s="42">
        <v>9182250</v>
      </c>
      <c r="Z491" s="42">
        <v>9182250</v>
      </c>
      <c r="AA491" s="42">
        <v>9182250</v>
      </c>
      <c r="AB491" s="42">
        <v>9182250</v>
      </c>
      <c r="AC491" s="42">
        <f t="shared" si="103"/>
        <v>55705650</v>
      </c>
      <c r="AD491" s="42"/>
      <c r="AE491" s="42">
        <f t="shared" si="104"/>
        <v>9182250</v>
      </c>
      <c r="AF491" s="42">
        <f t="shared" ref="AF491:AF492" si="118">--N491/30*28</f>
        <v>8570100</v>
      </c>
      <c r="AG491" s="42">
        <v>0</v>
      </c>
      <c r="AH491" s="42"/>
      <c r="AI491" s="42"/>
      <c r="AJ491" s="42">
        <f t="shared" si="105"/>
        <v>17752350</v>
      </c>
      <c r="AK491" s="42">
        <f t="shared" si="106"/>
        <v>73458000</v>
      </c>
      <c r="AL491" s="39"/>
      <c r="AM491" s="39"/>
      <c r="AN491" s="39"/>
      <c r="AO491" s="39"/>
      <c r="AP491" s="39"/>
      <c r="AQ491" s="39" t="s">
        <v>93</v>
      </c>
      <c r="AR491" s="39" t="s">
        <v>1830</v>
      </c>
      <c r="AS491" s="39" t="s">
        <v>1831</v>
      </c>
      <c r="AT491" s="39" t="s">
        <v>1175</v>
      </c>
    </row>
    <row r="492" spans="1:46" hidden="1" x14ac:dyDescent="0.25">
      <c r="A492" s="38">
        <v>491</v>
      </c>
      <c r="B492" s="39" t="s">
        <v>6</v>
      </c>
      <c r="C492" s="39" t="s">
        <v>1832</v>
      </c>
      <c r="D492" s="39" t="s">
        <v>1833</v>
      </c>
      <c r="E492" s="40">
        <v>80882036</v>
      </c>
      <c r="F492" s="41">
        <v>46051</v>
      </c>
      <c r="G492" s="41"/>
      <c r="H492" s="41">
        <v>46293</v>
      </c>
      <c r="I492" s="42">
        <v>46048200</v>
      </c>
      <c r="J492" s="43"/>
      <c r="K492" s="40">
        <v>0</v>
      </c>
      <c r="L492" s="39" t="s">
        <v>60</v>
      </c>
      <c r="M492" s="42">
        <v>0</v>
      </c>
      <c r="N492" s="40">
        <v>5756025</v>
      </c>
      <c r="O492" s="42">
        <v>191867.5</v>
      </c>
      <c r="P492" s="38">
        <v>269</v>
      </c>
      <c r="Q492" s="41">
        <v>46033</v>
      </c>
      <c r="R492" s="42">
        <v>46048200</v>
      </c>
      <c r="S492" s="38">
        <v>1120</v>
      </c>
      <c r="T492" s="41">
        <v>46051</v>
      </c>
      <c r="U492" s="42">
        <v>46048200</v>
      </c>
      <c r="V492" s="42">
        <v>383735</v>
      </c>
      <c r="W492" s="42">
        <v>5756025</v>
      </c>
      <c r="X492" s="42">
        <v>5756025</v>
      </c>
      <c r="Y492" s="42">
        <v>5756025</v>
      </c>
      <c r="Z492" s="42">
        <v>5756025</v>
      </c>
      <c r="AA492" s="42">
        <v>5756025</v>
      </c>
      <c r="AB492" s="42">
        <v>5756025</v>
      </c>
      <c r="AC492" s="42">
        <f t="shared" si="103"/>
        <v>34919885</v>
      </c>
      <c r="AD492" s="42"/>
      <c r="AE492" s="42">
        <f t="shared" si="104"/>
        <v>5756025</v>
      </c>
      <c r="AF492" s="42">
        <f t="shared" si="118"/>
        <v>5372290</v>
      </c>
      <c r="AG492" s="42">
        <v>0</v>
      </c>
      <c r="AH492" s="42"/>
      <c r="AI492" s="42"/>
      <c r="AJ492" s="42">
        <f t="shared" si="105"/>
        <v>11128315</v>
      </c>
      <c r="AK492" s="42">
        <f t="shared" si="106"/>
        <v>46048200</v>
      </c>
      <c r="AL492" s="39"/>
      <c r="AM492" s="39"/>
      <c r="AN492" s="39"/>
      <c r="AO492" s="39"/>
      <c r="AP492" s="39"/>
      <c r="AQ492" s="39" t="s">
        <v>61</v>
      </c>
      <c r="AR492" s="39" t="s">
        <v>1834</v>
      </c>
      <c r="AS492" s="39" t="s">
        <v>1835</v>
      </c>
      <c r="AT492" s="39" t="s">
        <v>1175</v>
      </c>
    </row>
    <row r="493" spans="1:46" hidden="1" x14ac:dyDescent="0.25">
      <c r="A493" s="38">
        <v>492</v>
      </c>
      <c r="B493" s="39" t="s">
        <v>6</v>
      </c>
      <c r="C493" s="39" t="s">
        <v>1836</v>
      </c>
      <c r="D493" s="39" t="s">
        <v>1837</v>
      </c>
      <c r="E493" s="40">
        <v>1019112286</v>
      </c>
      <c r="F493" s="41">
        <v>46048</v>
      </c>
      <c r="G493" s="41"/>
      <c r="H493" s="41">
        <v>46290</v>
      </c>
      <c r="I493" s="42">
        <v>46048200</v>
      </c>
      <c r="J493" s="43"/>
      <c r="K493" s="40">
        <v>0</v>
      </c>
      <c r="L493" s="39" t="s">
        <v>60</v>
      </c>
      <c r="M493" s="42">
        <v>0</v>
      </c>
      <c r="N493" s="40">
        <v>5756025</v>
      </c>
      <c r="O493" s="42">
        <v>191867.5</v>
      </c>
      <c r="P493" s="38">
        <v>467</v>
      </c>
      <c r="Q493" s="41">
        <v>46033</v>
      </c>
      <c r="R493" s="42">
        <v>69072000</v>
      </c>
      <c r="S493" s="38">
        <v>635</v>
      </c>
      <c r="T493" s="41">
        <v>46048</v>
      </c>
      <c r="U493" s="42">
        <v>46048200</v>
      </c>
      <c r="V493" s="42">
        <v>959337.5</v>
      </c>
      <c r="W493" s="42">
        <v>5756025</v>
      </c>
      <c r="X493" s="42">
        <v>5756025</v>
      </c>
      <c r="Y493" s="42">
        <v>5756025</v>
      </c>
      <c r="Z493" s="42">
        <v>5756025</v>
      </c>
      <c r="AA493" s="42">
        <v>5756025</v>
      </c>
      <c r="AB493" s="42">
        <v>5756025</v>
      </c>
      <c r="AC493" s="42">
        <f t="shared" si="103"/>
        <v>35495487.5</v>
      </c>
      <c r="AD493" s="42"/>
      <c r="AE493" s="42">
        <f t="shared" si="104"/>
        <v>5756025</v>
      </c>
      <c r="AF493" s="42">
        <f>--N493/30*25</f>
        <v>4796687.5</v>
      </c>
      <c r="AG493" s="42">
        <v>0</v>
      </c>
      <c r="AH493" s="42"/>
      <c r="AI493" s="42"/>
      <c r="AJ493" s="42">
        <f t="shared" si="105"/>
        <v>10552712.5</v>
      </c>
      <c r="AK493" s="42">
        <f t="shared" si="106"/>
        <v>46048200</v>
      </c>
      <c r="AL493" s="39"/>
      <c r="AM493" s="39"/>
      <c r="AN493" s="39"/>
      <c r="AO493" s="39"/>
      <c r="AP493" s="39"/>
      <c r="AQ493" s="39" t="s">
        <v>61</v>
      </c>
      <c r="AR493" s="39" t="s">
        <v>1838</v>
      </c>
      <c r="AS493" s="39" t="s">
        <v>1839</v>
      </c>
      <c r="AT493" s="39" t="s">
        <v>1175</v>
      </c>
    </row>
    <row r="494" spans="1:46" hidden="1" x14ac:dyDescent="0.25">
      <c r="A494" s="38">
        <v>493</v>
      </c>
      <c r="B494" s="39" t="s">
        <v>6</v>
      </c>
      <c r="C494" s="39" t="s">
        <v>1840</v>
      </c>
      <c r="D494" s="39" t="s">
        <v>1841</v>
      </c>
      <c r="E494" s="40">
        <v>1014738915</v>
      </c>
      <c r="F494" s="41">
        <v>46050</v>
      </c>
      <c r="G494" s="41"/>
      <c r="H494" s="41">
        <v>46292</v>
      </c>
      <c r="I494" s="42">
        <v>30002760</v>
      </c>
      <c r="J494" s="43"/>
      <c r="K494" s="40">
        <v>0</v>
      </c>
      <c r="L494" s="39" t="s">
        <v>60</v>
      </c>
      <c r="M494" s="42">
        <v>0</v>
      </c>
      <c r="N494" s="40">
        <v>3750345</v>
      </c>
      <c r="O494" s="42">
        <v>125011.5</v>
      </c>
      <c r="P494" s="38">
        <v>375</v>
      </c>
      <c r="Q494" s="41">
        <v>46033</v>
      </c>
      <c r="R494" s="42">
        <v>45004140</v>
      </c>
      <c r="S494" s="38">
        <v>1114</v>
      </c>
      <c r="T494" s="41">
        <v>46050</v>
      </c>
      <c r="U494" s="42">
        <v>30002760</v>
      </c>
      <c r="V494" s="42">
        <v>375034.5</v>
      </c>
      <c r="W494" s="42">
        <v>3750345</v>
      </c>
      <c r="X494" s="42">
        <v>3750345</v>
      </c>
      <c r="Y494" s="42">
        <v>3750345</v>
      </c>
      <c r="Z494" s="42">
        <v>3750345</v>
      </c>
      <c r="AA494" s="42">
        <v>3750345</v>
      </c>
      <c r="AB494" s="42">
        <v>3750345</v>
      </c>
      <c r="AC494" s="42">
        <f t="shared" si="103"/>
        <v>22877104.5</v>
      </c>
      <c r="AD494" s="42"/>
      <c r="AE494" s="42">
        <f t="shared" si="104"/>
        <v>3750345</v>
      </c>
      <c r="AF494" s="42">
        <f>--N494/30*27</f>
        <v>3375310.5</v>
      </c>
      <c r="AG494" s="42">
        <v>0</v>
      </c>
      <c r="AH494" s="42"/>
      <c r="AI494" s="42"/>
      <c r="AJ494" s="42">
        <f t="shared" si="105"/>
        <v>7125655.5</v>
      </c>
      <c r="AK494" s="42">
        <f t="shared" si="106"/>
        <v>30002760</v>
      </c>
      <c r="AL494" s="39"/>
      <c r="AM494" s="39"/>
      <c r="AN494" s="39"/>
      <c r="AO494" s="39"/>
      <c r="AP494" s="39"/>
      <c r="AQ494" s="39" t="s">
        <v>61</v>
      </c>
      <c r="AR494" s="39" t="s">
        <v>1842</v>
      </c>
      <c r="AS494" s="39" t="s">
        <v>1843</v>
      </c>
      <c r="AT494" s="39" t="s">
        <v>1175</v>
      </c>
    </row>
    <row r="495" spans="1:46" hidden="1" x14ac:dyDescent="0.25">
      <c r="A495" s="38">
        <v>494</v>
      </c>
      <c r="B495" s="39" t="s">
        <v>6</v>
      </c>
      <c r="C495" s="39" t="s">
        <v>1844</v>
      </c>
      <c r="D495" s="39" t="s">
        <v>1845</v>
      </c>
      <c r="E495" s="40">
        <v>1030571366</v>
      </c>
      <c r="F495" s="41">
        <v>46052</v>
      </c>
      <c r="G495" s="41"/>
      <c r="H495" s="41">
        <v>46294</v>
      </c>
      <c r="I495" s="42">
        <v>150675192</v>
      </c>
      <c r="J495" s="43"/>
      <c r="K495" s="40">
        <v>0</v>
      </c>
      <c r="L495" s="39" t="s">
        <v>60</v>
      </c>
      <c r="M495" s="42">
        <v>0</v>
      </c>
      <c r="N495" s="40">
        <v>18834399</v>
      </c>
      <c r="O495" s="42">
        <v>627813.30000000005</v>
      </c>
      <c r="P495" s="38">
        <v>369</v>
      </c>
      <c r="Q495" s="41">
        <v>46033</v>
      </c>
      <c r="R495" s="42">
        <v>226012788</v>
      </c>
      <c r="S495" s="38">
        <v>1167</v>
      </c>
      <c r="T495" s="41">
        <v>46052</v>
      </c>
      <c r="U495" s="42">
        <v>150675192</v>
      </c>
      <c r="V495" s="42">
        <v>627813.30000000005</v>
      </c>
      <c r="W495" s="42">
        <v>18834399</v>
      </c>
      <c r="X495" s="42">
        <v>18834399</v>
      </c>
      <c r="Y495" s="42">
        <v>18834399</v>
      </c>
      <c r="Z495" s="42">
        <v>18834399</v>
      </c>
      <c r="AA495" s="42">
        <v>18834399</v>
      </c>
      <c r="AB495" s="42">
        <v>18834399</v>
      </c>
      <c r="AC495" s="42">
        <f t="shared" si="103"/>
        <v>113634207.3</v>
      </c>
      <c r="AD495" s="42"/>
      <c r="AE495" s="42">
        <f t="shared" si="104"/>
        <v>18834399</v>
      </c>
      <c r="AF495" s="42">
        <f>--N495/30*29</f>
        <v>18206585.700000003</v>
      </c>
      <c r="AG495" s="42">
        <v>0</v>
      </c>
      <c r="AH495" s="42"/>
      <c r="AI495" s="42"/>
      <c r="AJ495" s="42">
        <f t="shared" si="105"/>
        <v>37040984.700000003</v>
      </c>
      <c r="AK495" s="42">
        <f t="shared" si="106"/>
        <v>150675192</v>
      </c>
      <c r="AL495" s="39"/>
      <c r="AM495" s="39"/>
      <c r="AN495" s="39"/>
      <c r="AO495" s="39"/>
      <c r="AP495" s="39"/>
      <c r="AQ495" s="39" t="s">
        <v>93</v>
      </c>
      <c r="AR495" s="39" t="s">
        <v>1846</v>
      </c>
      <c r="AS495" s="39" t="s">
        <v>1847</v>
      </c>
      <c r="AT495" s="39" t="s">
        <v>1175</v>
      </c>
    </row>
    <row r="496" spans="1:46" hidden="1" x14ac:dyDescent="0.25">
      <c r="A496" s="38">
        <v>495</v>
      </c>
      <c r="B496" s="39" t="s">
        <v>3</v>
      </c>
      <c r="C496" s="39" t="s">
        <v>2795</v>
      </c>
      <c r="D496" s="39" t="s">
        <v>2796</v>
      </c>
      <c r="E496" s="40">
        <v>1033727621</v>
      </c>
      <c r="F496" s="41">
        <v>46043</v>
      </c>
      <c r="G496" s="41"/>
      <c r="H496" s="41">
        <v>46285</v>
      </c>
      <c r="I496" s="42">
        <v>53505808</v>
      </c>
      <c r="J496" s="43"/>
      <c r="K496" s="40">
        <v>0</v>
      </c>
      <c r="L496" s="39" t="s">
        <v>60</v>
      </c>
      <c r="M496" s="42">
        <v>0</v>
      </c>
      <c r="N496" s="40">
        <v>6688226</v>
      </c>
      <c r="O496" s="42">
        <v>222940.86666666667</v>
      </c>
      <c r="P496" s="38">
        <v>176</v>
      </c>
      <c r="Q496" s="41">
        <v>46033</v>
      </c>
      <c r="R496" s="42">
        <v>53505808</v>
      </c>
      <c r="S496" s="38">
        <v>424</v>
      </c>
      <c r="T496" s="41">
        <v>46043</v>
      </c>
      <c r="U496" s="42">
        <v>53505808</v>
      </c>
      <c r="V496" s="42">
        <v>2229408.6666666665</v>
      </c>
      <c r="W496" s="42">
        <v>6688226</v>
      </c>
      <c r="X496" s="42">
        <v>6688226</v>
      </c>
      <c r="Y496" s="42">
        <v>6688226</v>
      </c>
      <c r="Z496" s="42">
        <v>6688226</v>
      </c>
      <c r="AA496" s="42">
        <v>6688226</v>
      </c>
      <c r="AB496" s="42">
        <v>6688226</v>
      </c>
      <c r="AC496" s="42">
        <f t="shared" si="103"/>
        <v>42358764.666666664</v>
      </c>
      <c r="AD496" s="42"/>
      <c r="AE496" s="42">
        <f t="shared" si="104"/>
        <v>6688226</v>
      </c>
      <c r="AF496" s="42">
        <f t="shared" ref="AF496:AF497" si="119">--N496/30*20</f>
        <v>4458817.333333333</v>
      </c>
      <c r="AG496" s="42">
        <v>0</v>
      </c>
      <c r="AH496" s="42"/>
      <c r="AI496" s="42"/>
      <c r="AJ496" s="42">
        <f t="shared" si="105"/>
        <v>11147043.333333332</v>
      </c>
      <c r="AK496" s="42">
        <f t="shared" si="106"/>
        <v>53505808</v>
      </c>
      <c r="AL496" s="39"/>
      <c r="AM496" s="39"/>
      <c r="AN496" s="39"/>
      <c r="AO496" s="39"/>
      <c r="AP496" s="39"/>
      <c r="AQ496" s="39" t="s">
        <v>61</v>
      </c>
      <c r="AR496" s="39" t="s">
        <v>2797</v>
      </c>
      <c r="AS496" s="39" t="s">
        <v>2798</v>
      </c>
      <c r="AT496" s="39" t="s">
        <v>2738</v>
      </c>
    </row>
    <row r="497" spans="1:46" hidden="1" x14ac:dyDescent="0.25">
      <c r="A497" s="38">
        <v>496</v>
      </c>
      <c r="B497" s="39" t="s">
        <v>4</v>
      </c>
      <c r="C497" s="39" t="s">
        <v>2482</v>
      </c>
      <c r="D497" s="39" t="s">
        <v>2483</v>
      </c>
      <c r="E497" s="40">
        <v>1000784419</v>
      </c>
      <c r="F497" s="41">
        <v>46043</v>
      </c>
      <c r="G497" s="41"/>
      <c r="H497" s="41">
        <v>46285</v>
      </c>
      <c r="I497" s="42">
        <v>41739240</v>
      </c>
      <c r="J497" s="43"/>
      <c r="K497" s="40">
        <v>0</v>
      </c>
      <c r="L497" s="39" t="s">
        <v>60</v>
      </c>
      <c r="M497" s="42">
        <v>0</v>
      </c>
      <c r="N497" s="40">
        <v>5217405</v>
      </c>
      <c r="O497" s="42">
        <v>173913.5</v>
      </c>
      <c r="P497" s="38">
        <v>559</v>
      </c>
      <c r="Q497" s="41">
        <v>46033</v>
      </c>
      <c r="R497" s="42">
        <v>62608860</v>
      </c>
      <c r="S497" s="38">
        <v>427</v>
      </c>
      <c r="T497" s="41">
        <v>46043</v>
      </c>
      <c r="U497" s="42">
        <v>41739240</v>
      </c>
      <c r="V497" s="42">
        <v>1739135</v>
      </c>
      <c r="W497" s="42">
        <v>5217405</v>
      </c>
      <c r="X497" s="42">
        <v>5217405</v>
      </c>
      <c r="Y497" s="42">
        <v>5217405</v>
      </c>
      <c r="Z497" s="42">
        <v>5217405</v>
      </c>
      <c r="AA497" s="42">
        <v>5217405</v>
      </c>
      <c r="AB497" s="42">
        <v>5217405</v>
      </c>
      <c r="AC497" s="42">
        <f t="shared" si="103"/>
        <v>33043565</v>
      </c>
      <c r="AD497" s="42"/>
      <c r="AE497" s="42">
        <f t="shared" si="104"/>
        <v>5217405</v>
      </c>
      <c r="AF497" s="42">
        <f t="shared" si="119"/>
        <v>3478270</v>
      </c>
      <c r="AG497" s="42">
        <v>0</v>
      </c>
      <c r="AH497" s="42"/>
      <c r="AI497" s="42"/>
      <c r="AJ497" s="42">
        <f t="shared" si="105"/>
        <v>8695675</v>
      </c>
      <c r="AK497" s="42">
        <f t="shared" si="106"/>
        <v>41739240</v>
      </c>
      <c r="AL497" s="39"/>
      <c r="AM497" s="39"/>
      <c r="AN497" s="39"/>
      <c r="AO497" s="39"/>
      <c r="AP497" s="39"/>
      <c r="AQ497" s="39" t="s">
        <v>163</v>
      </c>
      <c r="AR497" s="39" t="s">
        <v>2484</v>
      </c>
      <c r="AS497" s="39" t="s">
        <v>2485</v>
      </c>
      <c r="AT497" s="39" t="s">
        <v>2277</v>
      </c>
    </row>
    <row r="498" spans="1:46" hidden="1" x14ac:dyDescent="0.25">
      <c r="A498" s="38">
        <v>497</v>
      </c>
      <c r="B498" s="39" t="s">
        <v>4</v>
      </c>
      <c r="C498" s="39" t="s">
        <v>2486</v>
      </c>
      <c r="D498" s="39" t="s">
        <v>2487</v>
      </c>
      <c r="E498" s="40">
        <v>52778610</v>
      </c>
      <c r="F498" s="41">
        <v>46044</v>
      </c>
      <c r="G498" s="41"/>
      <c r="H498" s="41">
        <v>46286</v>
      </c>
      <c r="I498" s="42">
        <v>67581360</v>
      </c>
      <c r="J498" s="43"/>
      <c r="K498" s="40">
        <v>0</v>
      </c>
      <c r="L498" s="39" t="s">
        <v>60</v>
      </c>
      <c r="M498" s="42">
        <v>0</v>
      </c>
      <c r="N498" s="40">
        <v>8447670</v>
      </c>
      <c r="O498" s="42">
        <v>281589</v>
      </c>
      <c r="P498" s="38">
        <v>562</v>
      </c>
      <c r="Q498" s="41">
        <v>46033</v>
      </c>
      <c r="R498" s="42">
        <v>67581360</v>
      </c>
      <c r="S498" s="38">
        <v>479</v>
      </c>
      <c r="T498" s="41">
        <v>46044</v>
      </c>
      <c r="U498" s="42">
        <v>67581360</v>
      </c>
      <c r="V498" s="42">
        <v>2534301</v>
      </c>
      <c r="W498" s="42">
        <v>8447670</v>
      </c>
      <c r="X498" s="42">
        <v>8447670</v>
      </c>
      <c r="Y498" s="42">
        <v>8447670</v>
      </c>
      <c r="Z498" s="42">
        <v>8447670</v>
      </c>
      <c r="AA498" s="42">
        <v>8447670</v>
      </c>
      <c r="AB498" s="42">
        <v>8447670</v>
      </c>
      <c r="AC498" s="42">
        <f t="shared" si="103"/>
        <v>53220321</v>
      </c>
      <c r="AD498" s="42"/>
      <c r="AE498" s="42">
        <f t="shared" si="104"/>
        <v>8447670</v>
      </c>
      <c r="AF498" s="42">
        <f t="shared" ref="AF498:AF499" si="120">--N498/30*21</f>
        <v>5913369</v>
      </c>
      <c r="AG498" s="42">
        <v>0</v>
      </c>
      <c r="AH498" s="42"/>
      <c r="AI498" s="42"/>
      <c r="AJ498" s="42">
        <f t="shared" si="105"/>
        <v>14361039</v>
      </c>
      <c r="AK498" s="42">
        <f t="shared" si="106"/>
        <v>67581360</v>
      </c>
      <c r="AL498" s="39"/>
      <c r="AM498" s="39"/>
      <c r="AN498" s="39"/>
      <c r="AO498" s="39"/>
      <c r="AP498" s="39"/>
      <c r="AQ498" s="39" t="s">
        <v>61</v>
      </c>
      <c r="AR498" s="39" t="s">
        <v>2488</v>
      </c>
      <c r="AS498" s="39" t="s">
        <v>2489</v>
      </c>
      <c r="AT498" s="39" t="s">
        <v>2277</v>
      </c>
    </row>
    <row r="499" spans="1:46" hidden="1" x14ac:dyDescent="0.25">
      <c r="A499" s="38">
        <v>498</v>
      </c>
      <c r="B499" s="39" t="s">
        <v>4</v>
      </c>
      <c r="C499" s="39" t="s">
        <v>2490</v>
      </c>
      <c r="D499" s="39" t="s">
        <v>2491</v>
      </c>
      <c r="E499" s="40">
        <v>1013635219</v>
      </c>
      <c r="F499" s="41">
        <v>46044</v>
      </c>
      <c r="G499" s="41"/>
      <c r="H499" s="41">
        <v>46286</v>
      </c>
      <c r="I499" s="42">
        <v>67581360</v>
      </c>
      <c r="J499" s="43"/>
      <c r="K499" s="40">
        <v>0</v>
      </c>
      <c r="L499" s="39" t="s">
        <v>60</v>
      </c>
      <c r="M499" s="42">
        <v>0</v>
      </c>
      <c r="N499" s="40">
        <v>8447670</v>
      </c>
      <c r="O499" s="42">
        <v>281589</v>
      </c>
      <c r="P499" s="38">
        <v>526</v>
      </c>
      <c r="Q499" s="41">
        <v>46033</v>
      </c>
      <c r="R499" s="42">
        <v>67581360</v>
      </c>
      <c r="S499" s="38">
        <v>520</v>
      </c>
      <c r="T499" s="41">
        <v>46044</v>
      </c>
      <c r="U499" s="42">
        <v>67581360</v>
      </c>
      <c r="V499" s="42">
        <v>2534301</v>
      </c>
      <c r="W499" s="42">
        <v>8447670</v>
      </c>
      <c r="X499" s="42">
        <v>8447670</v>
      </c>
      <c r="Y499" s="42">
        <v>8447670</v>
      </c>
      <c r="Z499" s="42">
        <v>8447670</v>
      </c>
      <c r="AA499" s="42">
        <v>8447670</v>
      </c>
      <c r="AB499" s="42">
        <v>8447670</v>
      </c>
      <c r="AC499" s="42">
        <f t="shared" si="103"/>
        <v>53220321</v>
      </c>
      <c r="AD499" s="42"/>
      <c r="AE499" s="42">
        <f t="shared" si="104"/>
        <v>8447670</v>
      </c>
      <c r="AF499" s="42">
        <f t="shared" si="120"/>
        <v>5913369</v>
      </c>
      <c r="AG499" s="42">
        <v>0</v>
      </c>
      <c r="AH499" s="42"/>
      <c r="AI499" s="42"/>
      <c r="AJ499" s="42">
        <f t="shared" si="105"/>
        <v>14361039</v>
      </c>
      <c r="AK499" s="42">
        <f t="shared" si="106"/>
        <v>67581360</v>
      </c>
      <c r="AL499" s="39"/>
      <c r="AM499" s="39"/>
      <c r="AN499" s="39"/>
      <c r="AO499" s="39"/>
      <c r="AP499" s="39"/>
      <c r="AQ499" s="39" t="s">
        <v>61</v>
      </c>
      <c r="AR499" s="39" t="s">
        <v>2492</v>
      </c>
      <c r="AS499" s="39" t="s">
        <v>2493</v>
      </c>
      <c r="AT499" s="39" t="s">
        <v>2277</v>
      </c>
    </row>
    <row r="500" spans="1:46" hidden="1" x14ac:dyDescent="0.25">
      <c r="A500" s="38">
        <v>499</v>
      </c>
      <c r="B500" s="39" t="s">
        <v>6</v>
      </c>
      <c r="C500" s="39" t="s">
        <v>1848</v>
      </c>
      <c r="D500" s="39" t="s">
        <v>1849</v>
      </c>
      <c r="E500" s="40">
        <v>60299903</v>
      </c>
      <c r="F500" s="41">
        <v>46045</v>
      </c>
      <c r="G500" s="41"/>
      <c r="H500" s="41">
        <v>46287</v>
      </c>
      <c r="I500" s="42">
        <v>77835368</v>
      </c>
      <c r="J500" s="43"/>
      <c r="K500" s="40">
        <v>0</v>
      </c>
      <c r="L500" s="39" t="s">
        <v>60</v>
      </c>
      <c r="M500" s="42">
        <v>0</v>
      </c>
      <c r="N500" s="40">
        <v>9729421</v>
      </c>
      <c r="O500" s="42">
        <v>324314.03333333333</v>
      </c>
      <c r="P500" s="38">
        <v>250</v>
      </c>
      <c r="Q500" s="41">
        <v>46033</v>
      </c>
      <c r="R500" s="42">
        <v>77835368</v>
      </c>
      <c r="S500" s="38">
        <v>531</v>
      </c>
      <c r="T500" s="41">
        <v>46045</v>
      </c>
      <c r="U500" s="42">
        <v>77835368</v>
      </c>
      <c r="V500" s="42">
        <v>2594512.2666666666</v>
      </c>
      <c r="W500" s="42">
        <v>9729421</v>
      </c>
      <c r="X500" s="42">
        <v>9729421</v>
      </c>
      <c r="Y500" s="42">
        <v>9729421</v>
      </c>
      <c r="Z500" s="42">
        <v>9729421</v>
      </c>
      <c r="AA500" s="42">
        <v>9729421</v>
      </c>
      <c r="AB500" s="42">
        <v>9729421</v>
      </c>
      <c r="AC500" s="42">
        <f t="shared" si="103"/>
        <v>60971038.266666666</v>
      </c>
      <c r="AD500" s="42"/>
      <c r="AE500" s="42">
        <f t="shared" si="104"/>
        <v>9729421</v>
      </c>
      <c r="AF500" s="42">
        <f>--N500/30*22</f>
        <v>7134908.7333333334</v>
      </c>
      <c r="AG500" s="42">
        <v>0</v>
      </c>
      <c r="AH500" s="42"/>
      <c r="AI500" s="42"/>
      <c r="AJ500" s="42">
        <f t="shared" si="105"/>
        <v>16864329.733333334</v>
      </c>
      <c r="AK500" s="42">
        <f t="shared" si="106"/>
        <v>77835368</v>
      </c>
      <c r="AL500" s="39"/>
      <c r="AM500" s="39"/>
      <c r="AN500" s="39"/>
      <c r="AO500" s="39"/>
      <c r="AP500" s="39"/>
      <c r="AQ500" s="39" t="s">
        <v>61</v>
      </c>
      <c r="AR500" s="39" t="s">
        <v>1850</v>
      </c>
      <c r="AS500" s="39" t="s">
        <v>1851</v>
      </c>
      <c r="AT500" s="39" t="s">
        <v>1175</v>
      </c>
    </row>
    <row r="501" spans="1:46" hidden="1" x14ac:dyDescent="0.25">
      <c r="A501" s="38">
        <v>500</v>
      </c>
      <c r="B501" s="39" t="s">
        <v>6</v>
      </c>
      <c r="C501" s="39" t="s">
        <v>1852</v>
      </c>
      <c r="D501" s="39" t="s">
        <v>1853</v>
      </c>
      <c r="E501" s="40">
        <v>60370297</v>
      </c>
      <c r="F501" s="41">
        <v>46043</v>
      </c>
      <c r="G501" s="41"/>
      <c r="H501" s="41">
        <v>46285</v>
      </c>
      <c r="I501" s="42">
        <v>77835368</v>
      </c>
      <c r="J501" s="43"/>
      <c r="K501" s="40">
        <v>0</v>
      </c>
      <c r="L501" s="39" t="s">
        <v>60</v>
      </c>
      <c r="M501" s="42">
        <v>0</v>
      </c>
      <c r="N501" s="40">
        <v>9729421</v>
      </c>
      <c r="O501" s="42">
        <v>324314.03333333333</v>
      </c>
      <c r="P501" s="38">
        <v>262</v>
      </c>
      <c r="Q501" s="41">
        <v>46033</v>
      </c>
      <c r="R501" s="42">
        <v>116753052</v>
      </c>
      <c r="S501" s="38">
        <v>405</v>
      </c>
      <c r="T501" s="41">
        <v>46042</v>
      </c>
      <c r="U501" s="42">
        <v>77835368</v>
      </c>
      <c r="V501" s="42">
        <v>3243140.33</v>
      </c>
      <c r="W501" s="42">
        <v>9729421</v>
      </c>
      <c r="X501" s="42">
        <v>9729421</v>
      </c>
      <c r="Y501" s="42">
        <v>9729421</v>
      </c>
      <c r="Z501" s="42">
        <v>9729421</v>
      </c>
      <c r="AA501" s="42">
        <v>9729421</v>
      </c>
      <c r="AB501" s="42">
        <v>9729421</v>
      </c>
      <c r="AC501" s="42">
        <f t="shared" si="103"/>
        <v>61619666.329999998</v>
      </c>
      <c r="AD501" s="42"/>
      <c r="AE501" s="42">
        <f t="shared" si="104"/>
        <v>9729421</v>
      </c>
      <c r="AF501" s="42">
        <f>--N501/30*20</f>
        <v>6486280.666666666</v>
      </c>
      <c r="AG501" s="42">
        <v>0</v>
      </c>
      <c r="AH501" s="42"/>
      <c r="AI501" s="42"/>
      <c r="AJ501" s="42">
        <f t="shared" si="105"/>
        <v>16215701.666666666</v>
      </c>
      <c r="AK501" s="42">
        <f t="shared" si="106"/>
        <v>77835367.99666667</v>
      </c>
      <c r="AL501" s="39"/>
      <c r="AM501" s="39"/>
      <c r="AN501" s="39"/>
      <c r="AO501" s="39"/>
      <c r="AP501" s="39"/>
      <c r="AQ501" s="39" t="s">
        <v>61</v>
      </c>
      <c r="AR501" s="39" t="s">
        <v>1854</v>
      </c>
      <c r="AS501" s="39" t="s">
        <v>1855</v>
      </c>
      <c r="AT501" s="39" t="s">
        <v>1175</v>
      </c>
    </row>
    <row r="502" spans="1:46" hidden="1" x14ac:dyDescent="0.25">
      <c r="A502" s="38">
        <v>501</v>
      </c>
      <c r="B502" s="39" t="s">
        <v>6</v>
      </c>
      <c r="C502" s="39" t="s">
        <v>1856</v>
      </c>
      <c r="D502" s="39" t="s">
        <v>1857</v>
      </c>
      <c r="E502" s="40">
        <v>52418464</v>
      </c>
      <c r="F502" s="41">
        <v>46045</v>
      </c>
      <c r="G502" s="41"/>
      <c r="H502" s="41">
        <v>46287</v>
      </c>
      <c r="I502" s="42">
        <v>89719824</v>
      </c>
      <c r="J502" s="43"/>
      <c r="K502" s="40">
        <v>0</v>
      </c>
      <c r="L502" s="39" t="s">
        <v>60</v>
      </c>
      <c r="M502" s="42">
        <v>0</v>
      </c>
      <c r="N502" s="40">
        <v>11214978</v>
      </c>
      <c r="O502" s="42">
        <v>373832.6</v>
      </c>
      <c r="P502" s="38">
        <v>335</v>
      </c>
      <c r="Q502" s="41">
        <v>46033</v>
      </c>
      <c r="R502" s="42">
        <v>134579736</v>
      </c>
      <c r="S502" s="38">
        <v>349</v>
      </c>
      <c r="T502" s="41">
        <v>46041</v>
      </c>
      <c r="U502" s="42">
        <v>89719824</v>
      </c>
      <c r="V502" s="42">
        <v>2990660.8</v>
      </c>
      <c r="W502" s="42">
        <v>11214978</v>
      </c>
      <c r="X502" s="42">
        <v>11214978</v>
      </c>
      <c r="Y502" s="42">
        <v>11214978</v>
      </c>
      <c r="Z502" s="42">
        <v>11214978</v>
      </c>
      <c r="AA502" s="42">
        <v>11214978</v>
      </c>
      <c r="AB502" s="42">
        <v>11214978</v>
      </c>
      <c r="AC502" s="42">
        <f t="shared" si="103"/>
        <v>70280528.799999997</v>
      </c>
      <c r="AD502" s="42"/>
      <c r="AE502" s="42">
        <f t="shared" si="104"/>
        <v>11214978</v>
      </c>
      <c r="AF502" s="42">
        <f>--N502/30*22</f>
        <v>8224317.1999999993</v>
      </c>
      <c r="AG502" s="42">
        <v>0</v>
      </c>
      <c r="AH502" s="42"/>
      <c r="AI502" s="42"/>
      <c r="AJ502" s="42">
        <f t="shared" si="105"/>
        <v>19439295.199999999</v>
      </c>
      <c r="AK502" s="42">
        <f t="shared" si="106"/>
        <v>89719824</v>
      </c>
      <c r="AL502" s="39"/>
      <c r="AM502" s="39"/>
      <c r="AN502" s="39"/>
      <c r="AO502" s="39"/>
      <c r="AP502" s="39"/>
      <c r="AQ502" s="39" t="s">
        <v>61</v>
      </c>
      <c r="AR502" s="39" t="s">
        <v>1858</v>
      </c>
      <c r="AS502" s="39" t="s">
        <v>1859</v>
      </c>
      <c r="AT502" s="39" t="s">
        <v>1175</v>
      </c>
    </row>
    <row r="503" spans="1:46" hidden="1" x14ac:dyDescent="0.25">
      <c r="A503" s="38">
        <v>502</v>
      </c>
      <c r="B503" s="39" t="s">
        <v>6</v>
      </c>
      <c r="C503" s="39" t="s">
        <v>1860</v>
      </c>
      <c r="D503" s="39" t="s">
        <v>1861</v>
      </c>
      <c r="E503" s="40">
        <v>80096429</v>
      </c>
      <c r="F503" s="41">
        <v>46042</v>
      </c>
      <c r="G503" s="41"/>
      <c r="H503" s="41">
        <v>46284</v>
      </c>
      <c r="I503" s="42">
        <v>89719824</v>
      </c>
      <c r="J503" s="43"/>
      <c r="K503" s="40">
        <v>0</v>
      </c>
      <c r="L503" s="39" t="s">
        <v>60</v>
      </c>
      <c r="M503" s="42">
        <v>0</v>
      </c>
      <c r="N503" s="40">
        <v>11214978</v>
      </c>
      <c r="O503" s="42">
        <v>373832.6</v>
      </c>
      <c r="P503" s="38">
        <v>298</v>
      </c>
      <c r="Q503" s="41">
        <v>46033</v>
      </c>
      <c r="R503" s="42">
        <v>134579736</v>
      </c>
      <c r="S503" s="38">
        <v>371</v>
      </c>
      <c r="T503" s="41">
        <v>46042</v>
      </c>
      <c r="U503" s="42">
        <v>89719824</v>
      </c>
      <c r="V503" s="42">
        <v>4112158.5999999996</v>
      </c>
      <c r="W503" s="42">
        <v>11214978</v>
      </c>
      <c r="X503" s="42">
        <v>11214978</v>
      </c>
      <c r="Y503" s="42">
        <v>11214978</v>
      </c>
      <c r="Z503" s="42">
        <v>11214978</v>
      </c>
      <c r="AA503" s="42">
        <v>11214978</v>
      </c>
      <c r="AB503" s="42">
        <v>11214978</v>
      </c>
      <c r="AC503" s="42">
        <f t="shared" si="103"/>
        <v>71402026.599999994</v>
      </c>
      <c r="AD503" s="42"/>
      <c r="AE503" s="42">
        <f t="shared" si="104"/>
        <v>11214978</v>
      </c>
      <c r="AF503" s="42">
        <f>--N503/30*19</f>
        <v>7102819.3999999994</v>
      </c>
      <c r="AG503" s="42">
        <v>0</v>
      </c>
      <c r="AH503" s="42"/>
      <c r="AI503" s="42"/>
      <c r="AJ503" s="42">
        <f t="shared" si="105"/>
        <v>18317797.399999999</v>
      </c>
      <c r="AK503" s="42">
        <f t="shared" si="106"/>
        <v>89719824</v>
      </c>
      <c r="AL503" s="39"/>
      <c r="AM503" s="39"/>
      <c r="AN503" s="39"/>
      <c r="AO503" s="39"/>
      <c r="AP503" s="39"/>
      <c r="AQ503" s="39" t="s">
        <v>61</v>
      </c>
      <c r="AR503" s="39" t="s">
        <v>1862</v>
      </c>
      <c r="AS503" s="39" t="s">
        <v>1863</v>
      </c>
      <c r="AT503" s="39" t="s">
        <v>1175</v>
      </c>
    </row>
    <row r="504" spans="1:46" hidden="1" x14ac:dyDescent="0.25">
      <c r="A504" s="38">
        <v>503</v>
      </c>
      <c r="B504" s="39" t="s">
        <v>7</v>
      </c>
      <c r="C504" s="39" t="s">
        <v>975</v>
      </c>
      <c r="D504" s="39" t="s">
        <v>976</v>
      </c>
      <c r="E504" s="40">
        <v>53122549</v>
      </c>
      <c r="F504" s="41">
        <v>46044</v>
      </c>
      <c r="G504" s="41"/>
      <c r="H504" s="41">
        <v>46286</v>
      </c>
      <c r="I504" s="42">
        <v>100800000</v>
      </c>
      <c r="J504" s="43"/>
      <c r="K504" s="40">
        <v>0</v>
      </c>
      <c r="L504" s="39" t="s">
        <v>60</v>
      </c>
      <c r="M504" s="42">
        <v>0</v>
      </c>
      <c r="N504" s="40">
        <v>12600000</v>
      </c>
      <c r="O504" s="42">
        <v>420000</v>
      </c>
      <c r="P504" s="38">
        <v>647</v>
      </c>
      <c r="Q504" s="41">
        <v>46033</v>
      </c>
      <c r="R504" s="42">
        <v>151200000</v>
      </c>
      <c r="S504" s="38">
        <v>409</v>
      </c>
      <c r="T504" s="41">
        <v>46043</v>
      </c>
      <c r="U504" s="42">
        <v>100800000</v>
      </c>
      <c r="V504" s="42">
        <v>3780000</v>
      </c>
      <c r="W504" s="42">
        <v>12600000</v>
      </c>
      <c r="X504" s="42">
        <v>12600000</v>
      </c>
      <c r="Y504" s="42">
        <v>12600000</v>
      </c>
      <c r="Z504" s="42">
        <v>12600000</v>
      </c>
      <c r="AA504" s="42">
        <v>12600000</v>
      </c>
      <c r="AB504" s="42">
        <v>12600000</v>
      </c>
      <c r="AC504" s="42">
        <f t="shared" si="103"/>
        <v>79380000</v>
      </c>
      <c r="AD504" s="42"/>
      <c r="AE504" s="42">
        <f t="shared" si="104"/>
        <v>12600000</v>
      </c>
      <c r="AF504" s="42">
        <f t="shared" ref="AF504:AF506" si="121">--N504/30*21</f>
        <v>8820000</v>
      </c>
      <c r="AG504" s="42">
        <v>0</v>
      </c>
      <c r="AH504" s="42"/>
      <c r="AI504" s="42"/>
      <c r="AJ504" s="42">
        <f t="shared" si="105"/>
        <v>21420000</v>
      </c>
      <c r="AK504" s="42">
        <f t="shared" si="106"/>
        <v>100800000</v>
      </c>
      <c r="AL504" s="39"/>
      <c r="AM504" s="39"/>
      <c r="AN504" s="39"/>
      <c r="AO504" s="39"/>
      <c r="AP504" s="39"/>
      <c r="AQ504" s="39" t="s">
        <v>61</v>
      </c>
      <c r="AR504" s="39" t="s">
        <v>977</v>
      </c>
      <c r="AS504" s="39" t="s">
        <v>978</v>
      </c>
      <c r="AT504" s="39" t="s">
        <v>650</v>
      </c>
    </row>
    <row r="505" spans="1:46" hidden="1" x14ac:dyDescent="0.25">
      <c r="A505" s="38">
        <v>504</v>
      </c>
      <c r="B505" s="39" t="s">
        <v>7</v>
      </c>
      <c r="C505" s="39" t="s">
        <v>979</v>
      </c>
      <c r="D505" s="39" t="s">
        <v>980</v>
      </c>
      <c r="E505" s="40">
        <v>80901160</v>
      </c>
      <c r="F505" s="41">
        <v>46044</v>
      </c>
      <c r="G505" s="41"/>
      <c r="H505" s="41">
        <v>46286</v>
      </c>
      <c r="I505" s="42">
        <v>80000000</v>
      </c>
      <c r="J505" s="43"/>
      <c r="K505" s="40">
        <v>0</v>
      </c>
      <c r="L505" s="39" t="s">
        <v>60</v>
      </c>
      <c r="M505" s="42">
        <v>0</v>
      </c>
      <c r="N505" s="40">
        <v>10000000</v>
      </c>
      <c r="O505" s="42">
        <v>333333.33333333331</v>
      </c>
      <c r="P505" s="38">
        <v>693</v>
      </c>
      <c r="Q505" s="41">
        <v>46033</v>
      </c>
      <c r="R505" s="42">
        <v>165016080</v>
      </c>
      <c r="S505" s="38">
        <v>487</v>
      </c>
      <c r="T505" s="41">
        <v>46044</v>
      </c>
      <c r="U505" s="42">
        <v>80000000</v>
      </c>
      <c r="V505" s="42">
        <v>3000000</v>
      </c>
      <c r="W505" s="42">
        <v>10000000</v>
      </c>
      <c r="X505" s="42">
        <v>10000000</v>
      </c>
      <c r="Y505" s="42">
        <v>10000000</v>
      </c>
      <c r="Z505" s="42">
        <v>10000000</v>
      </c>
      <c r="AA505" s="42">
        <v>10000000</v>
      </c>
      <c r="AB505" s="42">
        <v>10000000</v>
      </c>
      <c r="AC505" s="42">
        <f t="shared" si="103"/>
        <v>63000000</v>
      </c>
      <c r="AD505" s="42"/>
      <c r="AE505" s="42">
        <f t="shared" si="104"/>
        <v>10000000</v>
      </c>
      <c r="AF505" s="42">
        <f t="shared" si="121"/>
        <v>7000000</v>
      </c>
      <c r="AG505" s="42">
        <v>0</v>
      </c>
      <c r="AH505" s="42"/>
      <c r="AI505" s="42"/>
      <c r="AJ505" s="42">
        <f t="shared" si="105"/>
        <v>17000000</v>
      </c>
      <c r="AK505" s="42">
        <f t="shared" si="106"/>
        <v>80000000</v>
      </c>
      <c r="AL505" s="39"/>
      <c r="AM505" s="39"/>
      <c r="AN505" s="39"/>
      <c r="AO505" s="39"/>
      <c r="AP505" s="39"/>
      <c r="AQ505" s="39" t="s">
        <v>61</v>
      </c>
      <c r="AR505" s="39" t="s">
        <v>981</v>
      </c>
      <c r="AS505" s="39" t="s">
        <v>982</v>
      </c>
      <c r="AT505" s="39" t="s">
        <v>650</v>
      </c>
    </row>
    <row r="506" spans="1:46" hidden="1" x14ac:dyDescent="0.25">
      <c r="A506" s="38">
        <v>505</v>
      </c>
      <c r="B506" s="39" t="s">
        <v>7</v>
      </c>
      <c r="C506" s="39" t="s">
        <v>983</v>
      </c>
      <c r="D506" s="39" t="s">
        <v>984</v>
      </c>
      <c r="E506" s="40">
        <v>52158552</v>
      </c>
      <c r="F506" s="41">
        <v>46044</v>
      </c>
      <c r="G506" s="41"/>
      <c r="H506" s="41">
        <v>46286</v>
      </c>
      <c r="I506" s="42">
        <v>68000000</v>
      </c>
      <c r="J506" s="43"/>
      <c r="K506" s="40">
        <v>0</v>
      </c>
      <c r="L506" s="39" t="s">
        <v>60</v>
      </c>
      <c r="M506" s="42">
        <v>0</v>
      </c>
      <c r="N506" s="40">
        <v>8500000</v>
      </c>
      <c r="O506" s="42">
        <v>283333.33333333331</v>
      </c>
      <c r="P506" s="38">
        <v>718</v>
      </c>
      <c r="Q506" s="41">
        <v>46033</v>
      </c>
      <c r="R506" s="42">
        <v>126000000</v>
      </c>
      <c r="S506" s="38">
        <v>486</v>
      </c>
      <c r="T506" s="41">
        <v>46044</v>
      </c>
      <c r="U506" s="42">
        <v>68000000</v>
      </c>
      <c r="V506" s="42">
        <v>2550000</v>
      </c>
      <c r="W506" s="42">
        <v>8500000</v>
      </c>
      <c r="X506" s="42">
        <v>8500000</v>
      </c>
      <c r="Y506" s="42">
        <v>8500000</v>
      </c>
      <c r="Z506" s="42">
        <v>8500000</v>
      </c>
      <c r="AA506" s="42">
        <v>8500000</v>
      </c>
      <c r="AB506" s="42">
        <v>8500000</v>
      </c>
      <c r="AC506" s="42">
        <f t="shared" si="103"/>
        <v>53550000</v>
      </c>
      <c r="AD506" s="42"/>
      <c r="AE506" s="42">
        <f t="shared" si="104"/>
        <v>8500000</v>
      </c>
      <c r="AF506" s="42">
        <f t="shared" si="121"/>
        <v>5950000</v>
      </c>
      <c r="AG506" s="42">
        <v>0</v>
      </c>
      <c r="AH506" s="42"/>
      <c r="AI506" s="42"/>
      <c r="AJ506" s="42">
        <f t="shared" si="105"/>
        <v>14450000</v>
      </c>
      <c r="AK506" s="42">
        <f t="shared" si="106"/>
        <v>68000000</v>
      </c>
      <c r="AL506" s="39"/>
      <c r="AM506" s="39"/>
      <c r="AN506" s="39"/>
      <c r="AO506" s="39"/>
      <c r="AP506" s="39"/>
      <c r="AQ506" s="39" t="s">
        <v>61</v>
      </c>
      <c r="AR506" s="39" t="s">
        <v>985</v>
      </c>
      <c r="AS506" s="39" t="s">
        <v>986</v>
      </c>
      <c r="AT506" s="39" t="s">
        <v>650</v>
      </c>
    </row>
    <row r="507" spans="1:46" hidden="1" x14ac:dyDescent="0.25">
      <c r="A507" s="38">
        <v>506</v>
      </c>
      <c r="B507" s="39" t="s">
        <v>7</v>
      </c>
      <c r="C507" s="39" t="s">
        <v>987</v>
      </c>
      <c r="D507" s="39" t="s">
        <v>988</v>
      </c>
      <c r="E507" s="40">
        <v>1032450467</v>
      </c>
      <c r="F507" s="41">
        <v>46043</v>
      </c>
      <c r="G507" s="41"/>
      <c r="H507" s="41">
        <v>46285</v>
      </c>
      <c r="I507" s="42">
        <v>93492000</v>
      </c>
      <c r="J507" s="43"/>
      <c r="K507" s="40">
        <v>0</v>
      </c>
      <c r="L507" s="39" t="s">
        <v>60</v>
      </c>
      <c r="M507" s="42">
        <v>0</v>
      </c>
      <c r="N507" s="40">
        <v>11686500</v>
      </c>
      <c r="O507" s="42">
        <v>389550</v>
      </c>
      <c r="P507" s="38">
        <v>614</v>
      </c>
      <c r="Q507" s="41">
        <v>46033</v>
      </c>
      <c r="R507" s="42">
        <v>93492000</v>
      </c>
      <c r="S507" s="38">
        <v>422</v>
      </c>
      <c r="T507" s="41">
        <v>46043</v>
      </c>
      <c r="U507" s="42">
        <v>93492000</v>
      </c>
      <c r="V507" s="42">
        <v>3895500</v>
      </c>
      <c r="W507" s="42">
        <v>11686500</v>
      </c>
      <c r="X507" s="42">
        <v>11686500</v>
      </c>
      <c r="Y507" s="42">
        <v>11686500</v>
      </c>
      <c r="Z507" s="42">
        <v>11686500</v>
      </c>
      <c r="AA507" s="42">
        <v>11686500</v>
      </c>
      <c r="AB507" s="42">
        <v>11686500</v>
      </c>
      <c r="AC507" s="42">
        <f t="shared" si="103"/>
        <v>74014500</v>
      </c>
      <c r="AD507" s="42"/>
      <c r="AE507" s="42">
        <f t="shared" si="104"/>
        <v>11686500</v>
      </c>
      <c r="AF507" s="42">
        <f>--N507/30*20</f>
        <v>7791000</v>
      </c>
      <c r="AG507" s="42">
        <v>0</v>
      </c>
      <c r="AH507" s="42"/>
      <c r="AI507" s="42"/>
      <c r="AJ507" s="42">
        <f t="shared" si="105"/>
        <v>19477500</v>
      </c>
      <c r="AK507" s="42">
        <f t="shared" si="106"/>
        <v>93492000</v>
      </c>
      <c r="AL507" s="39"/>
      <c r="AM507" s="39"/>
      <c r="AN507" s="39"/>
      <c r="AO507" s="39"/>
      <c r="AP507" s="39"/>
      <c r="AQ507" s="39" t="s">
        <v>61</v>
      </c>
      <c r="AR507" s="39" t="s">
        <v>989</v>
      </c>
      <c r="AS507" s="39" t="s">
        <v>990</v>
      </c>
      <c r="AT507" s="39" t="s">
        <v>650</v>
      </c>
    </row>
    <row r="508" spans="1:46" hidden="1" x14ac:dyDescent="0.25">
      <c r="A508" s="38">
        <v>507</v>
      </c>
      <c r="B508" s="39" t="s">
        <v>3</v>
      </c>
      <c r="C508" s="39" t="s">
        <v>2799</v>
      </c>
      <c r="D508" s="39" t="s">
        <v>2800</v>
      </c>
      <c r="E508" s="40">
        <v>1019098144</v>
      </c>
      <c r="F508" s="41">
        <v>46044</v>
      </c>
      <c r="G508" s="41"/>
      <c r="H508" s="41">
        <v>46286</v>
      </c>
      <c r="I508" s="42">
        <v>46747440</v>
      </c>
      <c r="J508" s="43"/>
      <c r="K508" s="40">
        <v>0</v>
      </c>
      <c r="L508" s="39" t="s">
        <v>60</v>
      </c>
      <c r="M508" s="42">
        <v>0</v>
      </c>
      <c r="N508" s="40">
        <v>5843430</v>
      </c>
      <c r="O508" s="42">
        <v>194781</v>
      </c>
      <c r="P508" s="38">
        <v>177</v>
      </c>
      <c r="Q508" s="41">
        <v>46033</v>
      </c>
      <c r="R508" s="42">
        <v>46747440</v>
      </c>
      <c r="S508" s="38">
        <v>476</v>
      </c>
      <c r="T508" s="41">
        <v>46044</v>
      </c>
      <c r="U508" s="42">
        <v>46747440</v>
      </c>
      <c r="V508" s="42">
        <v>1753029</v>
      </c>
      <c r="W508" s="42">
        <v>5843430</v>
      </c>
      <c r="X508" s="42">
        <v>5843430</v>
      </c>
      <c r="Y508" s="42">
        <v>5843430</v>
      </c>
      <c r="Z508" s="42">
        <v>5843430</v>
      </c>
      <c r="AA508" s="42">
        <v>5843430</v>
      </c>
      <c r="AB508" s="42">
        <v>5843430</v>
      </c>
      <c r="AC508" s="42">
        <f t="shared" si="103"/>
        <v>36813609</v>
      </c>
      <c r="AD508" s="42"/>
      <c r="AE508" s="42">
        <f t="shared" si="104"/>
        <v>5843430</v>
      </c>
      <c r="AF508" s="42">
        <f>--N508/30*21</f>
        <v>4090401</v>
      </c>
      <c r="AG508" s="42">
        <v>0</v>
      </c>
      <c r="AH508" s="42"/>
      <c r="AI508" s="42"/>
      <c r="AJ508" s="42">
        <f t="shared" si="105"/>
        <v>9933831</v>
      </c>
      <c r="AK508" s="42">
        <f t="shared" si="106"/>
        <v>46747440</v>
      </c>
      <c r="AL508" s="39"/>
      <c r="AM508" s="39"/>
      <c r="AN508" s="39"/>
      <c r="AO508" s="39"/>
      <c r="AP508" s="39"/>
      <c r="AQ508" s="39" t="s">
        <v>163</v>
      </c>
      <c r="AR508" s="39" t="s">
        <v>2801</v>
      </c>
      <c r="AS508" s="39" t="s">
        <v>2802</v>
      </c>
      <c r="AT508" s="39" t="s">
        <v>2738</v>
      </c>
    </row>
    <row r="509" spans="1:46" hidden="1" x14ac:dyDescent="0.25">
      <c r="A509" s="38">
        <v>508</v>
      </c>
      <c r="B509" s="39" t="s">
        <v>3</v>
      </c>
      <c r="C509" s="39" t="s">
        <v>2803</v>
      </c>
      <c r="D509" s="39" t="s">
        <v>2804</v>
      </c>
      <c r="E509" s="40">
        <v>53155986</v>
      </c>
      <c r="F509" s="41">
        <v>46043</v>
      </c>
      <c r="G509" s="41"/>
      <c r="H509" s="41">
        <v>46285</v>
      </c>
      <c r="I509" s="42">
        <v>48345040</v>
      </c>
      <c r="J509" s="43"/>
      <c r="K509" s="40">
        <v>0</v>
      </c>
      <c r="L509" s="39" t="s">
        <v>60</v>
      </c>
      <c r="M509" s="42">
        <v>0</v>
      </c>
      <c r="N509" s="40">
        <v>6043130</v>
      </c>
      <c r="O509" s="42">
        <v>201437.66666666666</v>
      </c>
      <c r="P509" s="38">
        <v>157</v>
      </c>
      <c r="Q509" s="41">
        <v>46033</v>
      </c>
      <c r="R509" s="42">
        <v>48345040</v>
      </c>
      <c r="S509" s="38">
        <v>468</v>
      </c>
      <c r="T509" s="41">
        <v>46043</v>
      </c>
      <c r="U509" s="42">
        <v>48345040</v>
      </c>
      <c r="V509" s="42">
        <v>2014376.6666666665</v>
      </c>
      <c r="W509" s="42">
        <v>6043130</v>
      </c>
      <c r="X509" s="42">
        <v>6043130</v>
      </c>
      <c r="Y509" s="42">
        <v>6043130</v>
      </c>
      <c r="Z509" s="42">
        <v>6043130</v>
      </c>
      <c r="AA509" s="42">
        <v>6043130</v>
      </c>
      <c r="AB509" s="42">
        <v>6043130</v>
      </c>
      <c r="AC509" s="42">
        <f t="shared" si="103"/>
        <v>38273156.666666664</v>
      </c>
      <c r="AD509" s="42"/>
      <c r="AE509" s="42">
        <f t="shared" si="104"/>
        <v>6043130</v>
      </c>
      <c r="AF509" s="42">
        <f t="shared" ref="AF509:AF510" si="122">--N509/30*20</f>
        <v>4028753.333333333</v>
      </c>
      <c r="AG509" s="42">
        <v>0</v>
      </c>
      <c r="AH509" s="42"/>
      <c r="AI509" s="42"/>
      <c r="AJ509" s="42">
        <f t="shared" si="105"/>
        <v>10071883.333333332</v>
      </c>
      <c r="AK509" s="42">
        <f t="shared" si="106"/>
        <v>48345040</v>
      </c>
      <c r="AL509" s="39"/>
      <c r="AM509" s="39"/>
      <c r="AN509" s="39"/>
      <c r="AO509" s="39"/>
      <c r="AP509" s="39"/>
      <c r="AQ509" s="39" t="s">
        <v>61</v>
      </c>
      <c r="AR509" s="39" t="s">
        <v>2805</v>
      </c>
      <c r="AS509" s="39" t="s">
        <v>2806</v>
      </c>
      <c r="AT509" s="39" t="s">
        <v>2738</v>
      </c>
    </row>
    <row r="510" spans="1:46" hidden="1" x14ac:dyDescent="0.25">
      <c r="A510" s="38">
        <v>509</v>
      </c>
      <c r="B510" s="39" t="s">
        <v>3</v>
      </c>
      <c r="C510" s="39" t="s">
        <v>2807</v>
      </c>
      <c r="D510" s="39" t="s">
        <v>2808</v>
      </c>
      <c r="E510" s="40">
        <v>1024466975</v>
      </c>
      <c r="F510" s="41">
        <v>46043</v>
      </c>
      <c r="G510" s="41"/>
      <c r="H510" s="41">
        <v>46285</v>
      </c>
      <c r="I510" s="42">
        <v>56053704</v>
      </c>
      <c r="J510" s="43"/>
      <c r="K510" s="40">
        <v>0</v>
      </c>
      <c r="L510" s="39" t="s">
        <v>60</v>
      </c>
      <c r="M510" s="42">
        <v>0</v>
      </c>
      <c r="N510" s="40">
        <v>7006713</v>
      </c>
      <c r="O510" s="42">
        <v>233557.1</v>
      </c>
      <c r="P510" s="38">
        <v>174</v>
      </c>
      <c r="Q510" s="41">
        <v>46033</v>
      </c>
      <c r="R510" s="42">
        <v>56053704</v>
      </c>
      <c r="S510" s="38">
        <v>456</v>
      </c>
      <c r="T510" s="41">
        <v>46043</v>
      </c>
      <c r="U510" s="42">
        <v>56053704</v>
      </c>
      <c r="V510" s="42">
        <v>2335571</v>
      </c>
      <c r="W510" s="42">
        <v>7006713</v>
      </c>
      <c r="X510" s="42">
        <v>7006713</v>
      </c>
      <c r="Y510" s="42">
        <v>7006713</v>
      </c>
      <c r="Z510" s="42">
        <v>7006713</v>
      </c>
      <c r="AA510" s="42">
        <v>7006713</v>
      </c>
      <c r="AB510" s="42">
        <v>7006713</v>
      </c>
      <c r="AC510" s="42">
        <f t="shared" si="103"/>
        <v>44375849</v>
      </c>
      <c r="AD510" s="42"/>
      <c r="AE510" s="42">
        <f t="shared" si="104"/>
        <v>7006713</v>
      </c>
      <c r="AF510" s="42">
        <f t="shared" si="122"/>
        <v>4671142</v>
      </c>
      <c r="AG510" s="42">
        <v>0</v>
      </c>
      <c r="AH510" s="42"/>
      <c r="AI510" s="42"/>
      <c r="AJ510" s="42">
        <f t="shared" si="105"/>
        <v>11677855</v>
      </c>
      <c r="AK510" s="42">
        <f t="shared" si="106"/>
        <v>56053704</v>
      </c>
      <c r="AL510" s="39"/>
      <c r="AM510" s="39"/>
      <c r="AN510" s="39"/>
      <c r="AO510" s="39"/>
      <c r="AP510" s="39"/>
      <c r="AQ510" s="39" t="s">
        <v>61</v>
      </c>
      <c r="AR510" s="39" t="s">
        <v>2809</v>
      </c>
      <c r="AS510" s="39" t="s">
        <v>2810</v>
      </c>
      <c r="AT510" s="39" t="s">
        <v>2738</v>
      </c>
    </row>
    <row r="511" spans="1:46" hidden="1" x14ac:dyDescent="0.25">
      <c r="A511" s="38">
        <v>510</v>
      </c>
      <c r="B511" s="39" t="s">
        <v>3</v>
      </c>
      <c r="C511" s="39" t="s">
        <v>2811</v>
      </c>
      <c r="D511" s="39" t="s">
        <v>2812</v>
      </c>
      <c r="E511" s="40">
        <v>7181391</v>
      </c>
      <c r="F511" s="41">
        <v>46048</v>
      </c>
      <c r="G511" s="41"/>
      <c r="H511" s="41">
        <v>46290</v>
      </c>
      <c r="I511" s="42">
        <v>106848000</v>
      </c>
      <c r="J511" s="43"/>
      <c r="K511" s="40">
        <v>0</v>
      </c>
      <c r="L511" s="39" t="s">
        <v>60</v>
      </c>
      <c r="M511" s="42">
        <v>0</v>
      </c>
      <c r="N511" s="40">
        <v>13356000</v>
      </c>
      <c r="O511" s="42">
        <v>445200</v>
      </c>
      <c r="P511" s="38">
        <v>163</v>
      </c>
      <c r="Q511" s="41">
        <v>46033</v>
      </c>
      <c r="R511" s="42">
        <v>106848000</v>
      </c>
      <c r="S511" s="38">
        <v>482</v>
      </c>
      <c r="T511" s="41">
        <v>46044</v>
      </c>
      <c r="U511" s="42">
        <v>106848000</v>
      </c>
      <c r="V511" s="42">
        <v>2226000</v>
      </c>
      <c r="W511" s="42">
        <v>13356000</v>
      </c>
      <c r="X511" s="42">
        <v>13356000</v>
      </c>
      <c r="Y511" s="42">
        <v>13356000</v>
      </c>
      <c r="Z511" s="42">
        <v>13356000</v>
      </c>
      <c r="AA511" s="42">
        <v>13356000</v>
      </c>
      <c r="AB511" s="42">
        <v>13356000</v>
      </c>
      <c r="AC511" s="42">
        <f t="shared" si="103"/>
        <v>82362000</v>
      </c>
      <c r="AD511" s="42"/>
      <c r="AE511" s="42">
        <f t="shared" si="104"/>
        <v>13356000</v>
      </c>
      <c r="AF511" s="42">
        <f>--N511/30*25</f>
        <v>11130000</v>
      </c>
      <c r="AG511" s="42">
        <v>0</v>
      </c>
      <c r="AH511" s="42"/>
      <c r="AI511" s="42"/>
      <c r="AJ511" s="42">
        <f t="shared" si="105"/>
        <v>24486000</v>
      </c>
      <c r="AK511" s="42">
        <f t="shared" si="106"/>
        <v>106848000</v>
      </c>
      <c r="AL511" s="39"/>
      <c r="AM511" s="39"/>
      <c r="AN511" s="39"/>
      <c r="AO511" s="39"/>
      <c r="AP511" s="39"/>
      <c r="AQ511" s="39" t="s">
        <v>61</v>
      </c>
      <c r="AR511" s="39" t="s">
        <v>2813</v>
      </c>
      <c r="AS511" s="39" t="s">
        <v>2814</v>
      </c>
      <c r="AT511" s="39" t="s">
        <v>2738</v>
      </c>
    </row>
    <row r="512" spans="1:46" hidden="1" x14ac:dyDescent="0.25">
      <c r="A512" s="38">
        <v>511</v>
      </c>
      <c r="B512" s="39" t="s">
        <v>3</v>
      </c>
      <c r="C512" s="39" t="s">
        <v>2815</v>
      </c>
      <c r="D512" s="39" t="s">
        <v>2816</v>
      </c>
      <c r="E512" s="40">
        <v>79429811</v>
      </c>
      <c r="F512" s="41">
        <v>46043</v>
      </c>
      <c r="G512" s="41"/>
      <c r="H512" s="41">
        <v>46285</v>
      </c>
      <c r="I512" s="42">
        <v>46747440</v>
      </c>
      <c r="J512" s="43"/>
      <c r="K512" s="40">
        <v>0</v>
      </c>
      <c r="L512" s="39" t="s">
        <v>60</v>
      </c>
      <c r="M512" s="42">
        <v>0</v>
      </c>
      <c r="N512" s="40">
        <v>5843430</v>
      </c>
      <c r="O512" s="42">
        <v>194781</v>
      </c>
      <c r="P512" s="38">
        <v>160</v>
      </c>
      <c r="Q512" s="41">
        <v>46033</v>
      </c>
      <c r="R512" s="42">
        <v>46747440</v>
      </c>
      <c r="S512" s="38">
        <v>455</v>
      </c>
      <c r="T512" s="41">
        <v>46043</v>
      </c>
      <c r="U512" s="42">
        <v>46747440</v>
      </c>
      <c r="V512" s="42">
        <v>1947810</v>
      </c>
      <c r="W512" s="42">
        <v>5843430</v>
      </c>
      <c r="X512" s="42">
        <v>5843430</v>
      </c>
      <c r="Y512" s="42">
        <v>5843430</v>
      </c>
      <c r="Z512" s="42">
        <v>5843430</v>
      </c>
      <c r="AA512" s="42">
        <v>5843430</v>
      </c>
      <c r="AB512" s="42">
        <v>5843430</v>
      </c>
      <c r="AC512" s="42">
        <f t="shared" si="103"/>
        <v>37008390</v>
      </c>
      <c r="AD512" s="42"/>
      <c r="AE512" s="42">
        <f t="shared" si="104"/>
        <v>5843430</v>
      </c>
      <c r="AF512" s="42">
        <f t="shared" ref="AF512:AF514" si="123">--N512/30*20</f>
        <v>3895620</v>
      </c>
      <c r="AG512" s="42">
        <v>0</v>
      </c>
      <c r="AH512" s="42"/>
      <c r="AI512" s="42"/>
      <c r="AJ512" s="42">
        <f t="shared" si="105"/>
        <v>9739050</v>
      </c>
      <c r="AK512" s="42">
        <f t="shared" si="106"/>
        <v>46747440</v>
      </c>
      <c r="AL512" s="39"/>
      <c r="AM512" s="39"/>
      <c r="AN512" s="39"/>
      <c r="AO512" s="39"/>
      <c r="AP512" s="39"/>
      <c r="AQ512" s="39" t="s">
        <v>163</v>
      </c>
      <c r="AR512" s="39" t="s">
        <v>2817</v>
      </c>
      <c r="AS512" s="39" t="s">
        <v>2818</v>
      </c>
      <c r="AT512" s="39" t="s">
        <v>2738</v>
      </c>
    </row>
    <row r="513" spans="1:46" hidden="1" x14ac:dyDescent="0.25">
      <c r="A513" s="38">
        <v>512</v>
      </c>
      <c r="B513" s="39" t="s">
        <v>3</v>
      </c>
      <c r="C513" s="39" t="s">
        <v>2819</v>
      </c>
      <c r="D513" s="39" t="s">
        <v>2820</v>
      </c>
      <c r="E513" s="40">
        <v>79877231</v>
      </c>
      <c r="F513" s="41">
        <v>46043</v>
      </c>
      <c r="G513" s="41"/>
      <c r="H513" s="41">
        <v>46285</v>
      </c>
      <c r="I513" s="42">
        <v>71232000</v>
      </c>
      <c r="J513" s="43"/>
      <c r="K513" s="40">
        <v>0</v>
      </c>
      <c r="L513" s="39" t="s">
        <v>60</v>
      </c>
      <c r="M513" s="42">
        <v>0</v>
      </c>
      <c r="N513" s="40">
        <v>8904000</v>
      </c>
      <c r="O513" s="42">
        <v>296800</v>
      </c>
      <c r="P513" s="38">
        <v>171</v>
      </c>
      <c r="Q513" s="41">
        <v>46033</v>
      </c>
      <c r="R513" s="42">
        <v>71232000</v>
      </c>
      <c r="S513" s="38">
        <v>469</v>
      </c>
      <c r="T513" s="41">
        <v>46043</v>
      </c>
      <c r="U513" s="42">
        <v>71232000</v>
      </c>
      <c r="V513" s="42">
        <v>2968000</v>
      </c>
      <c r="W513" s="42">
        <v>8904000</v>
      </c>
      <c r="X513" s="42">
        <v>8904000</v>
      </c>
      <c r="Y513" s="42">
        <v>8904000</v>
      </c>
      <c r="Z513" s="42">
        <v>8904000</v>
      </c>
      <c r="AA513" s="42">
        <v>8904000</v>
      </c>
      <c r="AB513" s="42">
        <v>8904000</v>
      </c>
      <c r="AC513" s="42">
        <f t="shared" si="103"/>
        <v>56392000</v>
      </c>
      <c r="AD513" s="42"/>
      <c r="AE513" s="42">
        <f t="shared" si="104"/>
        <v>8904000</v>
      </c>
      <c r="AF513" s="42">
        <f t="shared" si="123"/>
        <v>5936000</v>
      </c>
      <c r="AG513" s="42">
        <v>0</v>
      </c>
      <c r="AH513" s="42"/>
      <c r="AI513" s="42"/>
      <c r="AJ513" s="42">
        <f t="shared" si="105"/>
        <v>14840000</v>
      </c>
      <c r="AK513" s="42">
        <f t="shared" si="106"/>
        <v>71232000</v>
      </c>
      <c r="AL513" s="39"/>
      <c r="AM513" s="39"/>
      <c r="AN513" s="39"/>
      <c r="AO513" s="39"/>
      <c r="AP513" s="39"/>
      <c r="AQ513" s="39" t="s">
        <v>61</v>
      </c>
      <c r="AR513" s="39" t="s">
        <v>2821</v>
      </c>
      <c r="AS513" s="39" t="s">
        <v>2822</v>
      </c>
      <c r="AT513" s="39" t="s">
        <v>2738</v>
      </c>
    </row>
    <row r="514" spans="1:46" hidden="1" x14ac:dyDescent="0.25">
      <c r="A514" s="38">
        <v>513</v>
      </c>
      <c r="B514" s="39" t="s">
        <v>3</v>
      </c>
      <c r="C514" s="39" t="s">
        <v>2823</v>
      </c>
      <c r="D514" s="39" t="s">
        <v>2824</v>
      </c>
      <c r="E514" s="40">
        <v>40341467</v>
      </c>
      <c r="F514" s="41">
        <v>46043</v>
      </c>
      <c r="G514" s="41"/>
      <c r="H514" s="41">
        <v>46285</v>
      </c>
      <c r="I514" s="42">
        <v>71232000</v>
      </c>
      <c r="J514" s="43"/>
      <c r="K514" s="40">
        <v>0</v>
      </c>
      <c r="L514" s="39" t="s">
        <v>60</v>
      </c>
      <c r="M514" s="42">
        <v>0</v>
      </c>
      <c r="N514" s="40">
        <v>8904000</v>
      </c>
      <c r="O514" s="42">
        <v>296800</v>
      </c>
      <c r="P514" s="38">
        <v>161</v>
      </c>
      <c r="Q514" s="41">
        <v>46033</v>
      </c>
      <c r="R514" s="42">
        <v>71232000</v>
      </c>
      <c r="S514" s="38">
        <v>457</v>
      </c>
      <c r="T514" s="41">
        <v>46043</v>
      </c>
      <c r="U514" s="42">
        <v>71232000</v>
      </c>
      <c r="V514" s="42">
        <v>2968000</v>
      </c>
      <c r="W514" s="42">
        <v>8904000</v>
      </c>
      <c r="X514" s="42">
        <v>8904000</v>
      </c>
      <c r="Y514" s="42">
        <v>8904000</v>
      </c>
      <c r="Z514" s="42">
        <v>8904000</v>
      </c>
      <c r="AA514" s="42">
        <v>8904000</v>
      </c>
      <c r="AB514" s="42">
        <v>8904000</v>
      </c>
      <c r="AC514" s="42">
        <f t="shared" si="103"/>
        <v>56392000</v>
      </c>
      <c r="AD514" s="42"/>
      <c r="AE514" s="42">
        <f t="shared" si="104"/>
        <v>8904000</v>
      </c>
      <c r="AF514" s="42">
        <f t="shared" si="123"/>
        <v>5936000</v>
      </c>
      <c r="AG514" s="42">
        <v>0</v>
      </c>
      <c r="AH514" s="42"/>
      <c r="AI514" s="42"/>
      <c r="AJ514" s="42">
        <f t="shared" si="105"/>
        <v>14840000</v>
      </c>
      <c r="AK514" s="42">
        <f t="shared" si="106"/>
        <v>71232000</v>
      </c>
      <c r="AL514" s="39"/>
      <c r="AM514" s="39"/>
      <c r="AN514" s="39"/>
      <c r="AO514" s="39"/>
      <c r="AP514" s="39"/>
      <c r="AQ514" s="39" t="s">
        <v>61</v>
      </c>
      <c r="AR514" s="39" t="s">
        <v>2825</v>
      </c>
      <c r="AS514" s="39" t="s">
        <v>2826</v>
      </c>
      <c r="AT514" s="39" t="s">
        <v>2738</v>
      </c>
    </row>
    <row r="515" spans="1:46" hidden="1" x14ac:dyDescent="0.25">
      <c r="A515" s="38">
        <v>514</v>
      </c>
      <c r="B515" s="39" t="s">
        <v>3</v>
      </c>
      <c r="C515" s="39" t="s">
        <v>2827</v>
      </c>
      <c r="D515" s="39" t="s">
        <v>2828</v>
      </c>
      <c r="E515" s="40">
        <v>1007466502</v>
      </c>
      <c r="F515" s="41">
        <v>46047</v>
      </c>
      <c r="G515" s="41"/>
      <c r="H515" s="41">
        <v>46289</v>
      </c>
      <c r="I515" s="42">
        <v>41739240</v>
      </c>
      <c r="J515" s="43"/>
      <c r="K515" s="40">
        <v>0</v>
      </c>
      <c r="L515" s="39" t="s">
        <v>60</v>
      </c>
      <c r="M515" s="42">
        <v>0</v>
      </c>
      <c r="N515" s="40">
        <v>5217405</v>
      </c>
      <c r="O515" s="42">
        <v>173913.5</v>
      </c>
      <c r="P515" s="38">
        <v>182</v>
      </c>
      <c r="Q515" s="41">
        <v>46033</v>
      </c>
      <c r="R515" s="42">
        <v>41739240</v>
      </c>
      <c r="S515" s="38">
        <v>603</v>
      </c>
      <c r="T515" s="41">
        <v>46047</v>
      </c>
      <c r="U515" s="42">
        <v>41739240</v>
      </c>
      <c r="V515" s="42">
        <v>1043481</v>
      </c>
      <c r="W515" s="42">
        <v>5217405</v>
      </c>
      <c r="X515" s="42">
        <v>5217405</v>
      </c>
      <c r="Y515" s="42">
        <v>5217405</v>
      </c>
      <c r="Z515" s="42">
        <v>5217405</v>
      </c>
      <c r="AA515" s="42">
        <v>5217405</v>
      </c>
      <c r="AB515" s="42">
        <v>5217405</v>
      </c>
      <c r="AC515" s="42">
        <f t="shared" ref="AC515:AC578" si="124">SUM(V515:AB515)</f>
        <v>32347911</v>
      </c>
      <c r="AD515" s="42"/>
      <c r="AE515" s="42">
        <f t="shared" ref="AE515:AE578" si="125">--N515</f>
        <v>5217405</v>
      </c>
      <c r="AF515" s="42">
        <f t="shared" ref="AF515:AF516" si="126">--N515/30*24</f>
        <v>4173924</v>
      </c>
      <c r="AG515" s="42">
        <v>0</v>
      </c>
      <c r="AH515" s="42"/>
      <c r="AI515" s="42"/>
      <c r="AJ515" s="42">
        <f t="shared" ref="AJ515:AJ578" si="127">SUM(AD515:AI515)</f>
        <v>9391329</v>
      </c>
      <c r="AK515" s="42">
        <f t="shared" ref="AK515:AK578" si="128">--AJ515--AC515</f>
        <v>41739240</v>
      </c>
      <c r="AL515" s="39"/>
      <c r="AM515" s="39"/>
      <c r="AN515" s="39"/>
      <c r="AO515" s="39"/>
      <c r="AP515" s="39"/>
      <c r="AQ515" s="39" t="s">
        <v>61</v>
      </c>
      <c r="AR515" s="39" t="s">
        <v>2829</v>
      </c>
      <c r="AS515" s="39" t="s">
        <v>2830</v>
      </c>
      <c r="AT515" s="39" t="s">
        <v>2738</v>
      </c>
    </row>
    <row r="516" spans="1:46" hidden="1" x14ac:dyDescent="0.25">
      <c r="A516" s="38">
        <v>515</v>
      </c>
      <c r="B516" s="39" t="s">
        <v>3</v>
      </c>
      <c r="C516" s="39" t="s">
        <v>2831</v>
      </c>
      <c r="D516" s="39" t="s">
        <v>2832</v>
      </c>
      <c r="E516" s="40">
        <v>1014213383</v>
      </c>
      <c r="F516" s="41">
        <v>46047</v>
      </c>
      <c r="G516" s="41">
        <v>46255</v>
      </c>
      <c r="H516" s="41">
        <v>46289</v>
      </c>
      <c r="I516" s="42">
        <v>128075912</v>
      </c>
      <c r="J516" s="43">
        <v>18144088.329999998</v>
      </c>
      <c r="K516" s="40">
        <v>0</v>
      </c>
      <c r="L516" s="39" t="s">
        <v>60</v>
      </c>
      <c r="M516" s="42">
        <v>0</v>
      </c>
      <c r="N516" s="40">
        <v>16009489</v>
      </c>
      <c r="O516" s="42">
        <v>533649.6333333333</v>
      </c>
      <c r="P516" s="38">
        <v>169</v>
      </c>
      <c r="Q516" s="41">
        <v>46033</v>
      </c>
      <c r="R516" s="42">
        <v>128075912</v>
      </c>
      <c r="S516" s="38">
        <v>18536</v>
      </c>
      <c r="T516" s="41">
        <v>46255</v>
      </c>
      <c r="U516" s="42">
        <v>18144088.329999998</v>
      </c>
      <c r="V516" s="42"/>
      <c r="W516" s="42"/>
      <c r="X516" s="42"/>
      <c r="Y516" s="42"/>
      <c r="Z516" s="42"/>
      <c r="AA516" s="42"/>
      <c r="AB516" s="42"/>
      <c r="AC516" s="42">
        <f t="shared" si="124"/>
        <v>0</v>
      </c>
      <c r="AD516" s="42"/>
      <c r="AE516" s="42">
        <f t="shared" si="125"/>
        <v>16009489</v>
      </c>
      <c r="AF516" s="42">
        <f t="shared" si="126"/>
        <v>12807591.199999999</v>
      </c>
      <c r="AG516" s="42">
        <v>0</v>
      </c>
      <c r="AH516" s="42"/>
      <c r="AI516" s="42"/>
      <c r="AJ516" s="42">
        <f t="shared" si="127"/>
        <v>28817080.199999999</v>
      </c>
      <c r="AK516" s="42">
        <f t="shared" si="128"/>
        <v>28817080.199999999</v>
      </c>
      <c r="AL516" s="38"/>
      <c r="AM516" s="41"/>
      <c r="AN516" s="41"/>
      <c r="AO516" s="38"/>
      <c r="AP516" s="38" t="s">
        <v>92</v>
      </c>
      <c r="AQ516" s="39" t="s">
        <v>61</v>
      </c>
      <c r="AR516" s="39" t="s">
        <v>2833</v>
      </c>
      <c r="AS516" s="39" t="s">
        <v>2834</v>
      </c>
      <c r="AT516" s="39" t="s">
        <v>2738</v>
      </c>
    </row>
    <row r="517" spans="1:46" hidden="1" x14ac:dyDescent="0.25">
      <c r="A517" s="38">
        <v>516</v>
      </c>
      <c r="B517" s="39" t="s">
        <v>7</v>
      </c>
      <c r="C517" s="39" t="s">
        <v>991</v>
      </c>
      <c r="D517" s="39" t="s">
        <v>992</v>
      </c>
      <c r="E517" s="40">
        <v>1032427654</v>
      </c>
      <c r="F517" s="41">
        <v>46043</v>
      </c>
      <c r="G517" s="41"/>
      <c r="H517" s="41">
        <v>46285</v>
      </c>
      <c r="I517" s="42">
        <v>93492000</v>
      </c>
      <c r="J517" s="43"/>
      <c r="K517" s="40">
        <v>0</v>
      </c>
      <c r="L517" s="39" t="s">
        <v>60</v>
      </c>
      <c r="M517" s="42">
        <v>0</v>
      </c>
      <c r="N517" s="40">
        <v>11686500</v>
      </c>
      <c r="O517" s="42">
        <v>389550</v>
      </c>
      <c r="P517" s="38">
        <v>700</v>
      </c>
      <c r="Q517" s="41">
        <v>46033</v>
      </c>
      <c r="R517" s="42">
        <v>93492000</v>
      </c>
      <c r="S517" s="38">
        <v>421</v>
      </c>
      <c r="T517" s="41">
        <v>46043</v>
      </c>
      <c r="U517" s="42">
        <v>93492000</v>
      </c>
      <c r="V517" s="42">
        <v>3895500</v>
      </c>
      <c r="W517" s="42">
        <v>11686500</v>
      </c>
      <c r="X517" s="42">
        <v>11686500</v>
      </c>
      <c r="Y517" s="42">
        <v>11686500</v>
      </c>
      <c r="Z517" s="42">
        <v>11686500</v>
      </c>
      <c r="AA517" s="42">
        <v>11686500</v>
      </c>
      <c r="AB517" s="42">
        <v>11686500</v>
      </c>
      <c r="AC517" s="42">
        <f t="shared" si="124"/>
        <v>74014500</v>
      </c>
      <c r="AD517" s="42"/>
      <c r="AE517" s="42">
        <f t="shared" si="125"/>
        <v>11686500</v>
      </c>
      <c r="AF517" s="42">
        <f>--N517/30*20</f>
        <v>7791000</v>
      </c>
      <c r="AG517" s="42">
        <v>0</v>
      </c>
      <c r="AH517" s="42"/>
      <c r="AI517" s="42"/>
      <c r="AJ517" s="42">
        <f t="shared" si="127"/>
        <v>19477500</v>
      </c>
      <c r="AK517" s="42">
        <f t="shared" si="128"/>
        <v>93492000</v>
      </c>
      <c r="AL517" s="39"/>
      <c r="AM517" s="39"/>
      <c r="AN517" s="39"/>
      <c r="AO517" s="39"/>
      <c r="AP517" s="39"/>
      <c r="AQ517" s="39" t="s">
        <v>61</v>
      </c>
      <c r="AR517" s="39" t="s">
        <v>993</v>
      </c>
      <c r="AS517" s="39" t="s">
        <v>994</v>
      </c>
      <c r="AT517" s="39" t="s">
        <v>650</v>
      </c>
    </row>
    <row r="518" spans="1:46" hidden="1" x14ac:dyDescent="0.25">
      <c r="A518" s="38">
        <v>517</v>
      </c>
      <c r="B518" s="39" t="s">
        <v>5</v>
      </c>
      <c r="C518" s="39" t="s">
        <v>2165</v>
      </c>
      <c r="D518" s="39" t="s">
        <v>2166</v>
      </c>
      <c r="E518" s="40">
        <v>35479003</v>
      </c>
      <c r="F518" s="41">
        <v>46045</v>
      </c>
      <c r="G518" s="41"/>
      <c r="H518" s="41">
        <v>46287</v>
      </c>
      <c r="I518" s="42">
        <v>104000000</v>
      </c>
      <c r="J518" s="43"/>
      <c r="K518" s="40">
        <v>0</v>
      </c>
      <c r="L518" s="39" t="s">
        <v>60</v>
      </c>
      <c r="M518" s="42">
        <v>0</v>
      </c>
      <c r="N518" s="40">
        <v>13000000</v>
      </c>
      <c r="O518" s="42">
        <v>433333.33333333331</v>
      </c>
      <c r="P518" s="38">
        <v>909</v>
      </c>
      <c r="Q518" s="41">
        <v>46034</v>
      </c>
      <c r="R518" s="42">
        <v>104000000</v>
      </c>
      <c r="S518" s="38">
        <v>536</v>
      </c>
      <c r="T518" s="41">
        <v>46045</v>
      </c>
      <c r="U518" s="42">
        <v>104000000</v>
      </c>
      <c r="V518" s="42">
        <v>3466666.6666666665</v>
      </c>
      <c r="W518" s="42">
        <v>13000000</v>
      </c>
      <c r="X518" s="42">
        <v>13000000</v>
      </c>
      <c r="Y518" s="42">
        <v>13000000</v>
      </c>
      <c r="Z518" s="42">
        <v>13000000</v>
      </c>
      <c r="AA518" s="42">
        <v>13000000</v>
      </c>
      <c r="AB518" s="42">
        <v>13000000</v>
      </c>
      <c r="AC518" s="42">
        <f t="shared" si="124"/>
        <v>81466666.666666657</v>
      </c>
      <c r="AD518" s="42"/>
      <c r="AE518" s="42">
        <f t="shared" si="125"/>
        <v>13000000</v>
      </c>
      <c r="AF518" s="42">
        <f t="shared" ref="AF518:AF520" si="129">--N518/30*22</f>
        <v>9533333.3333333321</v>
      </c>
      <c r="AG518" s="42">
        <v>0</v>
      </c>
      <c r="AH518" s="42"/>
      <c r="AI518" s="42"/>
      <c r="AJ518" s="42">
        <f t="shared" si="127"/>
        <v>22533333.333333332</v>
      </c>
      <c r="AK518" s="42">
        <f t="shared" si="128"/>
        <v>103999999.99999999</v>
      </c>
      <c r="AL518" s="39"/>
      <c r="AM518" s="39"/>
      <c r="AN518" s="39"/>
      <c r="AO518" s="39"/>
      <c r="AP518" s="39"/>
      <c r="AQ518" s="39" t="s">
        <v>93</v>
      </c>
      <c r="AR518" s="39" t="s">
        <v>2167</v>
      </c>
      <c r="AS518" s="39" t="s">
        <v>2168</v>
      </c>
      <c r="AT518" s="39" t="s">
        <v>2128</v>
      </c>
    </row>
    <row r="519" spans="1:46" hidden="1" x14ac:dyDescent="0.25">
      <c r="A519" s="38">
        <v>518</v>
      </c>
      <c r="B519" s="39" t="s">
        <v>5</v>
      </c>
      <c r="C519" s="39" t="s">
        <v>2169</v>
      </c>
      <c r="D519" s="39" t="s">
        <v>2170</v>
      </c>
      <c r="E519" s="40">
        <v>94506053</v>
      </c>
      <c r="F519" s="41">
        <v>46045</v>
      </c>
      <c r="G519" s="41"/>
      <c r="H519" s="41">
        <v>46287</v>
      </c>
      <c r="I519" s="42">
        <v>141960000</v>
      </c>
      <c r="J519" s="43"/>
      <c r="K519" s="40">
        <v>0</v>
      </c>
      <c r="L519" s="39" t="s">
        <v>60</v>
      </c>
      <c r="M519" s="42">
        <v>0</v>
      </c>
      <c r="N519" s="40">
        <v>17745000</v>
      </c>
      <c r="O519" s="42">
        <v>591500</v>
      </c>
      <c r="P519" s="38">
        <v>888</v>
      </c>
      <c r="Q519" s="41">
        <v>46034</v>
      </c>
      <c r="R519" s="42">
        <v>212940000</v>
      </c>
      <c r="S519" s="38">
        <v>556</v>
      </c>
      <c r="T519" s="41">
        <v>46045</v>
      </c>
      <c r="U519" s="42">
        <v>141960000</v>
      </c>
      <c r="V519" s="42">
        <v>4732000</v>
      </c>
      <c r="W519" s="42">
        <v>17745000</v>
      </c>
      <c r="X519" s="42">
        <v>17745000</v>
      </c>
      <c r="Y519" s="42">
        <v>17745000</v>
      </c>
      <c r="Z519" s="42">
        <v>17745000</v>
      </c>
      <c r="AA519" s="42">
        <v>17745000</v>
      </c>
      <c r="AB519" s="42">
        <v>17745000</v>
      </c>
      <c r="AC519" s="42">
        <f t="shared" si="124"/>
        <v>111202000</v>
      </c>
      <c r="AD519" s="42"/>
      <c r="AE519" s="42">
        <f t="shared" si="125"/>
        <v>17745000</v>
      </c>
      <c r="AF519" s="42">
        <f t="shared" si="129"/>
        <v>13013000</v>
      </c>
      <c r="AG519" s="42">
        <v>0</v>
      </c>
      <c r="AH519" s="42"/>
      <c r="AI519" s="42"/>
      <c r="AJ519" s="42">
        <f t="shared" si="127"/>
        <v>30758000</v>
      </c>
      <c r="AK519" s="42">
        <f t="shared" si="128"/>
        <v>141960000</v>
      </c>
      <c r="AL519" s="39"/>
      <c r="AM519" s="39"/>
      <c r="AN519" s="39"/>
      <c r="AO519" s="39"/>
      <c r="AP519" s="39"/>
      <c r="AQ519" s="39" t="s">
        <v>61</v>
      </c>
      <c r="AR519" s="39" t="s">
        <v>2171</v>
      </c>
      <c r="AS519" s="39" t="s">
        <v>2172</v>
      </c>
      <c r="AT519" s="39" t="s">
        <v>2128</v>
      </c>
    </row>
    <row r="520" spans="1:46" hidden="1" x14ac:dyDescent="0.25">
      <c r="A520" s="38">
        <v>519</v>
      </c>
      <c r="B520" s="39" t="s">
        <v>5</v>
      </c>
      <c r="C520" s="39" t="s">
        <v>2173</v>
      </c>
      <c r="D520" s="39" t="s">
        <v>2174</v>
      </c>
      <c r="E520" s="40">
        <v>1012360410</v>
      </c>
      <c r="F520" s="41">
        <v>46045</v>
      </c>
      <c r="G520" s="41"/>
      <c r="H520" s="41">
        <v>46287</v>
      </c>
      <c r="I520" s="42">
        <v>50400000</v>
      </c>
      <c r="J520" s="43"/>
      <c r="K520" s="40">
        <v>0</v>
      </c>
      <c r="L520" s="39" t="s">
        <v>60</v>
      </c>
      <c r="M520" s="42">
        <v>0</v>
      </c>
      <c r="N520" s="40">
        <v>6300000</v>
      </c>
      <c r="O520" s="42">
        <v>210000</v>
      </c>
      <c r="P520" s="38">
        <v>879</v>
      </c>
      <c r="Q520" s="41">
        <v>46034</v>
      </c>
      <c r="R520" s="42">
        <v>50400000</v>
      </c>
      <c r="S520" s="38">
        <v>537</v>
      </c>
      <c r="T520" s="41">
        <v>46045</v>
      </c>
      <c r="U520" s="42">
        <v>50400000</v>
      </c>
      <c r="V520" s="42">
        <v>1680000</v>
      </c>
      <c r="W520" s="42">
        <v>6300000</v>
      </c>
      <c r="X520" s="42">
        <v>6300000</v>
      </c>
      <c r="Y520" s="42">
        <v>6300000</v>
      </c>
      <c r="Z520" s="42">
        <v>6300000</v>
      </c>
      <c r="AA520" s="42">
        <v>6300000</v>
      </c>
      <c r="AB520" s="42">
        <v>6300000</v>
      </c>
      <c r="AC520" s="42">
        <f t="shared" si="124"/>
        <v>39480000</v>
      </c>
      <c r="AD520" s="42"/>
      <c r="AE520" s="42">
        <f t="shared" si="125"/>
        <v>6300000</v>
      </c>
      <c r="AF520" s="42">
        <f t="shared" si="129"/>
        <v>4620000</v>
      </c>
      <c r="AG520" s="42">
        <v>0</v>
      </c>
      <c r="AH520" s="42"/>
      <c r="AI520" s="42"/>
      <c r="AJ520" s="42">
        <f t="shared" si="127"/>
        <v>10920000</v>
      </c>
      <c r="AK520" s="42">
        <f t="shared" si="128"/>
        <v>50400000</v>
      </c>
      <c r="AL520" s="39"/>
      <c r="AM520" s="39"/>
      <c r="AN520" s="39"/>
      <c r="AO520" s="39"/>
      <c r="AP520" s="39"/>
      <c r="AQ520" s="39" t="s">
        <v>61</v>
      </c>
      <c r="AR520" s="39" t="s">
        <v>2175</v>
      </c>
      <c r="AS520" s="39" t="s">
        <v>2176</v>
      </c>
      <c r="AT520" s="39" t="s">
        <v>2128</v>
      </c>
    </row>
    <row r="521" spans="1:46" hidden="1" x14ac:dyDescent="0.25">
      <c r="A521" s="38">
        <v>520</v>
      </c>
      <c r="B521" s="39" t="s">
        <v>5</v>
      </c>
      <c r="C521" s="39" t="s">
        <v>2177</v>
      </c>
      <c r="D521" s="39" t="s">
        <v>2178</v>
      </c>
      <c r="E521" s="40">
        <v>1067955563</v>
      </c>
      <c r="F521" s="41">
        <v>46056</v>
      </c>
      <c r="G521" s="41"/>
      <c r="H521" s="41">
        <v>46297</v>
      </c>
      <c r="I521" s="42">
        <v>60000000</v>
      </c>
      <c r="J521" s="43"/>
      <c r="K521" s="40">
        <v>0</v>
      </c>
      <c r="L521" s="39" t="s">
        <v>60</v>
      </c>
      <c r="M521" s="42">
        <v>0</v>
      </c>
      <c r="N521" s="40">
        <v>7500000</v>
      </c>
      <c r="O521" s="42">
        <v>250000</v>
      </c>
      <c r="P521" s="38">
        <v>903</v>
      </c>
      <c r="Q521" s="41">
        <v>46034</v>
      </c>
      <c r="R521" s="42">
        <v>60000000</v>
      </c>
      <c r="S521" s="38">
        <v>571</v>
      </c>
      <c r="T521" s="41">
        <v>46046</v>
      </c>
      <c r="U521" s="42">
        <v>60000000</v>
      </c>
      <c r="V521" s="42">
        <v>0</v>
      </c>
      <c r="W521" s="42">
        <v>7000000</v>
      </c>
      <c r="X521" s="42">
        <v>7500000</v>
      </c>
      <c r="Y521" s="42">
        <v>7500000</v>
      </c>
      <c r="Z521" s="42">
        <v>7500000</v>
      </c>
      <c r="AA521" s="42">
        <v>7500000</v>
      </c>
      <c r="AB521" s="42">
        <v>7500000</v>
      </c>
      <c r="AC521" s="42">
        <f t="shared" si="124"/>
        <v>44500000</v>
      </c>
      <c r="AD521" s="42"/>
      <c r="AE521" s="42">
        <f t="shared" si="125"/>
        <v>7500000</v>
      </c>
      <c r="AF521" s="42">
        <f>--N521</f>
        <v>7500000</v>
      </c>
      <c r="AG521" s="42">
        <f>--AB521/30*2</f>
        <v>500000</v>
      </c>
      <c r="AH521" s="42">
        <v>0</v>
      </c>
      <c r="AI521" s="42">
        <v>0</v>
      </c>
      <c r="AJ521" s="42">
        <f t="shared" si="127"/>
        <v>15500000</v>
      </c>
      <c r="AK521" s="42">
        <f t="shared" si="128"/>
        <v>60000000</v>
      </c>
      <c r="AL521" s="39"/>
      <c r="AM521" s="39"/>
      <c r="AN521" s="39"/>
      <c r="AO521" s="39"/>
      <c r="AP521" s="39"/>
      <c r="AQ521" s="39" t="s">
        <v>61</v>
      </c>
      <c r="AR521" s="39" t="s">
        <v>2179</v>
      </c>
      <c r="AS521" s="39" t="s">
        <v>2180</v>
      </c>
      <c r="AT521" s="39" t="s">
        <v>2128</v>
      </c>
    </row>
    <row r="522" spans="1:46" hidden="1" x14ac:dyDescent="0.25">
      <c r="A522" s="38">
        <v>521</v>
      </c>
      <c r="B522" s="39" t="s">
        <v>5</v>
      </c>
      <c r="C522" s="39" t="s">
        <v>2181</v>
      </c>
      <c r="D522" s="39" t="s">
        <v>2182</v>
      </c>
      <c r="E522" s="40">
        <v>11227626</v>
      </c>
      <c r="F522" s="41">
        <v>46055</v>
      </c>
      <c r="G522" s="41"/>
      <c r="H522" s="41">
        <v>46296</v>
      </c>
      <c r="I522" s="42">
        <v>71232000</v>
      </c>
      <c r="J522" s="43"/>
      <c r="K522" s="40">
        <v>0</v>
      </c>
      <c r="L522" s="39" t="s">
        <v>60</v>
      </c>
      <c r="M522" s="42">
        <v>0</v>
      </c>
      <c r="N522" s="40">
        <v>8904000</v>
      </c>
      <c r="O522" s="42">
        <v>296800</v>
      </c>
      <c r="P522" s="38">
        <v>901</v>
      </c>
      <c r="Q522" s="41">
        <v>46034</v>
      </c>
      <c r="R522" s="42">
        <v>71232000</v>
      </c>
      <c r="S522" s="38">
        <v>1224</v>
      </c>
      <c r="T522" s="41">
        <v>46052</v>
      </c>
      <c r="U522" s="42">
        <v>71232000</v>
      </c>
      <c r="V522" s="42">
        <v>0</v>
      </c>
      <c r="W522" s="42">
        <v>8607200</v>
      </c>
      <c r="X522" s="42">
        <v>8904000</v>
      </c>
      <c r="Y522" s="42">
        <v>8904000</v>
      </c>
      <c r="Z522" s="42">
        <v>8904000</v>
      </c>
      <c r="AA522" s="42">
        <v>8904000</v>
      </c>
      <c r="AB522" s="42">
        <v>8904000</v>
      </c>
      <c r="AC522" s="42">
        <f t="shared" si="124"/>
        <v>53127200</v>
      </c>
      <c r="AD522" s="42"/>
      <c r="AE522" s="42">
        <f t="shared" si="125"/>
        <v>8904000</v>
      </c>
      <c r="AF522" s="42">
        <f>--N522</f>
        <v>8904000</v>
      </c>
      <c r="AG522" s="42">
        <f>--N522/30*1</f>
        <v>296800</v>
      </c>
      <c r="AH522" s="42">
        <v>0</v>
      </c>
      <c r="AI522" s="42">
        <v>0</v>
      </c>
      <c r="AJ522" s="42">
        <f t="shared" si="127"/>
        <v>18104800</v>
      </c>
      <c r="AK522" s="42">
        <f t="shared" si="128"/>
        <v>71232000</v>
      </c>
      <c r="AL522" s="39"/>
      <c r="AM522" s="39"/>
      <c r="AN522" s="39"/>
      <c r="AO522" s="39"/>
      <c r="AP522" s="39"/>
      <c r="AQ522" s="39" t="s">
        <v>61</v>
      </c>
      <c r="AR522" s="39" t="s">
        <v>2183</v>
      </c>
      <c r="AS522" s="39" t="s">
        <v>2184</v>
      </c>
      <c r="AT522" s="39" t="s">
        <v>2128</v>
      </c>
    </row>
    <row r="523" spans="1:46" hidden="1" x14ac:dyDescent="0.25">
      <c r="A523" s="38">
        <v>522</v>
      </c>
      <c r="B523" s="39" t="s">
        <v>5</v>
      </c>
      <c r="C523" s="39" t="s">
        <v>2185</v>
      </c>
      <c r="D523" s="39" t="s">
        <v>2186</v>
      </c>
      <c r="E523" s="40">
        <v>91105714</v>
      </c>
      <c r="F523" s="41">
        <v>46049</v>
      </c>
      <c r="G523" s="41"/>
      <c r="H523" s="41">
        <v>46291</v>
      </c>
      <c r="I523" s="42">
        <v>60000000</v>
      </c>
      <c r="J523" s="43"/>
      <c r="K523" s="40">
        <v>0</v>
      </c>
      <c r="L523" s="39" t="s">
        <v>60</v>
      </c>
      <c r="M523" s="42">
        <v>0</v>
      </c>
      <c r="N523" s="40">
        <v>7500000</v>
      </c>
      <c r="O523" s="42">
        <v>250000</v>
      </c>
      <c r="P523" s="38">
        <v>902</v>
      </c>
      <c r="Q523" s="41">
        <v>46034</v>
      </c>
      <c r="R523" s="42">
        <v>60000000</v>
      </c>
      <c r="S523" s="38">
        <v>1033</v>
      </c>
      <c r="T523" s="41">
        <v>46049</v>
      </c>
      <c r="U523" s="42">
        <v>60000000</v>
      </c>
      <c r="V523" s="42">
        <v>1000000</v>
      </c>
      <c r="W523" s="42">
        <v>7500000</v>
      </c>
      <c r="X523" s="42">
        <v>7500000</v>
      </c>
      <c r="Y523" s="42">
        <v>7500000</v>
      </c>
      <c r="Z523" s="42">
        <v>7500000</v>
      </c>
      <c r="AA523" s="42">
        <v>7500000</v>
      </c>
      <c r="AB523" s="42">
        <v>7500000</v>
      </c>
      <c r="AC523" s="42">
        <f t="shared" si="124"/>
        <v>46000000</v>
      </c>
      <c r="AD523" s="42"/>
      <c r="AE523" s="42">
        <f t="shared" si="125"/>
        <v>7500000</v>
      </c>
      <c r="AF523" s="42">
        <f>--N523/30*26</f>
        <v>6500000</v>
      </c>
      <c r="AG523" s="42">
        <v>0</v>
      </c>
      <c r="AH523" s="42"/>
      <c r="AI523" s="42"/>
      <c r="AJ523" s="42">
        <f t="shared" si="127"/>
        <v>14000000</v>
      </c>
      <c r="AK523" s="42">
        <f t="shared" si="128"/>
        <v>60000000</v>
      </c>
      <c r="AL523" s="39"/>
      <c r="AM523" s="39"/>
      <c r="AN523" s="39"/>
      <c r="AO523" s="39"/>
      <c r="AP523" s="39"/>
      <c r="AQ523" s="39" t="s">
        <v>61</v>
      </c>
      <c r="AR523" s="39" t="s">
        <v>2187</v>
      </c>
      <c r="AS523" s="39" t="s">
        <v>2188</v>
      </c>
      <c r="AT523" s="39" t="s">
        <v>2128</v>
      </c>
    </row>
    <row r="524" spans="1:46" hidden="1" x14ac:dyDescent="0.25">
      <c r="A524" s="38">
        <v>523</v>
      </c>
      <c r="B524" s="39" t="s">
        <v>5</v>
      </c>
      <c r="C524" s="39" t="s">
        <v>2189</v>
      </c>
      <c r="D524" s="39" t="s">
        <v>2190</v>
      </c>
      <c r="E524" s="40">
        <v>35503478</v>
      </c>
      <c r="F524" s="41">
        <v>46047</v>
      </c>
      <c r="G524" s="41"/>
      <c r="H524" s="41">
        <v>46289</v>
      </c>
      <c r="I524" s="42">
        <v>111300000</v>
      </c>
      <c r="J524" s="43"/>
      <c r="K524" s="40">
        <v>0</v>
      </c>
      <c r="L524" s="39" t="s">
        <v>60</v>
      </c>
      <c r="M524" s="42">
        <v>0</v>
      </c>
      <c r="N524" s="40">
        <v>13912500</v>
      </c>
      <c r="O524" s="42">
        <v>463750</v>
      </c>
      <c r="P524" s="38">
        <v>892</v>
      </c>
      <c r="Q524" s="41">
        <v>46034</v>
      </c>
      <c r="R524" s="42">
        <v>166950000</v>
      </c>
      <c r="S524" s="38">
        <v>557</v>
      </c>
      <c r="T524" s="41">
        <v>46045</v>
      </c>
      <c r="U524" s="42">
        <v>111300000</v>
      </c>
      <c r="V524" s="42">
        <v>2782500</v>
      </c>
      <c r="W524" s="42">
        <v>13912500</v>
      </c>
      <c r="X524" s="42">
        <v>13912500</v>
      </c>
      <c r="Y524" s="42">
        <v>13912500</v>
      </c>
      <c r="Z524" s="42">
        <v>13912500</v>
      </c>
      <c r="AA524" s="42">
        <v>13912500</v>
      </c>
      <c r="AB524" s="42">
        <v>13912500</v>
      </c>
      <c r="AC524" s="42">
        <f t="shared" si="124"/>
        <v>86257500</v>
      </c>
      <c r="AD524" s="42"/>
      <c r="AE524" s="42">
        <f t="shared" si="125"/>
        <v>13912500</v>
      </c>
      <c r="AF524" s="42">
        <f>--N524/30*24</f>
        <v>11130000</v>
      </c>
      <c r="AG524" s="42">
        <v>0</v>
      </c>
      <c r="AH524" s="42"/>
      <c r="AI524" s="42"/>
      <c r="AJ524" s="42">
        <f t="shared" si="127"/>
        <v>25042500</v>
      </c>
      <c r="AK524" s="42">
        <f t="shared" si="128"/>
        <v>111300000</v>
      </c>
      <c r="AL524" s="39"/>
      <c r="AM524" s="39"/>
      <c r="AN524" s="39"/>
      <c r="AO524" s="39"/>
      <c r="AP524" s="39"/>
      <c r="AQ524" s="39" t="s">
        <v>61</v>
      </c>
      <c r="AR524" s="39" t="s">
        <v>2191</v>
      </c>
      <c r="AS524" s="39" t="s">
        <v>2192</v>
      </c>
      <c r="AT524" s="39" t="s">
        <v>2128</v>
      </c>
    </row>
    <row r="525" spans="1:46" hidden="1" x14ac:dyDescent="0.25">
      <c r="A525" s="38">
        <v>524</v>
      </c>
      <c r="B525" s="39" t="s">
        <v>5</v>
      </c>
      <c r="C525" s="39" t="s">
        <v>2193</v>
      </c>
      <c r="D525" s="39" t="s">
        <v>2194</v>
      </c>
      <c r="E525" s="40">
        <v>1014200589</v>
      </c>
      <c r="F525" s="41">
        <v>46055</v>
      </c>
      <c r="G525" s="41"/>
      <c r="H525" s="41">
        <v>46296</v>
      </c>
      <c r="I525" s="42">
        <v>50400000</v>
      </c>
      <c r="J525" s="43"/>
      <c r="K525" s="40">
        <v>0</v>
      </c>
      <c r="L525" s="39" t="s">
        <v>60</v>
      </c>
      <c r="M525" s="42">
        <v>0</v>
      </c>
      <c r="N525" s="40">
        <v>6300000</v>
      </c>
      <c r="O525" s="42">
        <v>210000</v>
      </c>
      <c r="P525" s="38">
        <v>898</v>
      </c>
      <c r="Q525" s="41">
        <v>46034</v>
      </c>
      <c r="R525" s="42">
        <v>50400000</v>
      </c>
      <c r="S525" s="38">
        <v>1007</v>
      </c>
      <c r="T525" s="41">
        <v>46049</v>
      </c>
      <c r="U525" s="42">
        <v>50400000</v>
      </c>
      <c r="V525" s="42">
        <v>0</v>
      </c>
      <c r="W525" s="42">
        <v>6090000</v>
      </c>
      <c r="X525" s="42">
        <v>6300000</v>
      </c>
      <c r="Y525" s="42">
        <v>6300000</v>
      </c>
      <c r="Z525" s="42">
        <v>6300000</v>
      </c>
      <c r="AA525" s="42">
        <v>6300000</v>
      </c>
      <c r="AB525" s="42">
        <v>6300000</v>
      </c>
      <c r="AC525" s="42">
        <f t="shared" si="124"/>
        <v>37590000</v>
      </c>
      <c r="AD525" s="42"/>
      <c r="AE525" s="42">
        <f t="shared" si="125"/>
        <v>6300000</v>
      </c>
      <c r="AF525" s="42">
        <f>--N525</f>
        <v>6300000</v>
      </c>
      <c r="AG525" s="42">
        <f>--N525/30*1</f>
        <v>210000</v>
      </c>
      <c r="AH525" s="42">
        <v>0</v>
      </c>
      <c r="AI525" s="42">
        <v>0</v>
      </c>
      <c r="AJ525" s="42">
        <f t="shared" si="127"/>
        <v>12810000</v>
      </c>
      <c r="AK525" s="42">
        <f t="shared" si="128"/>
        <v>50400000</v>
      </c>
      <c r="AL525" s="39"/>
      <c r="AM525" s="39"/>
      <c r="AN525" s="39"/>
      <c r="AO525" s="39"/>
      <c r="AP525" s="39"/>
      <c r="AQ525" s="39" t="s">
        <v>61</v>
      </c>
      <c r="AR525" s="39" t="s">
        <v>2195</v>
      </c>
      <c r="AS525" s="39" t="s">
        <v>2196</v>
      </c>
      <c r="AT525" s="39" t="s">
        <v>2128</v>
      </c>
    </row>
    <row r="526" spans="1:46" hidden="1" x14ac:dyDescent="0.25">
      <c r="A526" s="38">
        <v>525</v>
      </c>
      <c r="B526" s="39" t="s">
        <v>6</v>
      </c>
      <c r="C526" s="39" t="s">
        <v>1864</v>
      </c>
      <c r="D526" s="39" t="s">
        <v>1865</v>
      </c>
      <c r="E526" s="40">
        <v>77186751</v>
      </c>
      <c r="F526" s="41">
        <v>46052</v>
      </c>
      <c r="G526" s="41"/>
      <c r="H526" s="41">
        <v>46294</v>
      </c>
      <c r="I526" s="42">
        <v>92114824</v>
      </c>
      <c r="J526" s="43"/>
      <c r="K526" s="40">
        <v>0</v>
      </c>
      <c r="L526" s="39" t="s">
        <v>60</v>
      </c>
      <c r="M526" s="42">
        <v>0</v>
      </c>
      <c r="N526" s="40">
        <v>11514353</v>
      </c>
      <c r="O526" s="42">
        <v>383811.76666666666</v>
      </c>
      <c r="P526" s="38">
        <v>457</v>
      </c>
      <c r="Q526" s="41">
        <v>46033</v>
      </c>
      <c r="R526" s="42">
        <v>92114824</v>
      </c>
      <c r="S526" s="38">
        <v>1228</v>
      </c>
      <c r="T526" s="41">
        <v>46052</v>
      </c>
      <c r="U526" s="42">
        <v>92114824</v>
      </c>
      <c r="V526" s="42">
        <v>383811.76666666666</v>
      </c>
      <c r="W526" s="42">
        <v>11514353</v>
      </c>
      <c r="X526" s="42">
        <v>11514353</v>
      </c>
      <c r="Y526" s="42">
        <v>11514353</v>
      </c>
      <c r="Z526" s="42">
        <v>11514353</v>
      </c>
      <c r="AA526" s="42">
        <v>11514353</v>
      </c>
      <c r="AB526" s="42">
        <v>11514353</v>
      </c>
      <c r="AC526" s="42">
        <f t="shared" si="124"/>
        <v>69469929.766666666</v>
      </c>
      <c r="AD526" s="42"/>
      <c r="AE526" s="42">
        <f t="shared" si="125"/>
        <v>11514353</v>
      </c>
      <c r="AF526" s="42">
        <f>--N526/30*29</f>
        <v>11130541.233333332</v>
      </c>
      <c r="AG526" s="42">
        <v>0</v>
      </c>
      <c r="AH526" s="42"/>
      <c r="AI526" s="42"/>
      <c r="AJ526" s="42">
        <f t="shared" si="127"/>
        <v>22644894.233333334</v>
      </c>
      <c r="AK526" s="42">
        <f t="shared" si="128"/>
        <v>92114824</v>
      </c>
      <c r="AL526" s="39"/>
      <c r="AM526" s="39"/>
      <c r="AN526" s="39"/>
      <c r="AO526" s="39"/>
      <c r="AP526" s="39"/>
      <c r="AQ526" s="39" t="s">
        <v>61</v>
      </c>
      <c r="AR526" s="39" t="s">
        <v>1866</v>
      </c>
      <c r="AS526" s="39" t="s">
        <v>1867</v>
      </c>
      <c r="AT526" s="39" t="s">
        <v>1175</v>
      </c>
    </row>
    <row r="527" spans="1:46" hidden="1" x14ac:dyDescent="0.25">
      <c r="A527" s="38">
        <v>526</v>
      </c>
      <c r="B527" s="39" t="s">
        <v>6</v>
      </c>
      <c r="C527" s="39" t="s">
        <v>1868</v>
      </c>
      <c r="D527" s="39" t="s">
        <v>1869</v>
      </c>
      <c r="E527" s="40">
        <v>1019020287</v>
      </c>
      <c r="F527" s="41">
        <v>46049</v>
      </c>
      <c r="G527" s="41"/>
      <c r="H527" s="41">
        <v>46291</v>
      </c>
      <c r="I527" s="42">
        <v>30002760</v>
      </c>
      <c r="J527" s="43"/>
      <c r="K527" s="40">
        <v>0</v>
      </c>
      <c r="L527" s="39" t="s">
        <v>60</v>
      </c>
      <c r="M527" s="42">
        <v>0</v>
      </c>
      <c r="N527" s="40">
        <v>3750345</v>
      </c>
      <c r="O527" s="42">
        <v>125011.5</v>
      </c>
      <c r="P527" s="38">
        <v>951</v>
      </c>
      <c r="Q527" s="41">
        <v>46044</v>
      </c>
      <c r="R527" s="42">
        <v>30002760</v>
      </c>
      <c r="S527" s="38">
        <v>1050</v>
      </c>
      <c r="T527" s="41">
        <v>46049</v>
      </c>
      <c r="U527" s="42">
        <v>30002760</v>
      </c>
      <c r="V527" s="42">
        <v>500046</v>
      </c>
      <c r="W527" s="42">
        <v>3750345</v>
      </c>
      <c r="X527" s="42">
        <v>3750345</v>
      </c>
      <c r="Y527" s="42">
        <v>500046</v>
      </c>
      <c r="Z527" s="42">
        <v>3750345</v>
      </c>
      <c r="AA527" s="42">
        <v>3750345</v>
      </c>
      <c r="AB527" s="42">
        <v>3750345</v>
      </c>
      <c r="AC527" s="42">
        <f t="shared" si="124"/>
        <v>19751817</v>
      </c>
      <c r="AD527" s="42"/>
      <c r="AE527" s="42">
        <f t="shared" si="125"/>
        <v>3750345</v>
      </c>
      <c r="AF527" s="42">
        <f>--N527/30*26</f>
        <v>3250299</v>
      </c>
      <c r="AG527" s="42">
        <v>0</v>
      </c>
      <c r="AH527" s="42"/>
      <c r="AI527" s="42"/>
      <c r="AJ527" s="42">
        <f t="shared" si="127"/>
        <v>7000644</v>
      </c>
      <c r="AK527" s="42">
        <f t="shared" si="128"/>
        <v>26752461</v>
      </c>
      <c r="AL527" s="38" t="s">
        <v>92</v>
      </c>
      <c r="AM527" s="41">
        <v>46113</v>
      </c>
      <c r="AN527" s="41">
        <v>46138</v>
      </c>
      <c r="AO527" s="38">
        <v>26</v>
      </c>
      <c r="AP527" s="38"/>
      <c r="AQ527" s="39" t="s">
        <v>61</v>
      </c>
      <c r="AR527" s="39" t="s">
        <v>1870</v>
      </c>
      <c r="AS527" s="39" t="s">
        <v>1871</v>
      </c>
      <c r="AT527" s="39" t="s">
        <v>1175</v>
      </c>
    </row>
    <row r="528" spans="1:46" hidden="1" x14ac:dyDescent="0.25">
      <c r="A528" s="38">
        <v>527</v>
      </c>
      <c r="B528" s="39" t="s">
        <v>6</v>
      </c>
      <c r="C528" s="39" t="s">
        <v>1872</v>
      </c>
      <c r="D528" s="39" t="s">
        <v>1873</v>
      </c>
      <c r="E528" s="40">
        <v>1019096730</v>
      </c>
      <c r="F528" s="41">
        <v>46048</v>
      </c>
      <c r="G528" s="41"/>
      <c r="H528" s="41">
        <v>46290</v>
      </c>
      <c r="I528" s="42">
        <v>48350608</v>
      </c>
      <c r="J528" s="43"/>
      <c r="K528" s="40">
        <v>0</v>
      </c>
      <c r="L528" s="39" t="s">
        <v>60</v>
      </c>
      <c r="M528" s="42">
        <v>0</v>
      </c>
      <c r="N528" s="40">
        <v>6043826</v>
      </c>
      <c r="O528" s="42">
        <v>201460.86666666667</v>
      </c>
      <c r="P528" s="38">
        <v>282</v>
      </c>
      <c r="Q528" s="41">
        <v>46033</v>
      </c>
      <c r="R528" s="42">
        <v>48350608</v>
      </c>
      <c r="S528" s="38">
        <v>617</v>
      </c>
      <c r="T528" s="41">
        <v>46047</v>
      </c>
      <c r="U528" s="42">
        <v>48350608</v>
      </c>
      <c r="V528" s="42">
        <v>1007304.3333333334</v>
      </c>
      <c r="W528" s="42">
        <v>6043826</v>
      </c>
      <c r="X528" s="42">
        <v>6043826</v>
      </c>
      <c r="Y528" s="42">
        <v>6043826</v>
      </c>
      <c r="Z528" s="42">
        <v>6043826</v>
      </c>
      <c r="AA528" s="42">
        <v>6043826</v>
      </c>
      <c r="AB528" s="42">
        <v>6043826</v>
      </c>
      <c r="AC528" s="42">
        <f t="shared" si="124"/>
        <v>37270260.333333328</v>
      </c>
      <c r="AD528" s="42"/>
      <c r="AE528" s="42">
        <f t="shared" si="125"/>
        <v>6043826</v>
      </c>
      <c r="AF528" s="42">
        <f t="shared" ref="AF528:AF529" si="130">--N528/30*25</f>
        <v>5036521.666666667</v>
      </c>
      <c r="AG528" s="42">
        <v>0</v>
      </c>
      <c r="AH528" s="42"/>
      <c r="AI528" s="42"/>
      <c r="AJ528" s="42">
        <f t="shared" si="127"/>
        <v>11080347.666666668</v>
      </c>
      <c r="AK528" s="42">
        <f t="shared" si="128"/>
        <v>48350608</v>
      </c>
      <c r="AL528" s="39"/>
      <c r="AM528" s="39"/>
      <c r="AN528" s="39"/>
      <c r="AO528" s="39"/>
      <c r="AP528" s="39"/>
      <c r="AQ528" s="39" t="s">
        <v>61</v>
      </c>
      <c r="AR528" s="39" t="s">
        <v>1874</v>
      </c>
      <c r="AS528" s="39" t="s">
        <v>1875</v>
      </c>
      <c r="AT528" s="39" t="s">
        <v>1175</v>
      </c>
    </row>
    <row r="529" spans="1:46" hidden="1" x14ac:dyDescent="0.25">
      <c r="A529" s="38">
        <v>528</v>
      </c>
      <c r="B529" s="39" t="s">
        <v>6</v>
      </c>
      <c r="C529" s="39" t="s">
        <v>1876</v>
      </c>
      <c r="D529" s="39" t="s">
        <v>1877</v>
      </c>
      <c r="E529" s="40">
        <v>1010161298</v>
      </c>
      <c r="F529" s="41">
        <v>46048</v>
      </c>
      <c r="G529" s="41"/>
      <c r="H529" s="41">
        <v>46290</v>
      </c>
      <c r="I529" s="42">
        <v>50762296</v>
      </c>
      <c r="J529" s="43"/>
      <c r="K529" s="40">
        <v>0</v>
      </c>
      <c r="L529" s="39" t="s">
        <v>60</v>
      </c>
      <c r="M529" s="42">
        <v>0</v>
      </c>
      <c r="N529" s="40">
        <v>6345287</v>
      </c>
      <c r="O529" s="42">
        <v>211509.56666666668</v>
      </c>
      <c r="P529" s="38">
        <v>283</v>
      </c>
      <c r="Q529" s="41">
        <v>46033</v>
      </c>
      <c r="R529" s="42">
        <v>50762296</v>
      </c>
      <c r="S529" s="38">
        <v>618</v>
      </c>
      <c r="T529" s="41">
        <v>46047</v>
      </c>
      <c r="U529" s="42">
        <v>50762296</v>
      </c>
      <c r="V529" s="42">
        <v>1057547.8333333335</v>
      </c>
      <c r="W529" s="42">
        <v>6345287</v>
      </c>
      <c r="X529" s="42">
        <v>6345287</v>
      </c>
      <c r="Y529" s="42">
        <v>6345287</v>
      </c>
      <c r="Z529" s="42">
        <v>6345287</v>
      </c>
      <c r="AA529" s="42">
        <v>6345287</v>
      </c>
      <c r="AB529" s="42">
        <v>6345287</v>
      </c>
      <c r="AC529" s="42">
        <f t="shared" si="124"/>
        <v>39129269.833333336</v>
      </c>
      <c r="AD529" s="42"/>
      <c r="AE529" s="42">
        <f t="shared" si="125"/>
        <v>6345287</v>
      </c>
      <c r="AF529" s="42">
        <f t="shared" si="130"/>
        <v>5287739.166666667</v>
      </c>
      <c r="AG529" s="42">
        <v>0</v>
      </c>
      <c r="AH529" s="42"/>
      <c r="AI529" s="42"/>
      <c r="AJ529" s="42">
        <f t="shared" si="127"/>
        <v>11633026.166666668</v>
      </c>
      <c r="AK529" s="42">
        <f t="shared" si="128"/>
        <v>50762296</v>
      </c>
      <c r="AL529" s="39"/>
      <c r="AM529" s="39"/>
      <c r="AN529" s="39"/>
      <c r="AO529" s="39"/>
      <c r="AP529" s="39"/>
      <c r="AQ529" s="39" t="s">
        <v>61</v>
      </c>
      <c r="AR529" s="39" t="s">
        <v>1878</v>
      </c>
      <c r="AS529" s="39" t="s">
        <v>1879</v>
      </c>
      <c r="AT529" s="39" t="s">
        <v>1175</v>
      </c>
    </row>
    <row r="530" spans="1:46" x14ac:dyDescent="0.25">
      <c r="A530" s="38">
        <v>529</v>
      </c>
      <c r="B530" s="39" t="s">
        <v>6</v>
      </c>
      <c r="C530" s="39" t="s">
        <v>1880</v>
      </c>
      <c r="D530" s="39" t="s">
        <v>1881</v>
      </c>
      <c r="E530" s="40">
        <v>79221432</v>
      </c>
      <c r="F530" s="41">
        <v>46049</v>
      </c>
      <c r="G530" s="41"/>
      <c r="H530" s="41">
        <v>46291</v>
      </c>
      <c r="I530" s="42">
        <v>50762296</v>
      </c>
      <c r="J530" s="43"/>
      <c r="K530" s="40">
        <v>0</v>
      </c>
      <c r="L530" s="39" t="s">
        <v>60</v>
      </c>
      <c r="M530" s="42">
        <v>0</v>
      </c>
      <c r="N530" s="40">
        <v>6345287</v>
      </c>
      <c r="O530" s="42">
        <v>211509.56666666668</v>
      </c>
      <c r="P530" s="38">
        <v>959</v>
      </c>
      <c r="Q530" s="41">
        <v>46045</v>
      </c>
      <c r="R530" s="42">
        <v>76143444</v>
      </c>
      <c r="S530" s="38">
        <v>1052</v>
      </c>
      <c r="T530" s="41">
        <v>46049</v>
      </c>
      <c r="U530" s="42">
        <v>50762296</v>
      </c>
      <c r="V530" s="42">
        <v>846038.26666666672</v>
      </c>
      <c r="W530" s="42">
        <v>6345287</v>
      </c>
      <c r="X530" s="42">
        <v>6345287</v>
      </c>
      <c r="Y530" s="42">
        <v>6345287</v>
      </c>
      <c r="Z530" s="42">
        <v>6345287</v>
      </c>
      <c r="AA530" s="42">
        <v>6345287</v>
      </c>
      <c r="AB530" s="42">
        <v>6345287</v>
      </c>
      <c r="AC530" s="42">
        <f t="shared" si="124"/>
        <v>38917760.266666666</v>
      </c>
      <c r="AD530" s="42"/>
      <c r="AE530" s="42">
        <f t="shared" si="125"/>
        <v>6345287</v>
      </c>
      <c r="AF530" s="42">
        <f>--N530/30*26</f>
        <v>5499248.7333333334</v>
      </c>
      <c r="AG530" s="42">
        <v>0</v>
      </c>
      <c r="AH530" s="42"/>
      <c r="AI530" s="42"/>
      <c r="AJ530" s="42">
        <f t="shared" si="127"/>
        <v>11844535.733333334</v>
      </c>
      <c r="AK530" s="42">
        <f t="shared" si="128"/>
        <v>50762296</v>
      </c>
      <c r="AL530" s="39"/>
      <c r="AM530" s="39"/>
      <c r="AN530" s="39"/>
      <c r="AO530" s="39"/>
      <c r="AP530" s="39"/>
      <c r="AQ530" s="39" t="s">
        <v>61</v>
      </c>
      <c r="AR530" s="39" t="s">
        <v>1882</v>
      </c>
      <c r="AS530" s="39" t="s">
        <v>1883</v>
      </c>
      <c r="AT530" s="39" t="s">
        <v>1175</v>
      </c>
    </row>
    <row r="531" spans="1:46" hidden="1" x14ac:dyDescent="0.25">
      <c r="A531" s="38">
        <v>530</v>
      </c>
      <c r="B531" s="39" t="s">
        <v>6</v>
      </c>
      <c r="C531" s="39" t="s">
        <v>1884</v>
      </c>
      <c r="D531" s="39" t="s">
        <v>1885</v>
      </c>
      <c r="E531" s="40">
        <v>1030600227</v>
      </c>
      <c r="F531" s="41">
        <v>46051</v>
      </c>
      <c r="G531" s="41"/>
      <c r="H531" s="41">
        <v>46293</v>
      </c>
      <c r="I531" s="42">
        <v>50762296</v>
      </c>
      <c r="J531" s="43"/>
      <c r="K531" s="40">
        <v>0</v>
      </c>
      <c r="L531" s="39" t="s">
        <v>60</v>
      </c>
      <c r="M531" s="42">
        <v>0</v>
      </c>
      <c r="N531" s="40">
        <v>6345287</v>
      </c>
      <c r="O531" s="42">
        <v>211509.56666666668</v>
      </c>
      <c r="P531" s="38">
        <v>950</v>
      </c>
      <c r="Q531" s="41">
        <v>46044</v>
      </c>
      <c r="R531" s="42">
        <v>76143444</v>
      </c>
      <c r="S531" s="38">
        <v>1066</v>
      </c>
      <c r="T531" s="41">
        <v>46050</v>
      </c>
      <c r="U531" s="42">
        <v>50762296</v>
      </c>
      <c r="V531" s="42">
        <v>423019.13</v>
      </c>
      <c r="W531" s="42">
        <v>6345287</v>
      </c>
      <c r="X531" s="42">
        <v>6345287</v>
      </c>
      <c r="Y531" s="42">
        <v>6345287</v>
      </c>
      <c r="Z531" s="42">
        <v>6345287</v>
      </c>
      <c r="AA531" s="42">
        <v>6345287</v>
      </c>
      <c r="AB531" s="42">
        <v>6345287</v>
      </c>
      <c r="AC531" s="42">
        <f t="shared" si="124"/>
        <v>38494741.129999995</v>
      </c>
      <c r="AD531" s="42"/>
      <c r="AE531" s="42">
        <f t="shared" si="125"/>
        <v>6345287</v>
      </c>
      <c r="AF531" s="42">
        <f>--N531/30*28</f>
        <v>5922267.8666666672</v>
      </c>
      <c r="AG531" s="42">
        <v>0</v>
      </c>
      <c r="AH531" s="42"/>
      <c r="AI531" s="42"/>
      <c r="AJ531" s="42">
        <f t="shared" si="127"/>
        <v>12267554.866666667</v>
      </c>
      <c r="AK531" s="42">
        <f t="shared" si="128"/>
        <v>50762295.996666662</v>
      </c>
      <c r="AL531" s="39"/>
      <c r="AM531" s="39"/>
      <c r="AN531" s="39"/>
      <c r="AO531" s="39"/>
      <c r="AP531" s="39"/>
      <c r="AQ531" s="39" t="s">
        <v>61</v>
      </c>
      <c r="AR531" s="39" t="s">
        <v>1886</v>
      </c>
      <c r="AS531" s="39" t="s">
        <v>1887</v>
      </c>
      <c r="AT531" s="39" t="s">
        <v>1175</v>
      </c>
    </row>
    <row r="532" spans="1:46" hidden="1" x14ac:dyDescent="0.25">
      <c r="A532" s="38">
        <v>531</v>
      </c>
      <c r="B532" s="39" t="s">
        <v>6</v>
      </c>
      <c r="C532" s="39" t="s">
        <v>1888</v>
      </c>
      <c r="D532" s="39" t="s">
        <v>1889</v>
      </c>
      <c r="E532" s="40">
        <v>92559197</v>
      </c>
      <c r="F532" s="41">
        <v>46050</v>
      </c>
      <c r="G532" s="41"/>
      <c r="H532" s="41">
        <v>46292</v>
      </c>
      <c r="I532" s="42">
        <v>50762296</v>
      </c>
      <c r="J532" s="43"/>
      <c r="K532" s="40">
        <v>0</v>
      </c>
      <c r="L532" s="39" t="s">
        <v>60</v>
      </c>
      <c r="M532" s="42">
        <v>0</v>
      </c>
      <c r="N532" s="40">
        <v>6345287</v>
      </c>
      <c r="O532" s="42">
        <v>211509.56666666668</v>
      </c>
      <c r="P532" s="38">
        <v>949</v>
      </c>
      <c r="Q532" s="41">
        <v>46044</v>
      </c>
      <c r="R532" s="42">
        <v>76143444</v>
      </c>
      <c r="S532" s="38">
        <v>1067</v>
      </c>
      <c r="T532" s="41">
        <v>46050</v>
      </c>
      <c r="U532" s="42">
        <v>50762296</v>
      </c>
      <c r="V532" s="42">
        <v>634528.70000000007</v>
      </c>
      <c r="W532" s="42">
        <v>6345287</v>
      </c>
      <c r="X532" s="42">
        <v>6345287</v>
      </c>
      <c r="Y532" s="42">
        <v>6345287</v>
      </c>
      <c r="Z532" s="42">
        <v>6345287</v>
      </c>
      <c r="AA532" s="42">
        <v>6345287</v>
      </c>
      <c r="AB532" s="42">
        <v>6345287</v>
      </c>
      <c r="AC532" s="42">
        <f t="shared" si="124"/>
        <v>38706250.700000003</v>
      </c>
      <c r="AD532" s="42"/>
      <c r="AE532" s="42">
        <f t="shared" si="125"/>
        <v>6345287</v>
      </c>
      <c r="AF532" s="42">
        <f>--N532/30*27</f>
        <v>5710758.3000000007</v>
      </c>
      <c r="AG532" s="42">
        <v>0</v>
      </c>
      <c r="AH532" s="42"/>
      <c r="AI532" s="42"/>
      <c r="AJ532" s="42">
        <f t="shared" si="127"/>
        <v>12056045.300000001</v>
      </c>
      <c r="AK532" s="42">
        <f t="shared" si="128"/>
        <v>50762296</v>
      </c>
      <c r="AL532" s="39"/>
      <c r="AM532" s="39"/>
      <c r="AN532" s="39"/>
      <c r="AO532" s="39"/>
      <c r="AP532" s="39"/>
      <c r="AQ532" s="39" t="s">
        <v>61</v>
      </c>
      <c r="AR532" s="39" t="s">
        <v>1890</v>
      </c>
      <c r="AS532" s="39" t="s">
        <v>1891</v>
      </c>
      <c r="AT532" s="39" t="s">
        <v>1175</v>
      </c>
    </row>
    <row r="533" spans="1:46" hidden="1" x14ac:dyDescent="0.25">
      <c r="A533" s="38">
        <v>532</v>
      </c>
      <c r="B533" s="39" t="s">
        <v>6</v>
      </c>
      <c r="C533" s="39" t="s">
        <v>1892</v>
      </c>
      <c r="D533" s="39" t="s">
        <v>1893</v>
      </c>
      <c r="E533" s="40">
        <v>1073324685</v>
      </c>
      <c r="F533" s="41">
        <v>46049</v>
      </c>
      <c r="G533" s="41"/>
      <c r="H533" s="41">
        <v>46291</v>
      </c>
      <c r="I533" s="42">
        <v>50762296</v>
      </c>
      <c r="J533" s="43"/>
      <c r="K533" s="40">
        <v>0</v>
      </c>
      <c r="L533" s="39" t="s">
        <v>60</v>
      </c>
      <c r="M533" s="42">
        <v>0</v>
      </c>
      <c r="N533" s="40">
        <v>6345287</v>
      </c>
      <c r="O533" s="42">
        <v>211509.56666666668</v>
      </c>
      <c r="P533" s="38">
        <v>284</v>
      </c>
      <c r="Q533" s="41">
        <v>46033</v>
      </c>
      <c r="R533" s="42">
        <v>76143444</v>
      </c>
      <c r="S533" s="38">
        <v>1056</v>
      </c>
      <c r="T533" s="41">
        <v>46049</v>
      </c>
      <c r="U533" s="42">
        <v>50762296</v>
      </c>
      <c r="V533" s="42">
        <v>846038.27</v>
      </c>
      <c r="W533" s="42">
        <v>6345287</v>
      </c>
      <c r="X533" s="42">
        <v>6345287</v>
      </c>
      <c r="Y533" s="42">
        <v>6345287</v>
      </c>
      <c r="Z533" s="42">
        <v>6345287</v>
      </c>
      <c r="AA533" s="42">
        <v>6345287</v>
      </c>
      <c r="AB533" s="42">
        <v>6345287</v>
      </c>
      <c r="AC533" s="42">
        <f t="shared" si="124"/>
        <v>38917760.269999996</v>
      </c>
      <c r="AD533" s="42"/>
      <c r="AE533" s="42">
        <f t="shared" si="125"/>
        <v>6345287</v>
      </c>
      <c r="AF533" s="42">
        <f>--N533/30*26</f>
        <v>5499248.7333333334</v>
      </c>
      <c r="AG533" s="42">
        <v>0</v>
      </c>
      <c r="AH533" s="42"/>
      <c r="AI533" s="42"/>
      <c r="AJ533" s="42">
        <f t="shared" si="127"/>
        <v>11844535.733333334</v>
      </c>
      <c r="AK533" s="42">
        <f t="shared" si="128"/>
        <v>50762296.00333333</v>
      </c>
      <c r="AL533" s="39"/>
      <c r="AM533" s="39"/>
      <c r="AN533" s="39"/>
      <c r="AO533" s="39"/>
      <c r="AP533" s="39"/>
      <c r="AQ533" s="39" t="s">
        <v>61</v>
      </c>
      <c r="AR533" s="39" t="s">
        <v>1894</v>
      </c>
      <c r="AS533" s="39" t="s">
        <v>1895</v>
      </c>
      <c r="AT533" s="39" t="s">
        <v>1175</v>
      </c>
    </row>
    <row r="534" spans="1:46" hidden="1" x14ac:dyDescent="0.25">
      <c r="A534" s="38">
        <v>533</v>
      </c>
      <c r="B534" s="39" t="s">
        <v>6</v>
      </c>
      <c r="C534" s="39" t="s">
        <v>1896</v>
      </c>
      <c r="D534" s="39" t="s">
        <v>1897</v>
      </c>
      <c r="E534" s="40">
        <v>1032368557</v>
      </c>
      <c r="F534" s="41">
        <v>46050</v>
      </c>
      <c r="G534" s="41"/>
      <c r="H534" s="41">
        <v>46292</v>
      </c>
      <c r="I534" s="42">
        <v>50762296</v>
      </c>
      <c r="J534" s="43"/>
      <c r="K534" s="40">
        <v>0</v>
      </c>
      <c r="L534" s="39" t="s">
        <v>60</v>
      </c>
      <c r="M534" s="42">
        <v>0</v>
      </c>
      <c r="N534" s="40">
        <v>6345287</v>
      </c>
      <c r="O534" s="42">
        <v>211509.56666666668</v>
      </c>
      <c r="P534" s="38">
        <v>318</v>
      </c>
      <c r="Q534" s="41">
        <v>46033</v>
      </c>
      <c r="R534" s="42">
        <v>76143444</v>
      </c>
      <c r="S534" s="38">
        <v>1119</v>
      </c>
      <c r="T534" s="41">
        <v>46050</v>
      </c>
      <c r="U534" s="42">
        <v>50762296</v>
      </c>
      <c r="V534" s="42">
        <v>634528.70000000007</v>
      </c>
      <c r="W534" s="42">
        <v>6345287</v>
      </c>
      <c r="X534" s="42">
        <v>6345287</v>
      </c>
      <c r="Y534" s="42">
        <v>6345287</v>
      </c>
      <c r="Z534" s="42">
        <v>6345287</v>
      </c>
      <c r="AA534" s="42">
        <v>6345287</v>
      </c>
      <c r="AB534" s="42">
        <v>6345287</v>
      </c>
      <c r="AC534" s="42">
        <f t="shared" si="124"/>
        <v>38706250.700000003</v>
      </c>
      <c r="AD534" s="42"/>
      <c r="AE534" s="42">
        <f t="shared" si="125"/>
        <v>6345287</v>
      </c>
      <c r="AF534" s="42">
        <f>--N534/30*27</f>
        <v>5710758.3000000007</v>
      </c>
      <c r="AG534" s="42">
        <v>0</v>
      </c>
      <c r="AH534" s="42"/>
      <c r="AI534" s="42"/>
      <c r="AJ534" s="42">
        <f t="shared" si="127"/>
        <v>12056045.300000001</v>
      </c>
      <c r="AK534" s="42">
        <f t="shared" si="128"/>
        <v>50762296</v>
      </c>
      <c r="AL534" s="39"/>
      <c r="AM534" s="39"/>
      <c r="AN534" s="39"/>
      <c r="AO534" s="39"/>
      <c r="AP534" s="39"/>
      <c r="AQ534" s="39" t="s">
        <v>61</v>
      </c>
      <c r="AR534" s="39" t="s">
        <v>1898</v>
      </c>
      <c r="AS534" s="39" t="s">
        <v>1899</v>
      </c>
      <c r="AT534" s="39" t="s">
        <v>1175</v>
      </c>
    </row>
    <row r="535" spans="1:46" hidden="1" x14ac:dyDescent="0.25">
      <c r="A535" s="38">
        <v>534</v>
      </c>
      <c r="B535" s="39" t="s">
        <v>6</v>
      </c>
      <c r="C535" s="39" t="s">
        <v>1900</v>
      </c>
      <c r="D535" s="39" t="s">
        <v>1901</v>
      </c>
      <c r="E535" s="40">
        <v>19602274</v>
      </c>
      <c r="F535" s="41">
        <v>46056</v>
      </c>
      <c r="G535" s="41"/>
      <c r="H535" s="41">
        <v>46297</v>
      </c>
      <c r="I535" s="42">
        <v>115752000</v>
      </c>
      <c r="J535" s="43"/>
      <c r="K535" s="40">
        <v>0</v>
      </c>
      <c r="L535" s="39" t="s">
        <v>60</v>
      </c>
      <c r="M535" s="42">
        <v>0</v>
      </c>
      <c r="N535" s="40">
        <v>14469000</v>
      </c>
      <c r="O535" s="42">
        <v>482300</v>
      </c>
      <c r="P535" s="38">
        <v>439</v>
      </c>
      <c r="Q535" s="41">
        <v>46033</v>
      </c>
      <c r="R535" s="42">
        <v>173628000</v>
      </c>
      <c r="S535" s="38">
        <v>1058</v>
      </c>
      <c r="T535" s="41">
        <v>46049</v>
      </c>
      <c r="U535" s="42">
        <v>115752000</v>
      </c>
      <c r="V535" s="42">
        <v>0</v>
      </c>
      <c r="W535" s="42">
        <v>13504400</v>
      </c>
      <c r="X535" s="42">
        <v>14469000</v>
      </c>
      <c r="Y535" s="42">
        <v>14469000</v>
      </c>
      <c r="Z535" s="42">
        <v>14469000</v>
      </c>
      <c r="AA535" s="42">
        <v>14469000</v>
      </c>
      <c r="AB535" s="42">
        <v>14469000</v>
      </c>
      <c r="AC535" s="42">
        <f t="shared" si="124"/>
        <v>85849400</v>
      </c>
      <c r="AD535" s="42"/>
      <c r="AE535" s="42">
        <f t="shared" si="125"/>
        <v>14469000</v>
      </c>
      <c r="AF535" s="42">
        <f>--N535</f>
        <v>14469000</v>
      </c>
      <c r="AG535" s="42">
        <f>--AB535/30*2</f>
        <v>964600</v>
      </c>
      <c r="AH535" s="42">
        <v>0</v>
      </c>
      <c r="AI535" s="42">
        <v>0</v>
      </c>
      <c r="AJ535" s="42">
        <f t="shared" si="127"/>
        <v>29902600</v>
      </c>
      <c r="AK535" s="42">
        <f t="shared" si="128"/>
        <v>115752000</v>
      </c>
      <c r="AL535" s="39"/>
      <c r="AM535" s="39"/>
      <c r="AN535" s="39"/>
      <c r="AO535" s="39"/>
      <c r="AP535" s="39"/>
      <c r="AQ535" s="39" t="s">
        <v>61</v>
      </c>
      <c r="AR535" s="39" t="s">
        <v>1902</v>
      </c>
      <c r="AS535" s="39" t="s">
        <v>1903</v>
      </c>
      <c r="AT535" s="39" t="s">
        <v>1175</v>
      </c>
    </row>
    <row r="536" spans="1:46" hidden="1" x14ac:dyDescent="0.25">
      <c r="A536" s="38">
        <v>535</v>
      </c>
      <c r="B536" s="39" t="s">
        <v>6</v>
      </c>
      <c r="C536" s="39" t="s">
        <v>1904</v>
      </c>
      <c r="D536" s="39" t="s">
        <v>1905</v>
      </c>
      <c r="E536" s="40">
        <v>1020775947</v>
      </c>
      <c r="F536" s="41">
        <v>46049</v>
      </c>
      <c r="G536" s="41"/>
      <c r="H536" s="41">
        <v>46291</v>
      </c>
      <c r="I536" s="42">
        <v>92020328</v>
      </c>
      <c r="J536" s="43"/>
      <c r="K536" s="40">
        <v>0</v>
      </c>
      <c r="L536" s="39" t="s">
        <v>60</v>
      </c>
      <c r="M536" s="42">
        <v>0</v>
      </c>
      <c r="N536" s="40">
        <v>11502541</v>
      </c>
      <c r="O536" s="42">
        <v>383418.03333333333</v>
      </c>
      <c r="P536" s="38">
        <v>342</v>
      </c>
      <c r="Q536" s="41">
        <v>46033</v>
      </c>
      <c r="R536" s="42">
        <v>92020328</v>
      </c>
      <c r="S536" s="38">
        <v>1024</v>
      </c>
      <c r="T536" s="41">
        <v>46049</v>
      </c>
      <c r="U536" s="42">
        <v>92020328</v>
      </c>
      <c r="V536" s="42">
        <v>1533672.1333333333</v>
      </c>
      <c r="W536" s="42">
        <v>11502541</v>
      </c>
      <c r="X536" s="42">
        <v>11502541</v>
      </c>
      <c r="Y536" s="42">
        <v>11502541</v>
      </c>
      <c r="Z536" s="42">
        <v>11502541</v>
      </c>
      <c r="AA536" s="42">
        <v>11502541</v>
      </c>
      <c r="AB536" s="42">
        <v>11502541</v>
      </c>
      <c r="AC536" s="42">
        <f t="shared" si="124"/>
        <v>70548918.133333325</v>
      </c>
      <c r="AD536" s="42"/>
      <c r="AE536" s="42">
        <f t="shared" si="125"/>
        <v>11502541</v>
      </c>
      <c r="AF536" s="42">
        <f>--N536/30*26</f>
        <v>9968868.8666666672</v>
      </c>
      <c r="AG536" s="42">
        <v>0</v>
      </c>
      <c r="AH536" s="42"/>
      <c r="AI536" s="42"/>
      <c r="AJ536" s="42">
        <f t="shared" si="127"/>
        <v>21471409.866666667</v>
      </c>
      <c r="AK536" s="42">
        <f t="shared" si="128"/>
        <v>92020328</v>
      </c>
      <c r="AL536" s="39"/>
      <c r="AM536" s="39"/>
      <c r="AN536" s="39"/>
      <c r="AO536" s="39"/>
      <c r="AP536" s="39"/>
      <c r="AQ536" s="39" t="s">
        <v>61</v>
      </c>
      <c r="AR536" s="39" t="s">
        <v>1906</v>
      </c>
      <c r="AS536" s="39" t="s">
        <v>1907</v>
      </c>
      <c r="AT536" s="39" t="s">
        <v>1175</v>
      </c>
    </row>
    <row r="537" spans="1:46" hidden="1" x14ac:dyDescent="0.25">
      <c r="A537" s="38">
        <v>536</v>
      </c>
      <c r="B537" s="39" t="s">
        <v>6</v>
      </c>
      <c r="C537" s="39" t="s">
        <v>1908</v>
      </c>
      <c r="D537" s="39" t="s">
        <v>1909</v>
      </c>
      <c r="E537" s="40">
        <v>80174339</v>
      </c>
      <c r="F537" s="41">
        <v>46047</v>
      </c>
      <c r="G537" s="41"/>
      <c r="H537" s="41">
        <v>46289</v>
      </c>
      <c r="I537" s="42">
        <v>45613784</v>
      </c>
      <c r="J537" s="43"/>
      <c r="K537" s="40">
        <v>0</v>
      </c>
      <c r="L537" s="39" t="s">
        <v>60</v>
      </c>
      <c r="M537" s="42">
        <v>0</v>
      </c>
      <c r="N537" s="40">
        <v>5701723</v>
      </c>
      <c r="O537" s="42">
        <v>190057.43333333332</v>
      </c>
      <c r="P537" s="38">
        <v>336</v>
      </c>
      <c r="Q537" s="41">
        <v>46033</v>
      </c>
      <c r="R537" s="42">
        <v>68420676</v>
      </c>
      <c r="S537" s="38">
        <v>607</v>
      </c>
      <c r="T537" s="41">
        <v>46047</v>
      </c>
      <c r="U537" s="42">
        <v>45613784</v>
      </c>
      <c r="V537" s="42">
        <v>1140344.6000000001</v>
      </c>
      <c r="W537" s="42">
        <v>5701723</v>
      </c>
      <c r="X537" s="42">
        <v>5701723</v>
      </c>
      <c r="Y537" s="42">
        <v>5701723</v>
      </c>
      <c r="Z537" s="42">
        <v>5701723</v>
      </c>
      <c r="AA537" s="42">
        <v>5701723</v>
      </c>
      <c r="AB537" s="42">
        <v>5701723</v>
      </c>
      <c r="AC537" s="42">
        <f t="shared" si="124"/>
        <v>35350682.600000001</v>
      </c>
      <c r="AD537" s="42"/>
      <c r="AE537" s="42">
        <f t="shared" si="125"/>
        <v>5701723</v>
      </c>
      <c r="AF537" s="42">
        <f>--N537/30*24</f>
        <v>4561378.3999999994</v>
      </c>
      <c r="AG537" s="42">
        <v>0</v>
      </c>
      <c r="AH537" s="42"/>
      <c r="AI537" s="42"/>
      <c r="AJ537" s="42">
        <f t="shared" si="127"/>
        <v>10263101.399999999</v>
      </c>
      <c r="AK537" s="42">
        <f t="shared" si="128"/>
        <v>45613784</v>
      </c>
      <c r="AL537" s="39"/>
      <c r="AM537" s="39"/>
      <c r="AN537" s="39"/>
      <c r="AO537" s="39"/>
      <c r="AP537" s="39"/>
      <c r="AQ537" s="39" t="s">
        <v>61</v>
      </c>
      <c r="AR537" s="39" t="s">
        <v>1910</v>
      </c>
      <c r="AS537" s="39" t="s">
        <v>1911</v>
      </c>
      <c r="AT537" s="39" t="s">
        <v>1175</v>
      </c>
    </row>
    <row r="538" spans="1:46" hidden="1" x14ac:dyDescent="0.25">
      <c r="A538" s="38">
        <v>537</v>
      </c>
      <c r="B538" s="39" t="s">
        <v>6</v>
      </c>
      <c r="C538" s="39" t="s">
        <v>1912</v>
      </c>
      <c r="D538" s="39" t="s">
        <v>1913</v>
      </c>
      <c r="E538" s="40">
        <v>1030591629</v>
      </c>
      <c r="F538" s="41">
        <v>46048</v>
      </c>
      <c r="G538" s="41"/>
      <c r="H538" s="41">
        <v>46290</v>
      </c>
      <c r="I538" s="42">
        <v>64000000</v>
      </c>
      <c r="J538" s="43"/>
      <c r="K538" s="40">
        <v>0</v>
      </c>
      <c r="L538" s="39" t="s">
        <v>60</v>
      </c>
      <c r="M538" s="42">
        <v>0</v>
      </c>
      <c r="N538" s="40">
        <v>8000000</v>
      </c>
      <c r="O538" s="42">
        <v>266666.66666666669</v>
      </c>
      <c r="P538" s="38">
        <v>366</v>
      </c>
      <c r="Q538" s="41">
        <v>46033</v>
      </c>
      <c r="R538" s="42">
        <v>96000000</v>
      </c>
      <c r="S538" s="38">
        <v>590</v>
      </c>
      <c r="T538" s="41">
        <v>46047</v>
      </c>
      <c r="U538" s="42">
        <v>64000000</v>
      </c>
      <c r="V538" s="42">
        <v>1333333.3333333335</v>
      </c>
      <c r="W538" s="42">
        <v>8000000</v>
      </c>
      <c r="X538" s="42">
        <v>8000000</v>
      </c>
      <c r="Y538" s="42">
        <v>8000000</v>
      </c>
      <c r="Z538" s="42">
        <v>8000000</v>
      </c>
      <c r="AA538" s="42">
        <v>8000000</v>
      </c>
      <c r="AB538" s="42">
        <v>8000000</v>
      </c>
      <c r="AC538" s="42">
        <f t="shared" si="124"/>
        <v>49333333.333333336</v>
      </c>
      <c r="AD538" s="42"/>
      <c r="AE538" s="42">
        <f t="shared" si="125"/>
        <v>8000000</v>
      </c>
      <c r="AF538" s="42">
        <f t="shared" ref="AF538:AF542" si="131">--N538/30*25</f>
        <v>6666666.666666667</v>
      </c>
      <c r="AG538" s="42">
        <v>0</v>
      </c>
      <c r="AH538" s="42"/>
      <c r="AI538" s="42"/>
      <c r="AJ538" s="42">
        <f t="shared" si="127"/>
        <v>14666666.666666668</v>
      </c>
      <c r="AK538" s="42">
        <f t="shared" si="128"/>
        <v>64000000</v>
      </c>
      <c r="AL538" s="39"/>
      <c r="AM538" s="39"/>
      <c r="AN538" s="39"/>
      <c r="AO538" s="39"/>
      <c r="AP538" s="39"/>
      <c r="AQ538" s="39" t="s">
        <v>61</v>
      </c>
      <c r="AR538" s="39" t="s">
        <v>1914</v>
      </c>
      <c r="AS538" s="39" t="s">
        <v>1915</v>
      </c>
      <c r="AT538" s="39" t="s">
        <v>1175</v>
      </c>
    </row>
    <row r="539" spans="1:46" hidden="1" x14ac:dyDescent="0.25">
      <c r="A539" s="38">
        <v>538</v>
      </c>
      <c r="B539" s="39" t="s">
        <v>6</v>
      </c>
      <c r="C539" s="39" t="s">
        <v>1916</v>
      </c>
      <c r="D539" s="39" t="s">
        <v>1917</v>
      </c>
      <c r="E539" s="40">
        <v>46376257</v>
      </c>
      <c r="F539" s="41">
        <v>46048</v>
      </c>
      <c r="G539" s="41"/>
      <c r="H539" s="41">
        <v>46290</v>
      </c>
      <c r="I539" s="42">
        <v>64000000</v>
      </c>
      <c r="J539" s="43"/>
      <c r="K539" s="40">
        <v>0</v>
      </c>
      <c r="L539" s="39" t="s">
        <v>60</v>
      </c>
      <c r="M539" s="42">
        <v>0</v>
      </c>
      <c r="N539" s="40">
        <v>8000000</v>
      </c>
      <c r="O539" s="42">
        <v>266666.66666666669</v>
      </c>
      <c r="P539" s="38">
        <v>265</v>
      </c>
      <c r="Q539" s="41">
        <v>46033</v>
      </c>
      <c r="R539" s="42">
        <v>96000000</v>
      </c>
      <c r="S539" s="38">
        <v>598</v>
      </c>
      <c r="T539" s="41">
        <v>46047</v>
      </c>
      <c r="U539" s="42">
        <v>64000000</v>
      </c>
      <c r="V539" s="42">
        <v>1333333.3333333335</v>
      </c>
      <c r="W539" s="42">
        <v>8000000</v>
      </c>
      <c r="X539" s="42">
        <v>8000000</v>
      </c>
      <c r="Y539" s="42">
        <v>8000000</v>
      </c>
      <c r="Z539" s="42">
        <v>8000000</v>
      </c>
      <c r="AA539" s="42">
        <v>8000000</v>
      </c>
      <c r="AB539" s="42">
        <v>8000000</v>
      </c>
      <c r="AC539" s="42">
        <f t="shared" si="124"/>
        <v>49333333.333333336</v>
      </c>
      <c r="AD539" s="42"/>
      <c r="AE539" s="42">
        <f t="shared" si="125"/>
        <v>8000000</v>
      </c>
      <c r="AF539" s="42">
        <f t="shared" si="131"/>
        <v>6666666.666666667</v>
      </c>
      <c r="AG539" s="42">
        <v>0</v>
      </c>
      <c r="AH539" s="42"/>
      <c r="AI539" s="42"/>
      <c r="AJ539" s="42">
        <f t="shared" si="127"/>
        <v>14666666.666666668</v>
      </c>
      <c r="AK539" s="42">
        <f t="shared" si="128"/>
        <v>64000000</v>
      </c>
      <c r="AL539" s="39"/>
      <c r="AM539" s="39"/>
      <c r="AN539" s="39"/>
      <c r="AO539" s="39"/>
      <c r="AP539" s="39"/>
      <c r="AQ539" s="39" t="s">
        <v>61</v>
      </c>
      <c r="AR539" s="39" t="s">
        <v>1918</v>
      </c>
      <c r="AS539" s="39" t="s">
        <v>1919</v>
      </c>
      <c r="AT539" s="39" t="s">
        <v>1175</v>
      </c>
    </row>
    <row r="540" spans="1:46" hidden="1" x14ac:dyDescent="0.25">
      <c r="A540" s="38">
        <v>539</v>
      </c>
      <c r="B540" s="39" t="s">
        <v>6</v>
      </c>
      <c r="C540" s="39" t="s">
        <v>1920</v>
      </c>
      <c r="D540" s="39" t="s">
        <v>1921</v>
      </c>
      <c r="E540" s="40">
        <v>80137120</v>
      </c>
      <c r="F540" s="41">
        <v>46048</v>
      </c>
      <c r="G540" s="41"/>
      <c r="H540" s="41">
        <v>46290</v>
      </c>
      <c r="I540" s="42">
        <v>39652264</v>
      </c>
      <c r="J540" s="43"/>
      <c r="K540" s="40">
        <v>0</v>
      </c>
      <c r="L540" s="39" t="s">
        <v>60</v>
      </c>
      <c r="M540" s="42">
        <v>0</v>
      </c>
      <c r="N540" s="40">
        <v>4956533</v>
      </c>
      <c r="O540" s="42">
        <v>165217.76666666666</v>
      </c>
      <c r="P540" s="38">
        <v>303</v>
      </c>
      <c r="Q540" s="41">
        <v>46033</v>
      </c>
      <c r="R540" s="42">
        <v>59478396</v>
      </c>
      <c r="S540" s="38">
        <v>616</v>
      </c>
      <c r="T540" s="41">
        <v>46047</v>
      </c>
      <c r="U540" s="42">
        <v>39652264</v>
      </c>
      <c r="V540" s="42">
        <v>826088.83333333326</v>
      </c>
      <c r="W540" s="42">
        <v>4956533</v>
      </c>
      <c r="X540" s="42">
        <v>4956533</v>
      </c>
      <c r="Y540" s="42">
        <v>4956533</v>
      </c>
      <c r="Z540" s="42">
        <v>4956533</v>
      </c>
      <c r="AA540" s="42">
        <v>4956533</v>
      </c>
      <c r="AB540" s="42">
        <v>4956533</v>
      </c>
      <c r="AC540" s="42">
        <f t="shared" si="124"/>
        <v>30565286.833333332</v>
      </c>
      <c r="AD540" s="42"/>
      <c r="AE540" s="42">
        <f t="shared" si="125"/>
        <v>4956533</v>
      </c>
      <c r="AF540" s="42">
        <f t="shared" si="131"/>
        <v>4130444.1666666665</v>
      </c>
      <c r="AG540" s="42">
        <v>0</v>
      </c>
      <c r="AH540" s="42"/>
      <c r="AI540" s="42"/>
      <c r="AJ540" s="42">
        <f t="shared" si="127"/>
        <v>9086977.166666666</v>
      </c>
      <c r="AK540" s="42">
        <f t="shared" si="128"/>
        <v>39652264</v>
      </c>
      <c r="AL540" s="39"/>
      <c r="AM540" s="39"/>
      <c r="AN540" s="39"/>
      <c r="AO540" s="39"/>
      <c r="AP540" s="39"/>
      <c r="AQ540" s="39" t="s">
        <v>61</v>
      </c>
      <c r="AR540" s="39" t="s">
        <v>1922</v>
      </c>
      <c r="AS540" s="39" t="s">
        <v>1923</v>
      </c>
      <c r="AT540" s="39" t="s">
        <v>1175</v>
      </c>
    </row>
    <row r="541" spans="1:46" hidden="1" x14ac:dyDescent="0.25">
      <c r="A541" s="38">
        <v>540</v>
      </c>
      <c r="B541" s="39" t="s">
        <v>6</v>
      </c>
      <c r="C541" s="39" t="s">
        <v>1924</v>
      </c>
      <c r="D541" s="39" t="s">
        <v>1925</v>
      </c>
      <c r="E541" s="40">
        <v>1024494780</v>
      </c>
      <c r="F541" s="41">
        <v>46048</v>
      </c>
      <c r="G541" s="41"/>
      <c r="H541" s="41">
        <v>46290</v>
      </c>
      <c r="I541" s="42">
        <v>39652264</v>
      </c>
      <c r="J541" s="43"/>
      <c r="K541" s="40">
        <v>0</v>
      </c>
      <c r="L541" s="39" t="s">
        <v>60</v>
      </c>
      <c r="M541" s="42">
        <v>0</v>
      </c>
      <c r="N541" s="40">
        <v>4956533</v>
      </c>
      <c r="O541" s="42">
        <v>165217.76666666666</v>
      </c>
      <c r="P541" s="38">
        <v>456</v>
      </c>
      <c r="Q541" s="41">
        <v>46033</v>
      </c>
      <c r="R541" s="42">
        <v>59478396</v>
      </c>
      <c r="S541" s="38">
        <v>592</v>
      </c>
      <c r="T541" s="41">
        <v>46047</v>
      </c>
      <c r="U541" s="42">
        <v>39652264</v>
      </c>
      <c r="V541" s="42">
        <v>826088.83333333326</v>
      </c>
      <c r="W541" s="42">
        <v>4956533</v>
      </c>
      <c r="X541" s="42">
        <v>4956533</v>
      </c>
      <c r="Y541" s="42">
        <v>4956533</v>
      </c>
      <c r="Z541" s="42">
        <v>4956533</v>
      </c>
      <c r="AA541" s="42">
        <v>4956533</v>
      </c>
      <c r="AB541" s="42">
        <v>4956533</v>
      </c>
      <c r="AC541" s="42">
        <f t="shared" si="124"/>
        <v>30565286.833333332</v>
      </c>
      <c r="AD541" s="42"/>
      <c r="AE541" s="42">
        <f t="shared" si="125"/>
        <v>4956533</v>
      </c>
      <c r="AF541" s="42">
        <f t="shared" si="131"/>
        <v>4130444.1666666665</v>
      </c>
      <c r="AG541" s="42">
        <v>0</v>
      </c>
      <c r="AH541" s="42"/>
      <c r="AI541" s="42"/>
      <c r="AJ541" s="42">
        <f t="shared" si="127"/>
        <v>9086977.166666666</v>
      </c>
      <c r="AK541" s="42">
        <f t="shared" si="128"/>
        <v>39652264</v>
      </c>
      <c r="AL541" s="39"/>
      <c r="AM541" s="39"/>
      <c r="AN541" s="39"/>
      <c r="AO541" s="39"/>
      <c r="AP541" s="39"/>
      <c r="AQ541" s="39" t="s">
        <v>61</v>
      </c>
      <c r="AR541" s="39" t="s">
        <v>1926</v>
      </c>
      <c r="AS541" s="39" t="s">
        <v>1927</v>
      </c>
      <c r="AT541" s="39" t="s">
        <v>1175</v>
      </c>
    </row>
    <row r="542" spans="1:46" hidden="1" x14ac:dyDescent="0.25">
      <c r="A542" s="38">
        <v>541</v>
      </c>
      <c r="B542" s="39" t="s">
        <v>6</v>
      </c>
      <c r="C542" s="39" t="s">
        <v>1928</v>
      </c>
      <c r="D542" s="39" t="s">
        <v>1929</v>
      </c>
      <c r="E542" s="40">
        <v>1015474299</v>
      </c>
      <c r="F542" s="41">
        <v>46048</v>
      </c>
      <c r="G542" s="41"/>
      <c r="H542" s="41">
        <v>46290</v>
      </c>
      <c r="I542" s="42">
        <v>39652264</v>
      </c>
      <c r="J542" s="43"/>
      <c r="K542" s="40">
        <v>0</v>
      </c>
      <c r="L542" s="39" t="s">
        <v>60</v>
      </c>
      <c r="M542" s="42">
        <v>0</v>
      </c>
      <c r="N542" s="40">
        <v>4956533</v>
      </c>
      <c r="O542" s="42">
        <v>165217.76666666666</v>
      </c>
      <c r="P542" s="38">
        <v>367</v>
      </c>
      <c r="Q542" s="41">
        <v>46033</v>
      </c>
      <c r="R542" s="42">
        <v>39652264</v>
      </c>
      <c r="S542" s="38">
        <v>593</v>
      </c>
      <c r="T542" s="41">
        <v>46047</v>
      </c>
      <c r="U542" s="42">
        <v>39652264</v>
      </c>
      <c r="V542" s="42">
        <v>826088.83333333326</v>
      </c>
      <c r="W542" s="42">
        <v>4956533</v>
      </c>
      <c r="X542" s="42">
        <v>4956533</v>
      </c>
      <c r="Y542" s="42">
        <v>4956533</v>
      </c>
      <c r="Z542" s="42">
        <v>4956533</v>
      </c>
      <c r="AA542" s="42">
        <v>4956533</v>
      </c>
      <c r="AB542" s="42">
        <v>4956533</v>
      </c>
      <c r="AC542" s="42">
        <f t="shared" si="124"/>
        <v>30565286.833333332</v>
      </c>
      <c r="AD542" s="42"/>
      <c r="AE542" s="42">
        <f t="shared" si="125"/>
        <v>4956533</v>
      </c>
      <c r="AF542" s="42">
        <f t="shared" si="131"/>
        <v>4130444.1666666665</v>
      </c>
      <c r="AG542" s="42">
        <v>0</v>
      </c>
      <c r="AH542" s="42"/>
      <c r="AI542" s="42"/>
      <c r="AJ542" s="42">
        <f t="shared" si="127"/>
        <v>9086977.166666666</v>
      </c>
      <c r="AK542" s="42">
        <f t="shared" si="128"/>
        <v>39652264</v>
      </c>
      <c r="AL542" s="39"/>
      <c r="AM542" s="39"/>
      <c r="AN542" s="39"/>
      <c r="AO542" s="39"/>
      <c r="AP542" s="39"/>
      <c r="AQ542" s="39" t="s">
        <v>61</v>
      </c>
      <c r="AR542" s="39" t="s">
        <v>1930</v>
      </c>
      <c r="AS542" s="39" t="s">
        <v>1931</v>
      </c>
      <c r="AT542" s="39" t="s">
        <v>1175</v>
      </c>
    </row>
    <row r="543" spans="1:46" hidden="1" x14ac:dyDescent="0.25">
      <c r="A543" s="38">
        <v>542</v>
      </c>
      <c r="B543" s="39" t="s">
        <v>6</v>
      </c>
      <c r="C543" s="39" t="s">
        <v>1932</v>
      </c>
      <c r="D543" s="39" t="s">
        <v>1933</v>
      </c>
      <c r="E543" s="40">
        <v>1030528344</v>
      </c>
      <c r="F543" s="41">
        <v>46052</v>
      </c>
      <c r="G543" s="41"/>
      <c r="H543" s="41">
        <v>46294</v>
      </c>
      <c r="I543" s="42">
        <v>46518488</v>
      </c>
      <c r="J543" s="43"/>
      <c r="K543" s="40">
        <v>0</v>
      </c>
      <c r="L543" s="39" t="s">
        <v>60</v>
      </c>
      <c r="M543" s="42">
        <v>0</v>
      </c>
      <c r="N543" s="40">
        <v>5814811</v>
      </c>
      <c r="O543" s="42">
        <v>193827.03333333333</v>
      </c>
      <c r="P543" s="38">
        <v>423</v>
      </c>
      <c r="Q543" s="41">
        <v>46033</v>
      </c>
      <c r="R543" s="42">
        <v>69777732</v>
      </c>
      <c r="S543" s="38">
        <v>1170</v>
      </c>
      <c r="T543" s="41">
        <v>46052</v>
      </c>
      <c r="U543" s="42">
        <v>46518488</v>
      </c>
      <c r="V543" s="42">
        <v>193827.03</v>
      </c>
      <c r="W543" s="42">
        <v>5814811</v>
      </c>
      <c r="X543" s="42">
        <v>5814811</v>
      </c>
      <c r="Y543" s="42">
        <v>5814811</v>
      </c>
      <c r="Z543" s="42">
        <v>5814811</v>
      </c>
      <c r="AA543" s="42">
        <v>5814811</v>
      </c>
      <c r="AB543" s="42">
        <v>5814811</v>
      </c>
      <c r="AC543" s="42">
        <f t="shared" si="124"/>
        <v>35082693.030000001</v>
      </c>
      <c r="AD543" s="42"/>
      <c r="AE543" s="42">
        <f t="shared" si="125"/>
        <v>5814811</v>
      </c>
      <c r="AF543" s="42">
        <f>--N543/30*29</f>
        <v>5620983.9666666668</v>
      </c>
      <c r="AG543" s="42">
        <v>0</v>
      </c>
      <c r="AH543" s="42"/>
      <c r="AI543" s="42"/>
      <c r="AJ543" s="42">
        <f t="shared" si="127"/>
        <v>11435794.966666667</v>
      </c>
      <c r="AK543" s="42">
        <f t="shared" si="128"/>
        <v>46518487.99666667</v>
      </c>
      <c r="AL543" s="39"/>
      <c r="AM543" s="39"/>
      <c r="AN543" s="39"/>
      <c r="AO543" s="39"/>
      <c r="AP543" s="39"/>
      <c r="AQ543" s="39" t="s">
        <v>61</v>
      </c>
      <c r="AR543" s="39" t="s">
        <v>1934</v>
      </c>
      <c r="AS543" s="39" t="s">
        <v>1935</v>
      </c>
      <c r="AT543" s="39" t="s">
        <v>1175</v>
      </c>
    </row>
    <row r="544" spans="1:46" hidden="1" x14ac:dyDescent="0.25">
      <c r="A544" s="38">
        <v>543</v>
      </c>
      <c r="B544" s="39" t="s">
        <v>6</v>
      </c>
      <c r="C544" s="39" t="s">
        <v>1936</v>
      </c>
      <c r="D544" s="39" t="s">
        <v>1937</v>
      </c>
      <c r="E544" s="40">
        <v>1020757823</v>
      </c>
      <c r="F544" s="41">
        <v>46050</v>
      </c>
      <c r="G544" s="41"/>
      <c r="H544" s="41">
        <v>46292</v>
      </c>
      <c r="I544" s="42">
        <v>58856392</v>
      </c>
      <c r="J544" s="43"/>
      <c r="K544" s="40">
        <v>0</v>
      </c>
      <c r="L544" s="39" t="s">
        <v>60</v>
      </c>
      <c r="M544" s="42">
        <v>0</v>
      </c>
      <c r="N544" s="40">
        <v>7357049</v>
      </c>
      <c r="O544" s="42">
        <v>245234.96666666667</v>
      </c>
      <c r="P544" s="38">
        <v>368</v>
      </c>
      <c r="Q544" s="41">
        <v>46033</v>
      </c>
      <c r="R544" s="42">
        <v>88284588</v>
      </c>
      <c r="S544" s="38">
        <v>1040</v>
      </c>
      <c r="T544" s="41">
        <v>46049</v>
      </c>
      <c r="U544" s="42">
        <v>58856392</v>
      </c>
      <c r="V544" s="42">
        <v>735704.9</v>
      </c>
      <c r="W544" s="42">
        <v>7357049</v>
      </c>
      <c r="X544" s="42">
        <v>7357049</v>
      </c>
      <c r="Y544" s="42">
        <v>7357049</v>
      </c>
      <c r="Z544" s="42">
        <v>7357049</v>
      </c>
      <c r="AA544" s="42">
        <v>7357049</v>
      </c>
      <c r="AB544" s="42">
        <v>7357049</v>
      </c>
      <c r="AC544" s="42">
        <f t="shared" si="124"/>
        <v>44877998.899999999</v>
      </c>
      <c r="AD544" s="42"/>
      <c r="AE544" s="42">
        <f t="shared" si="125"/>
        <v>7357049</v>
      </c>
      <c r="AF544" s="42">
        <f t="shared" ref="AF544:AF545" si="132">--N544/30*27</f>
        <v>6621344.1000000006</v>
      </c>
      <c r="AG544" s="42">
        <v>0</v>
      </c>
      <c r="AH544" s="42"/>
      <c r="AI544" s="42"/>
      <c r="AJ544" s="42">
        <f t="shared" si="127"/>
        <v>13978393.100000001</v>
      </c>
      <c r="AK544" s="42">
        <f t="shared" si="128"/>
        <v>58856392</v>
      </c>
      <c r="AL544" s="39"/>
      <c r="AM544" s="39"/>
      <c r="AN544" s="39"/>
      <c r="AO544" s="39"/>
      <c r="AP544" s="39"/>
      <c r="AQ544" s="39" t="s">
        <v>61</v>
      </c>
      <c r="AR544" s="39" t="s">
        <v>1938</v>
      </c>
      <c r="AS544" s="39" t="s">
        <v>1939</v>
      </c>
      <c r="AT544" s="39" t="s">
        <v>1175</v>
      </c>
    </row>
    <row r="545" spans="1:46" hidden="1" x14ac:dyDescent="0.25">
      <c r="A545" s="38">
        <v>544</v>
      </c>
      <c r="B545" s="39" t="s">
        <v>6</v>
      </c>
      <c r="C545" s="39" t="s">
        <v>1940</v>
      </c>
      <c r="D545" s="39" t="s">
        <v>1941</v>
      </c>
      <c r="E545" s="40">
        <v>39022882</v>
      </c>
      <c r="F545" s="41">
        <v>46050</v>
      </c>
      <c r="G545" s="41"/>
      <c r="H545" s="41">
        <v>46292</v>
      </c>
      <c r="I545" s="42">
        <v>41454640</v>
      </c>
      <c r="J545" s="43"/>
      <c r="K545" s="40">
        <v>0</v>
      </c>
      <c r="L545" s="39" t="s">
        <v>60</v>
      </c>
      <c r="M545" s="42">
        <v>0</v>
      </c>
      <c r="N545" s="40">
        <v>5181830</v>
      </c>
      <c r="O545" s="42">
        <v>172727.66666666666</v>
      </c>
      <c r="P545" s="38">
        <v>404</v>
      </c>
      <c r="Q545" s="41">
        <v>46033</v>
      </c>
      <c r="R545" s="42">
        <v>62181960</v>
      </c>
      <c r="S545" s="38">
        <v>1070</v>
      </c>
      <c r="T545" s="41">
        <v>46050</v>
      </c>
      <c r="U545" s="42">
        <v>41454640</v>
      </c>
      <c r="V545" s="42">
        <v>518183</v>
      </c>
      <c r="W545" s="42">
        <v>5181830</v>
      </c>
      <c r="X545" s="42">
        <v>5181830</v>
      </c>
      <c r="Y545" s="42">
        <v>5181830</v>
      </c>
      <c r="Z545" s="42">
        <v>5181830</v>
      </c>
      <c r="AA545" s="42">
        <v>5181830</v>
      </c>
      <c r="AB545" s="42">
        <v>5181830</v>
      </c>
      <c r="AC545" s="42">
        <f t="shared" si="124"/>
        <v>31609163</v>
      </c>
      <c r="AD545" s="42"/>
      <c r="AE545" s="42">
        <f t="shared" si="125"/>
        <v>5181830</v>
      </c>
      <c r="AF545" s="42">
        <f t="shared" si="132"/>
        <v>4663647</v>
      </c>
      <c r="AG545" s="42">
        <v>0</v>
      </c>
      <c r="AH545" s="42"/>
      <c r="AI545" s="42"/>
      <c r="AJ545" s="42">
        <f t="shared" si="127"/>
        <v>9845477</v>
      </c>
      <c r="AK545" s="42">
        <f t="shared" si="128"/>
        <v>41454640</v>
      </c>
      <c r="AL545" s="39"/>
      <c r="AM545" s="39"/>
      <c r="AN545" s="39"/>
      <c r="AO545" s="39"/>
      <c r="AP545" s="39"/>
      <c r="AQ545" s="39" t="s">
        <v>61</v>
      </c>
      <c r="AR545" s="39" t="s">
        <v>1942</v>
      </c>
      <c r="AS545" s="39" t="s">
        <v>1943</v>
      </c>
      <c r="AT545" s="39" t="s">
        <v>1175</v>
      </c>
    </row>
    <row r="546" spans="1:46" hidden="1" x14ac:dyDescent="0.25">
      <c r="A546" s="38">
        <v>545</v>
      </c>
      <c r="B546" s="39" t="s">
        <v>6</v>
      </c>
      <c r="C546" s="39" t="s">
        <v>1944</v>
      </c>
      <c r="D546" s="39" t="s">
        <v>1945</v>
      </c>
      <c r="E546" s="40">
        <v>1085313282</v>
      </c>
      <c r="F546" s="41">
        <v>46047</v>
      </c>
      <c r="G546" s="41"/>
      <c r="H546" s="41">
        <v>46289</v>
      </c>
      <c r="I546" s="42">
        <v>90053720</v>
      </c>
      <c r="J546" s="43"/>
      <c r="K546" s="40">
        <v>0</v>
      </c>
      <c r="L546" s="39" t="s">
        <v>60</v>
      </c>
      <c r="M546" s="42">
        <v>0</v>
      </c>
      <c r="N546" s="40">
        <v>11256715</v>
      </c>
      <c r="O546" s="42">
        <v>375223.83333333331</v>
      </c>
      <c r="P546" s="38">
        <v>319</v>
      </c>
      <c r="Q546" s="41">
        <v>46033</v>
      </c>
      <c r="R546" s="42">
        <v>90053720</v>
      </c>
      <c r="S546" s="38">
        <v>608</v>
      </c>
      <c r="T546" s="41">
        <v>46047</v>
      </c>
      <c r="U546" s="42">
        <v>90053720</v>
      </c>
      <c r="V546" s="42">
        <v>2251343</v>
      </c>
      <c r="W546" s="42">
        <v>11256715</v>
      </c>
      <c r="X546" s="42">
        <v>11256715</v>
      </c>
      <c r="Y546" s="42">
        <v>11256715</v>
      </c>
      <c r="Z546" s="42">
        <v>11256715</v>
      </c>
      <c r="AA546" s="42">
        <v>11256715</v>
      </c>
      <c r="AB546" s="42">
        <v>11256715</v>
      </c>
      <c r="AC546" s="42">
        <f t="shared" si="124"/>
        <v>69791633</v>
      </c>
      <c r="AD546" s="42"/>
      <c r="AE546" s="42">
        <f t="shared" si="125"/>
        <v>11256715</v>
      </c>
      <c r="AF546" s="42">
        <f>--N546/30*24</f>
        <v>9005372</v>
      </c>
      <c r="AG546" s="42">
        <v>0</v>
      </c>
      <c r="AH546" s="42"/>
      <c r="AI546" s="42"/>
      <c r="AJ546" s="42">
        <f t="shared" si="127"/>
        <v>20262087</v>
      </c>
      <c r="AK546" s="42">
        <f t="shared" si="128"/>
        <v>90053720</v>
      </c>
      <c r="AL546" s="39"/>
      <c r="AM546" s="39"/>
      <c r="AN546" s="39"/>
      <c r="AO546" s="39"/>
      <c r="AP546" s="39"/>
      <c r="AQ546" s="39" t="s">
        <v>61</v>
      </c>
      <c r="AR546" s="39" t="s">
        <v>1946</v>
      </c>
      <c r="AS546" s="39" t="s">
        <v>1947</v>
      </c>
      <c r="AT546" s="39" t="s">
        <v>1175</v>
      </c>
    </row>
    <row r="547" spans="1:46" hidden="1" x14ac:dyDescent="0.25">
      <c r="A547" s="38">
        <v>546</v>
      </c>
      <c r="B547" s="39" t="s">
        <v>6</v>
      </c>
      <c r="C547" s="39" t="s">
        <v>1948</v>
      </c>
      <c r="D547" s="39" t="s">
        <v>1949</v>
      </c>
      <c r="E547" s="40">
        <v>52890320</v>
      </c>
      <c r="F547" s="41">
        <v>46050</v>
      </c>
      <c r="G547" s="41"/>
      <c r="H547" s="41">
        <v>46292</v>
      </c>
      <c r="I547" s="42">
        <v>58145904</v>
      </c>
      <c r="J547" s="43"/>
      <c r="K547" s="40">
        <v>0</v>
      </c>
      <c r="L547" s="39" t="s">
        <v>60</v>
      </c>
      <c r="M547" s="42">
        <v>0</v>
      </c>
      <c r="N547" s="40">
        <v>7268238</v>
      </c>
      <c r="O547" s="42">
        <v>242274.6</v>
      </c>
      <c r="P547" s="38">
        <v>305</v>
      </c>
      <c r="Q547" s="41">
        <v>46033</v>
      </c>
      <c r="R547" s="42">
        <v>58145904</v>
      </c>
      <c r="S547" s="38">
        <v>1077</v>
      </c>
      <c r="T547" s="41">
        <v>46050</v>
      </c>
      <c r="U547" s="42">
        <v>58145904</v>
      </c>
      <c r="V547" s="42">
        <v>726823.8</v>
      </c>
      <c r="W547" s="42">
        <v>7268238</v>
      </c>
      <c r="X547" s="42">
        <v>7268238</v>
      </c>
      <c r="Y547" s="42">
        <v>7268238</v>
      </c>
      <c r="Z547" s="42">
        <v>7268238</v>
      </c>
      <c r="AA547" s="42">
        <v>7268238</v>
      </c>
      <c r="AB547" s="42">
        <v>7268238</v>
      </c>
      <c r="AC547" s="42">
        <f t="shared" si="124"/>
        <v>44336251.799999997</v>
      </c>
      <c r="AD547" s="42"/>
      <c r="AE547" s="42">
        <f t="shared" si="125"/>
        <v>7268238</v>
      </c>
      <c r="AF547" s="42">
        <f>--N547/30*27</f>
        <v>6541414.2000000002</v>
      </c>
      <c r="AG547" s="42">
        <v>0</v>
      </c>
      <c r="AH547" s="42"/>
      <c r="AI547" s="42"/>
      <c r="AJ547" s="42">
        <f t="shared" si="127"/>
        <v>13809652.199999999</v>
      </c>
      <c r="AK547" s="42">
        <f t="shared" si="128"/>
        <v>58145904</v>
      </c>
      <c r="AL547" s="39"/>
      <c r="AM547" s="39"/>
      <c r="AN547" s="39"/>
      <c r="AO547" s="39"/>
      <c r="AP547" s="39"/>
      <c r="AQ547" s="39" t="s">
        <v>61</v>
      </c>
      <c r="AR547" s="39" t="s">
        <v>1950</v>
      </c>
      <c r="AS547" s="39" t="s">
        <v>1951</v>
      </c>
      <c r="AT547" s="39" t="s">
        <v>1175</v>
      </c>
    </row>
    <row r="548" spans="1:46" hidden="1" x14ac:dyDescent="0.25">
      <c r="A548" s="38">
        <v>547</v>
      </c>
      <c r="B548" s="39" t="s">
        <v>6</v>
      </c>
      <c r="C548" s="39" t="s">
        <v>1952</v>
      </c>
      <c r="D548" s="39" t="s">
        <v>1953</v>
      </c>
      <c r="E548" s="40">
        <v>1023873742</v>
      </c>
      <c r="F548" s="41">
        <v>46047</v>
      </c>
      <c r="G548" s="41"/>
      <c r="H548" s="41">
        <v>46289</v>
      </c>
      <c r="I548" s="42">
        <v>58145904</v>
      </c>
      <c r="J548" s="43"/>
      <c r="K548" s="40">
        <v>0</v>
      </c>
      <c r="L548" s="39" t="s">
        <v>60</v>
      </c>
      <c r="M548" s="42">
        <v>0</v>
      </c>
      <c r="N548" s="40">
        <v>7268238</v>
      </c>
      <c r="O548" s="42">
        <v>242274.6</v>
      </c>
      <c r="P548" s="38">
        <v>424</v>
      </c>
      <c r="Q548" s="41">
        <v>46033</v>
      </c>
      <c r="R548" s="42">
        <v>58145904</v>
      </c>
      <c r="S548" s="38">
        <v>613</v>
      </c>
      <c r="T548" s="41">
        <v>46047</v>
      </c>
      <c r="U548" s="42">
        <v>58145904</v>
      </c>
      <c r="V548" s="42">
        <v>1453647.6</v>
      </c>
      <c r="W548" s="42">
        <v>7268238</v>
      </c>
      <c r="X548" s="42">
        <v>7268238</v>
      </c>
      <c r="Y548" s="42">
        <v>7268238</v>
      </c>
      <c r="Z548" s="42">
        <v>7268238</v>
      </c>
      <c r="AA548" s="42">
        <v>7268238</v>
      </c>
      <c r="AB548" s="42">
        <v>7268238</v>
      </c>
      <c r="AC548" s="42">
        <f t="shared" si="124"/>
        <v>45063075.600000001</v>
      </c>
      <c r="AD548" s="42"/>
      <c r="AE548" s="42">
        <f t="shared" si="125"/>
        <v>7268238</v>
      </c>
      <c r="AF548" s="42">
        <f>--N548/30*24</f>
        <v>5814590.4000000004</v>
      </c>
      <c r="AG548" s="42">
        <v>0</v>
      </c>
      <c r="AH548" s="42"/>
      <c r="AI548" s="42"/>
      <c r="AJ548" s="42">
        <f t="shared" si="127"/>
        <v>13082828.4</v>
      </c>
      <c r="AK548" s="42">
        <f t="shared" si="128"/>
        <v>58145904</v>
      </c>
      <c r="AL548" s="39"/>
      <c r="AM548" s="39"/>
      <c r="AN548" s="39"/>
      <c r="AO548" s="39"/>
      <c r="AP548" s="39"/>
      <c r="AQ548" s="39" t="s">
        <v>61</v>
      </c>
      <c r="AR548" s="39" t="s">
        <v>1954</v>
      </c>
      <c r="AS548" s="39" t="s">
        <v>1955</v>
      </c>
      <c r="AT548" s="39" t="s">
        <v>1175</v>
      </c>
    </row>
    <row r="549" spans="1:46" hidden="1" x14ac:dyDescent="0.25">
      <c r="A549" s="38">
        <v>548</v>
      </c>
      <c r="B549" s="39" t="s">
        <v>6</v>
      </c>
      <c r="C549" s="39" t="s">
        <v>1956</v>
      </c>
      <c r="D549" s="39" t="s">
        <v>1957</v>
      </c>
      <c r="E549" s="40">
        <v>52964686</v>
      </c>
      <c r="F549" s="41">
        <v>46050</v>
      </c>
      <c r="G549" s="41"/>
      <c r="H549" s="41">
        <v>46292</v>
      </c>
      <c r="I549" s="42">
        <v>58145904</v>
      </c>
      <c r="J549" s="43"/>
      <c r="K549" s="40">
        <v>0</v>
      </c>
      <c r="L549" s="39" t="s">
        <v>60</v>
      </c>
      <c r="M549" s="42">
        <v>0</v>
      </c>
      <c r="N549" s="40">
        <v>7268238</v>
      </c>
      <c r="O549" s="42">
        <v>242274.6</v>
      </c>
      <c r="P549" s="38">
        <v>288</v>
      </c>
      <c r="Q549" s="41">
        <v>46033</v>
      </c>
      <c r="R549" s="42">
        <v>58145904</v>
      </c>
      <c r="S549" s="38">
        <v>1088</v>
      </c>
      <c r="T549" s="41">
        <v>46050</v>
      </c>
      <c r="U549" s="42">
        <v>58145904</v>
      </c>
      <c r="V549" s="42">
        <v>726823.8</v>
      </c>
      <c r="W549" s="42">
        <v>7268238</v>
      </c>
      <c r="X549" s="42">
        <v>7268238</v>
      </c>
      <c r="Y549" s="42">
        <v>7268238</v>
      </c>
      <c r="Z549" s="42">
        <v>7268238</v>
      </c>
      <c r="AA549" s="42">
        <v>7268238</v>
      </c>
      <c r="AB549" s="42">
        <v>7268238</v>
      </c>
      <c r="AC549" s="42">
        <f t="shared" si="124"/>
        <v>44336251.799999997</v>
      </c>
      <c r="AD549" s="42"/>
      <c r="AE549" s="42">
        <f t="shared" si="125"/>
        <v>7268238</v>
      </c>
      <c r="AF549" s="42">
        <f>--N549/30*27</f>
        <v>6541414.2000000002</v>
      </c>
      <c r="AG549" s="42">
        <v>0</v>
      </c>
      <c r="AH549" s="42"/>
      <c r="AI549" s="42"/>
      <c r="AJ549" s="42">
        <f t="shared" si="127"/>
        <v>13809652.199999999</v>
      </c>
      <c r="AK549" s="42">
        <f t="shared" si="128"/>
        <v>58145904</v>
      </c>
      <c r="AL549" s="39"/>
      <c r="AM549" s="39"/>
      <c r="AN549" s="39"/>
      <c r="AO549" s="39"/>
      <c r="AP549" s="39"/>
      <c r="AQ549" s="39" t="s">
        <v>61</v>
      </c>
      <c r="AR549" s="39" t="s">
        <v>1958</v>
      </c>
      <c r="AS549" s="39" t="s">
        <v>1959</v>
      </c>
      <c r="AT549" s="39" t="s">
        <v>1175</v>
      </c>
    </row>
    <row r="550" spans="1:46" hidden="1" x14ac:dyDescent="0.25">
      <c r="A550" s="38">
        <v>549</v>
      </c>
      <c r="B550" s="39" t="s">
        <v>6</v>
      </c>
      <c r="C550" s="39" t="s">
        <v>1960</v>
      </c>
      <c r="D550" s="39" t="s">
        <v>1961</v>
      </c>
      <c r="E550" s="40">
        <v>3875735</v>
      </c>
      <c r="F550" s="41">
        <v>46048</v>
      </c>
      <c r="G550" s="41"/>
      <c r="H550" s="41">
        <v>46290</v>
      </c>
      <c r="I550" s="42">
        <v>58145904</v>
      </c>
      <c r="J550" s="43"/>
      <c r="K550" s="40">
        <v>0</v>
      </c>
      <c r="L550" s="39" t="s">
        <v>60</v>
      </c>
      <c r="M550" s="42">
        <v>0</v>
      </c>
      <c r="N550" s="40">
        <v>7268238</v>
      </c>
      <c r="O550" s="42">
        <v>242274.6</v>
      </c>
      <c r="P550" s="38">
        <v>252</v>
      </c>
      <c r="Q550" s="41">
        <v>46033</v>
      </c>
      <c r="R550" s="42">
        <v>87218856</v>
      </c>
      <c r="S550" s="38">
        <v>610</v>
      </c>
      <c r="T550" s="41">
        <v>46047</v>
      </c>
      <c r="U550" s="42">
        <v>58145904</v>
      </c>
      <c r="V550" s="42">
        <v>1211373</v>
      </c>
      <c r="W550" s="42">
        <v>7268238</v>
      </c>
      <c r="X550" s="42">
        <v>7268238</v>
      </c>
      <c r="Y550" s="42">
        <v>7268238</v>
      </c>
      <c r="Z550" s="42">
        <v>7268238</v>
      </c>
      <c r="AA550" s="42">
        <v>7268238</v>
      </c>
      <c r="AB550" s="42">
        <v>7268238</v>
      </c>
      <c r="AC550" s="42">
        <f t="shared" si="124"/>
        <v>44820801</v>
      </c>
      <c r="AD550" s="42"/>
      <c r="AE550" s="42">
        <f t="shared" si="125"/>
        <v>7268238</v>
      </c>
      <c r="AF550" s="42">
        <f>--N550/30*25</f>
        <v>6056865</v>
      </c>
      <c r="AG550" s="42">
        <v>0</v>
      </c>
      <c r="AH550" s="42"/>
      <c r="AI550" s="42"/>
      <c r="AJ550" s="42">
        <f t="shared" si="127"/>
        <v>13325103</v>
      </c>
      <c r="AK550" s="42">
        <f t="shared" si="128"/>
        <v>58145904</v>
      </c>
      <c r="AL550" s="39"/>
      <c r="AM550" s="39"/>
      <c r="AN550" s="39"/>
      <c r="AO550" s="39"/>
      <c r="AP550" s="39"/>
      <c r="AQ550" s="39" t="s">
        <v>61</v>
      </c>
      <c r="AR550" s="39" t="s">
        <v>1962</v>
      </c>
      <c r="AS550" s="39" t="s">
        <v>1963</v>
      </c>
      <c r="AT550" s="39" t="s">
        <v>1175</v>
      </c>
    </row>
    <row r="551" spans="1:46" hidden="1" x14ac:dyDescent="0.25">
      <c r="A551" s="38">
        <v>550</v>
      </c>
      <c r="B551" s="39" t="s">
        <v>6</v>
      </c>
      <c r="C551" s="39" t="s">
        <v>1964</v>
      </c>
      <c r="D551" s="39" t="s">
        <v>1965</v>
      </c>
      <c r="E551" s="40">
        <v>1067904914</v>
      </c>
      <c r="F551" s="41">
        <v>46049</v>
      </c>
      <c r="G551" s="41"/>
      <c r="H551" s="41">
        <v>46291</v>
      </c>
      <c r="I551" s="42">
        <v>50762296</v>
      </c>
      <c r="J551" s="43"/>
      <c r="K551" s="40">
        <v>0</v>
      </c>
      <c r="L551" s="39" t="s">
        <v>60</v>
      </c>
      <c r="M551" s="42">
        <v>0</v>
      </c>
      <c r="N551" s="40">
        <v>6345287</v>
      </c>
      <c r="O551" s="42">
        <v>211509.56666666668</v>
      </c>
      <c r="P551" s="38">
        <v>290</v>
      </c>
      <c r="Q551" s="41">
        <v>46033</v>
      </c>
      <c r="R551" s="42">
        <v>50762296</v>
      </c>
      <c r="S551" s="38">
        <v>1027</v>
      </c>
      <c r="T551" s="41">
        <v>46049</v>
      </c>
      <c r="U551" s="42">
        <v>50762296</v>
      </c>
      <c r="V551" s="42">
        <v>846038.26666666672</v>
      </c>
      <c r="W551" s="42">
        <v>6345287.0099999998</v>
      </c>
      <c r="X551" s="42">
        <v>6345287</v>
      </c>
      <c r="Y551" s="42">
        <v>6345287</v>
      </c>
      <c r="Z551" s="42">
        <v>6345287</v>
      </c>
      <c r="AA551" s="42">
        <v>6345287</v>
      </c>
      <c r="AB551" s="42">
        <v>6345287</v>
      </c>
      <c r="AC551" s="42">
        <f t="shared" si="124"/>
        <v>38917760.276666671</v>
      </c>
      <c r="AD551" s="42"/>
      <c r="AE551" s="42">
        <f t="shared" si="125"/>
        <v>6345287</v>
      </c>
      <c r="AF551" s="42">
        <f>--N551/30*26-0.01</f>
        <v>5499248.7233333336</v>
      </c>
      <c r="AG551" s="42">
        <v>0</v>
      </c>
      <c r="AH551" s="42"/>
      <c r="AI551" s="42"/>
      <c r="AJ551" s="42">
        <f t="shared" si="127"/>
        <v>11844535.723333333</v>
      </c>
      <c r="AK551" s="42">
        <f t="shared" si="128"/>
        <v>50762296</v>
      </c>
      <c r="AL551" s="38"/>
      <c r="AM551" s="41"/>
      <c r="AN551" s="41"/>
      <c r="AO551" s="38"/>
      <c r="AP551" s="38"/>
      <c r="AQ551" s="39" t="s">
        <v>61</v>
      </c>
      <c r="AR551" s="39" t="s">
        <v>1966</v>
      </c>
      <c r="AS551" s="39" t="s">
        <v>1967</v>
      </c>
      <c r="AT551" s="39" t="s">
        <v>1175</v>
      </c>
    </row>
    <row r="552" spans="1:46" hidden="1" x14ac:dyDescent="0.25">
      <c r="A552" s="38">
        <v>551</v>
      </c>
      <c r="B552" s="39" t="s">
        <v>6</v>
      </c>
      <c r="C552" s="39" t="s">
        <v>1968</v>
      </c>
      <c r="D552" s="39" t="s">
        <v>1969</v>
      </c>
      <c r="E552" s="40">
        <v>1032421630</v>
      </c>
      <c r="F552" s="41">
        <v>46051</v>
      </c>
      <c r="G552" s="41"/>
      <c r="H552" s="41">
        <v>46293</v>
      </c>
      <c r="I552" s="42">
        <v>47582712</v>
      </c>
      <c r="J552" s="43"/>
      <c r="K552" s="40">
        <v>0</v>
      </c>
      <c r="L552" s="39" t="s">
        <v>60</v>
      </c>
      <c r="M552" s="42">
        <v>0</v>
      </c>
      <c r="N552" s="40">
        <v>5947839</v>
      </c>
      <c r="O552" s="42">
        <v>198261.3</v>
      </c>
      <c r="P552" s="38">
        <v>391</v>
      </c>
      <c r="Q552" s="41">
        <v>46033</v>
      </c>
      <c r="R552" s="42">
        <v>71374068</v>
      </c>
      <c r="S552" s="38">
        <v>1122</v>
      </c>
      <c r="T552" s="41">
        <v>46051</v>
      </c>
      <c r="U552" s="42">
        <v>47582712</v>
      </c>
      <c r="V552" s="42">
        <v>396522.6</v>
      </c>
      <c r="W552" s="42">
        <v>5947839</v>
      </c>
      <c r="X552" s="42">
        <v>5947839</v>
      </c>
      <c r="Y552" s="42">
        <v>5947839</v>
      </c>
      <c r="Z552" s="42">
        <v>5947839</v>
      </c>
      <c r="AA552" s="42">
        <v>5947839</v>
      </c>
      <c r="AB552" s="42">
        <v>5947839</v>
      </c>
      <c r="AC552" s="42">
        <f t="shared" si="124"/>
        <v>36083556.600000001</v>
      </c>
      <c r="AD552" s="42"/>
      <c r="AE552" s="42">
        <f t="shared" si="125"/>
        <v>5947839</v>
      </c>
      <c r="AF552" s="42">
        <f>--N552/30*28</f>
        <v>5551316.3999999994</v>
      </c>
      <c r="AG552" s="42">
        <v>0</v>
      </c>
      <c r="AH552" s="42"/>
      <c r="AI552" s="42"/>
      <c r="AJ552" s="42">
        <f t="shared" si="127"/>
        <v>11499155.399999999</v>
      </c>
      <c r="AK552" s="42">
        <f t="shared" si="128"/>
        <v>47582712</v>
      </c>
      <c r="AL552" s="39"/>
      <c r="AM552" s="39"/>
      <c r="AN552" s="39"/>
      <c r="AO552" s="39"/>
      <c r="AP552" s="39"/>
      <c r="AQ552" s="39" t="s">
        <v>61</v>
      </c>
      <c r="AR552" s="39" t="s">
        <v>1970</v>
      </c>
      <c r="AS552" s="39" t="s">
        <v>1971</v>
      </c>
      <c r="AT552" s="39" t="s">
        <v>1175</v>
      </c>
    </row>
    <row r="553" spans="1:46" hidden="1" x14ac:dyDescent="0.25">
      <c r="A553" s="38">
        <v>552</v>
      </c>
      <c r="B553" s="39" t="s">
        <v>6</v>
      </c>
      <c r="C553" s="39" t="s">
        <v>1972</v>
      </c>
      <c r="D553" s="39" t="s">
        <v>1973</v>
      </c>
      <c r="E553" s="40">
        <v>1019102523</v>
      </c>
      <c r="F553" s="41">
        <v>46050</v>
      </c>
      <c r="G553" s="41"/>
      <c r="H553" s="41">
        <v>46292</v>
      </c>
      <c r="I553" s="42">
        <v>50762296</v>
      </c>
      <c r="J553" s="43"/>
      <c r="K553" s="40">
        <v>0</v>
      </c>
      <c r="L553" s="39" t="s">
        <v>60</v>
      </c>
      <c r="M553" s="42">
        <v>0</v>
      </c>
      <c r="N553" s="40">
        <v>6345287</v>
      </c>
      <c r="O553" s="42">
        <v>211509.56666666668</v>
      </c>
      <c r="P553" s="38">
        <v>325</v>
      </c>
      <c r="Q553" s="41">
        <v>46033</v>
      </c>
      <c r="R553" s="42">
        <v>50762296</v>
      </c>
      <c r="S553" s="38">
        <v>1068</v>
      </c>
      <c r="T553" s="41">
        <v>46050</v>
      </c>
      <c r="U553" s="42">
        <v>50762296</v>
      </c>
      <c r="V553" s="42">
        <v>634528.70000000007</v>
      </c>
      <c r="W553" s="42">
        <v>6345287</v>
      </c>
      <c r="X553" s="42">
        <v>6345287</v>
      </c>
      <c r="Y553" s="42">
        <v>6345287</v>
      </c>
      <c r="Z553" s="42">
        <v>6345287</v>
      </c>
      <c r="AA553" s="42">
        <v>6345287</v>
      </c>
      <c r="AB553" s="42">
        <v>6345287</v>
      </c>
      <c r="AC553" s="42">
        <f t="shared" si="124"/>
        <v>38706250.700000003</v>
      </c>
      <c r="AD553" s="42"/>
      <c r="AE553" s="42">
        <f t="shared" si="125"/>
        <v>6345287</v>
      </c>
      <c r="AF553" s="42">
        <f t="shared" ref="AF553:AF556" si="133">--N553/30*27</f>
        <v>5710758.3000000007</v>
      </c>
      <c r="AG553" s="42">
        <v>0</v>
      </c>
      <c r="AH553" s="42"/>
      <c r="AI553" s="42"/>
      <c r="AJ553" s="42">
        <f t="shared" si="127"/>
        <v>12056045.300000001</v>
      </c>
      <c r="AK553" s="42">
        <f t="shared" si="128"/>
        <v>50762296</v>
      </c>
      <c r="AL553" s="39"/>
      <c r="AM553" s="39"/>
      <c r="AN553" s="39"/>
      <c r="AO553" s="39"/>
      <c r="AP553" s="39"/>
      <c r="AQ553" s="39" t="s">
        <v>61</v>
      </c>
      <c r="AR553" s="39" t="s">
        <v>1974</v>
      </c>
      <c r="AS553" s="39" t="s">
        <v>1975</v>
      </c>
      <c r="AT553" s="39" t="s">
        <v>1175</v>
      </c>
    </row>
    <row r="554" spans="1:46" hidden="1" x14ac:dyDescent="0.25">
      <c r="A554" s="38">
        <v>553</v>
      </c>
      <c r="B554" s="39" t="s">
        <v>6</v>
      </c>
      <c r="C554" s="39" t="s">
        <v>1976</v>
      </c>
      <c r="D554" s="39" t="s">
        <v>1977</v>
      </c>
      <c r="E554" s="40">
        <v>1016091734</v>
      </c>
      <c r="F554" s="41">
        <v>46050</v>
      </c>
      <c r="G554" s="41"/>
      <c r="H554" s="41">
        <v>46292</v>
      </c>
      <c r="I554" s="42">
        <v>50762296</v>
      </c>
      <c r="J554" s="43"/>
      <c r="K554" s="40">
        <v>0</v>
      </c>
      <c r="L554" s="39" t="s">
        <v>60</v>
      </c>
      <c r="M554" s="42">
        <v>0</v>
      </c>
      <c r="N554" s="40">
        <v>6345287</v>
      </c>
      <c r="O554" s="42">
        <v>211509.56666666668</v>
      </c>
      <c r="P554" s="38">
        <v>326</v>
      </c>
      <c r="Q554" s="41">
        <v>46033</v>
      </c>
      <c r="R554" s="42">
        <v>50762296</v>
      </c>
      <c r="S554" s="38">
        <v>1071</v>
      </c>
      <c r="T554" s="41">
        <v>46050</v>
      </c>
      <c r="U554" s="42">
        <v>50762296</v>
      </c>
      <c r="V554" s="42">
        <v>634528.69999999995</v>
      </c>
      <c r="W554" s="42">
        <v>6345287</v>
      </c>
      <c r="X554" s="42">
        <v>6345287</v>
      </c>
      <c r="Y554" s="42">
        <v>6345287</v>
      </c>
      <c r="Z554" s="42">
        <v>6345287</v>
      </c>
      <c r="AA554" s="42">
        <v>6345287</v>
      </c>
      <c r="AB554" s="42">
        <v>6345287</v>
      </c>
      <c r="AC554" s="42">
        <f t="shared" si="124"/>
        <v>38706250.700000003</v>
      </c>
      <c r="AD554" s="42"/>
      <c r="AE554" s="42">
        <f t="shared" si="125"/>
        <v>6345287</v>
      </c>
      <c r="AF554" s="42">
        <f t="shared" si="133"/>
        <v>5710758.3000000007</v>
      </c>
      <c r="AG554" s="42">
        <v>0</v>
      </c>
      <c r="AH554" s="42"/>
      <c r="AI554" s="42"/>
      <c r="AJ554" s="42">
        <f t="shared" si="127"/>
        <v>12056045.300000001</v>
      </c>
      <c r="AK554" s="42">
        <f t="shared" si="128"/>
        <v>50762296</v>
      </c>
      <c r="AL554" s="39"/>
      <c r="AM554" s="39"/>
      <c r="AN554" s="39"/>
      <c r="AO554" s="39"/>
      <c r="AP554" s="39"/>
      <c r="AQ554" s="39" t="s">
        <v>61</v>
      </c>
      <c r="AR554" s="39" t="s">
        <v>1978</v>
      </c>
      <c r="AS554" s="39" t="s">
        <v>1979</v>
      </c>
      <c r="AT554" s="39" t="s">
        <v>1175</v>
      </c>
    </row>
    <row r="555" spans="1:46" hidden="1" x14ac:dyDescent="0.25">
      <c r="A555" s="38">
        <v>554</v>
      </c>
      <c r="B555" s="39" t="s">
        <v>6</v>
      </c>
      <c r="C555" s="39" t="s">
        <v>1980</v>
      </c>
      <c r="D555" s="39" t="s">
        <v>1981</v>
      </c>
      <c r="E555" s="40">
        <v>1030564779</v>
      </c>
      <c r="F555" s="41">
        <v>46050</v>
      </c>
      <c r="G555" s="41"/>
      <c r="H555" s="41">
        <v>46292</v>
      </c>
      <c r="I555" s="42">
        <v>50762296</v>
      </c>
      <c r="J555" s="43"/>
      <c r="K555" s="40">
        <v>0</v>
      </c>
      <c r="L555" s="39" t="s">
        <v>60</v>
      </c>
      <c r="M555" s="42">
        <v>0</v>
      </c>
      <c r="N555" s="40">
        <v>6345287</v>
      </c>
      <c r="O555" s="42">
        <v>211509.56666666668</v>
      </c>
      <c r="P555" s="38">
        <v>253</v>
      </c>
      <c r="Q555" s="41">
        <v>46033</v>
      </c>
      <c r="R555" s="42">
        <v>50762296</v>
      </c>
      <c r="S555" s="38">
        <v>1069</v>
      </c>
      <c r="T555" s="41">
        <v>46050</v>
      </c>
      <c r="U555" s="42">
        <v>50762296</v>
      </c>
      <c r="V555" s="42">
        <v>634528.70000000007</v>
      </c>
      <c r="W555" s="42">
        <v>6345287</v>
      </c>
      <c r="X555" s="42">
        <v>6345287</v>
      </c>
      <c r="Y555" s="42">
        <v>6345287</v>
      </c>
      <c r="Z555" s="42">
        <v>6345287</v>
      </c>
      <c r="AA555" s="42">
        <v>6345287</v>
      </c>
      <c r="AB555" s="42">
        <v>6345287</v>
      </c>
      <c r="AC555" s="42">
        <f t="shared" si="124"/>
        <v>38706250.700000003</v>
      </c>
      <c r="AD555" s="42"/>
      <c r="AE555" s="42">
        <f t="shared" si="125"/>
        <v>6345287</v>
      </c>
      <c r="AF555" s="42">
        <f t="shared" si="133"/>
        <v>5710758.3000000007</v>
      </c>
      <c r="AG555" s="42">
        <v>0</v>
      </c>
      <c r="AH555" s="42"/>
      <c r="AI555" s="42"/>
      <c r="AJ555" s="42">
        <f t="shared" si="127"/>
        <v>12056045.300000001</v>
      </c>
      <c r="AK555" s="42">
        <f t="shared" si="128"/>
        <v>50762296</v>
      </c>
      <c r="AL555" s="39"/>
      <c r="AM555" s="39"/>
      <c r="AN555" s="39"/>
      <c r="AO555" s="39"/>
      <c r="AP555" s="39"/>
      <c r="AQ555" s="39" t="s">
        <v>61</v>
      </c>
      <c r="AR555" s="39" t="s">
        <v>1982</v>
      </c>
      <c r="AS555" s="39" t="s">
        <v>1983</v>
      </c>
      <c r="AT555" s="39" t="s">
        <v>1175</v>
      </c>
    </row>
    <row r="556" spans="1:46" hidden="1" x14ac:dyDescent="0.25">
      <c r="A556" s="38">
        <v>555</v>
      </c>
      <c r="B556" s="39" t="s">
        <v>6</v>
      </c>
      <c r="C556" s="39" t="s">
        <v>1984</v>
      </c>
      <c r="D556" s="39" t="s">
        <v>1985</v>
      </c>
      <c r="E556" s="40">
        <v>1070955709</v>
      </c>
      <c r="F556" s="41">
        <v>46050</v>
      </c>
      <c r="G556" s="41"/>
      <c r="H556" s="41">
        <v>46292</v>
      </c>
      <c r="I556" s="42">
        <v>71528680</v>
      </c>
      <c r="J556" s="43"/>
      <c r="K556" s="40">
        <v>0</v>
      </c>
      <c r="L556" s="39" t="s">
        <v>60</v>
      </c>
      <c r="M556" s="42">
        <v>0</v>
      </c>
      <c r="N556" s="40">
        <v>8941085</v>
      </c>
      <c r="O556" s="42">
        <v>298036.16666666669</v>
      </c>
      <c r="P556" s="38">
        <v>417</v>
      </c>
      <c r="Q556" s="41">
        <v>46033</v>
      </c>
      <c r="R556" s="42">
        <v>71528680</v>
      </c>
      <c r="S556" s="38">
        <v>1073</v>
      </c>
      <c r="T556" s="41">
        <v>46050</v>
      </c>
      <c r="U556" s="42">
        <v>71528680</v>
      </c>
      <c r="V556" s="42">
        <v>894108.5</v>
      </c>
      <c r="W556" s="42">
        <v>8941085</v>
      </c>
      <c r="X556" s="42">
        <v>8941085</v>
      </c>
      <c r="Y556" s="42">
        <v>8941085</v>
      </c>
      <c r="Z556" s="42">
        <v>8941085</v>
      </c>
      <c r="AA556" s="42">
        <v>8941085</v>
      </c>
      <c r="AB556" s="42">
        <v>8941085</v>
      </c>
      <c r="AC556" s="42">
        <f t="shared" si="124"/>
        <v>54540618.5</v>
      </c>
      <c r="AD556" s="42"/>
      <c r="AE556" s="42">
        <f t="shared" si="125"/>
        <v>8941085</v>
      </c>
      <c r="AF556" s="42">
        <f t="shared" si="133"/>
        <v>8046976.5000000009</v>
      </c>
      <c r="AG556" s="42">
        <v>0</v>
      </c>
      <c r="AH556" s="42"/>
      <c r="AI556" s="42"/>
      <c r="AJ556" s="42">
        <f t="shared" si="127"/>
        <v>16988061.5</v>
      </c>
      <c r="AK556" s="42">
        <f t="shared" si="128"/>
        <v>71528680</v>
      </c>
      <c r="AL556" s="39"/>
      <c r="AM556" s="39"/>
      <c r="AN556" s="39"/>
      <c r="AO556" s="39"/>
      <c r="AP556" s="39"/>
      <c r="AQ556" s="39" t="s">
        <v>61</v>
      </c>
      <c r="AR556" s="39" t="s">
        <v>1986</v>
      </c>
      <c r="AS556" s="39" t="s">
        <v>1987</v>
      </c>
      <c r="AT556" s="39" t="s">
        <v>1175</v>
      </c>
    </row>
    <row r="557" spans="1:46" hidden="1" x14ac:dyDescent="0.25">
      <c r="A557" s="38">
        <v>556</v>
      </c>
      <c r="B557" s="39" t="s">
        <v>6</v>
      </c>
      <c r="C557" s="39" t="s">
        <v>1988</v>
      </c>
      <c r="D557" s="39" t="s">
        <v>1989</v>
      </c>
      <c r="E557" s="40">
        <v>25970907</v>
      </c>
      <c r="F557" s="41">
        <v>46049</v>
      </c>
      <c r="G557" s="41"/>
      <c r="H557" s="41">
        <v>46291</v>
      </c>
      <c r="I557" s="42">
        <v>71528680</v>
      </c>
      <c r="J557" s="43"/>
      <c r="K557" s="40">
        <v>0</v>
      </c>
      <c r="L557" s="39" t="s">
        <v>60</v>
      </c>
      <c r="M557" s="42">
        <v>0</v>
      </c>
      <c r="N557" s="40">
        <v>8941085</v>
      </c>
      <c r="O557" s="42">
        <v>298036.16666666669</v>
      </c>
      <c r="P557" s="38">
        <v>377</v>
      </c>
      <c r="Q557" s="41">
        <v>46033</v>
      </c>
      <c r="R557" s="42">
        <v>71528680</v>
      </c>
      <c r="S557" s="38">
        <v>1062</v>
      </c>
      <c r="T557" s="41">
        <v>46049</v>
      </c>
      <c r="U557" s="42">
        <v>71528680</v>
      </c>
      <c r="V557" s="42">
        <v>1192144.67</v>
      </c>
      <c r="W557" s="42">
        <v>8941085</v>
      </c>
      <c r="X557" s="42">
        <v>8941085</v>
      </c>
      <c r="Y557" s="42">
        <v>8941085</v>
      </c>
      <c r="Z557" s="42">
        <v>8941085</v>
      </c>
      <c r="AA557" s="42">
        <v>8941085</v>
      </c>
      <c r="AB557" s="42">
        <v>8941085</v>
      </c>
      <c r="AC557" s="42">
        <f t="shared" si="124"/>
        <v>54838654.670000002</v>
      </c>
      <c r="AD557" s="42"/>
      <c r="AE557" s="42">
        <f t="shared" si="125"/>
        <v>8941085</v>
      </c>
      <c r="AF557" s="42">
        <f>--N557/30*26</f>
        <v>7748940.333333334</v>
      </c>
      <c r="AG557" s="42">
        <v>0</v>
      </c>
      <c r="AH557" s="42"/>
      <c r="AI557" s="42"/>
      <c r="AJ557" s="42">
        <f t="shared" si="127"/>
        <v>16690025.333333334</v>
      </c>
      <c r="AK557" s="42">
        <f t="shared" si="128"/>
        <v>71528680.00333333</v>
      </c>
      <c r="AL557" s="39"/>
      <c r="AM557" s="39"/>
      <c r="AN557" s="39"/>
      <c r="AO557" s="39"/>
      <c r="AP557" s="39"/>
      <c r="AQ557" s="39" t="s">
        <v>61</v>
      </c>
      <c r="AR557" s="39" t="s">
        <v>1990</v>
      </c>
      <c r="AS557" s="39" t="s">
        <v>1991</v>
      </c>
      <c r="AT557" s="39" t="s">
        <v>1175</v>
      </c>
    </row>
    <row r="558" spans="1:46" hidden="1" x14ac:dyDescent="0.25">
      <c r="A558" s="38">
        <v>557</v>
      </c>
      <c r="B558" s="39" t="s">
        <v>6</v>
      </c>
      <c r="C558" s="39" t="s">
        <v>1992</v>
      </c>
      <c r="D558" s="39" t="s">
        <v>1993</v>
      </c>
      <c r="E558" s="40">
        <v>1024469475</v>
      </c>
      <c r="F558" s="41">
        <v>46047</v>
      </c>
      <c r="G558" s="41"/>
      <c r="H558" s="41">
        <v>46289</v>
      </c>
      <c r="I558" s="42">
        <v>71528680</v>
      </c>
      <c r="J558" s="43"/>
      <c r="K558" s="40">
        <v>0</v>
      </c>
      <c r="L558" s="39" t="s">
        <v>60</v>
      </c>
      <c r="M558" s="42">
        <v>0</v>
      </c>
      <c r="N558" s="40">
        <v>8941085</v>
      </c>
      <c r="O558" s="42">
        <v>298036.16666666669</v>
      </c>
      <c r="P558" s="38">
        <v>254</v>
      </c>
      <c r="Q558" s="41">
        <v>46033</v>
      </c>
      <c r="R558" s="42">
        <v>71528680</v>
      </c>
      <c r="S558" s="38">
        <v>596</v>
      </c>
      <c r="T558" s="41">
        <v>46047</v>
      </c>
      <c r="U558" s="42">
        <v>71528680</v>
      </c>
      <c r="V558" s="42">
        <v>1788217</v>
      </c>
      <c r="W558" s="42">
        <v>8941085</v>
      </c>
      <c r="X558" s="42">
        <v>8941085</v>
      </c>
      <c r="Y558" s="42">
        <v>8941085</v>
      </c>
      <c r="Z558" s="42">
        <v>8941085</v>
      </c>
      <c r="AA558" s="42">
        <v>8941085</v>
      </c>
      <c r="AB558" s="42">
        <v>8941085</v>
      </c>
      <c r="AC558" s="42">
        <f t="shared" si="124"/>
        <v>55434727</v>
      </c>
      <c r="AD558" s="42"/>
      <c r="AE558" s="42">
        <f t="shared" si="125"/>
        <v>8941085</v>
      </c>
      <c r="AF558" s="42">
        <f t="shared" ref="AF558:AF559" si="134">--N558/30*24</f>
        <v>7152868</v>
      </c>
      <c r="AG558" s="42">
        <v>0</v>
      </c>
      <c r="AH558" s="42"/>
      <c r="AI558" s="42"/>
      <c r="AJ558" s="42">
        <f t="shared" si="127"/>
        <v>16093953</v>
      </c>
      <c r="AK558" s="42">
        <f t="shared" si="128"/>
        <v>71528680</v>
      </c>
      <c r="AL558" s="39"/>
      <c r="AM558" s="39"/>
      <c r="AN558" s="39"/>
      <c r="AO558" s="39"/>
      <c r="AP558" s="39"/>
      <c r="AQ558" s="39" t="s">
        <v>61</v>
      </c>
      <c r="AR558" s="39" t="s">
        <v>1994</v>
      </c>
      <c r="AS558" s="39" t="s">
        <v>1995</v>
      </c>
      <c r="AT558" s="39" t="s">
        <v>1175</v>
      </c>
    </row>
    <row r="559" spans="1:46" hidden="1" x14ac:dyDescent="0.25">
      <c r="A559" s="38">
        <v>558</v>
      </c>
      <c r="B559" s="39" t="s">
        <v>6</v>
      </c>
      <c r="C559" s="39" t="s">
        <v>1996</v>
      </c>
      <c r="D559" s="39" t="s">
        <v>1997</v>
      </c>
      <c r="E559" s="40">
        <v>65823879</v>
      </c>
      <c r="F559" s="41">
        <v>46047</v>
      </c>
      <c r="G559" s="41"/>
      <c r="H559" s="41">
        <v>46289</v>
      </c>
      <c r="I559" s="42">
        <v>71528680</v>
      </c>
      <c r="J559" s="43"/>
      <c r="K559" s="40">
        <v>0</v>
      </c>
      <c r="L559" s="39" t="s">
        <v>60</v>
      </c>
      <c r="M559" s="42">
        <v>0</v>
      </c>
      <c r="N559" s="40">
        <v>8941085</v>
      </c>
      <c r="O559" s="42">
        <v>298036.16666666669</v>
      </c>
      <c r="P559" s="38">
        <v>445</v>
      </c>
      <c r="Q559" s="41">
        <v>46033</v>
      </c>
      <c r="R559" s="42">
        <v>71528680</v>
      </c>
      <c r="S559" s="38">
        <v>597</v>
      </c>
      <c r="T559" s="41">
        <v>46047</v>
      </c>
      <c r="U559" s="42">
        <v>71528680</v>
      </c>
      <c r="V559" s="42">
        <v>1788217</v>
      </c>
      <c r="W559" s="42">
        <v>8941085</v>
      </c>
      <c r="X559" s="42">
        <v>8941085</v>
      </c>
      <c r="Y559" s="42">
        <v>8941085</v>
      </c>
      <c r="Z559" s="42">
        <v>8941085</v>
      </c>
      <c r="AA559" s="42">
        <v>8941085</v>
      </c>
      <c r="AB559" s="42">
        <v>8941085</v>
      </c>
      <c r="AC559" s="42">
        <f t="shared" si="124"/>
        <v>55434727</v>
      </c>
      <c r="AD559" s="42"/>
      <c r="AE559" s="42">
        <f t="shared" si="125"/>
        <v>8941085</v>
      </c>
      <c r="AF559" s="42">
        <f t="shared" si="134"/>
        <v>7152868</v>
      </c>
      <c r="AG559" s="42">
        <v>0</v>
      </c>
      <c r="AH559" s="42"/>
      <c r="AI559" s="42"/>
      <c r="AJ559" s="42">
        <f t="shared" si="127"/>
        <v>16093953</v>
      </c>
      <c r="AK559" s="42">
        <f t="shared" si="128"/>
        <v>71528680</v>
      </c>
      <c r="AL559" s="39"/>
      <c r="AM559" s="39"/>
      <c r="AN559" s="39"/>
      <c r="AO559" s="39"/>
      <c r="AP559" s="39"/>
      <c r="AQ559" s="39" t="s">
        <v>61</v>
      </c>
      <c r="AR559" s="39" t="s">
        <v>1998</v>
      </c>
      <c r="AS559" s="39" t="s">
        <v>1999</v>
      </c>
      <c r="AT559" s="39" t="s">
        <v>1175</v>
      </c>
    </row>
    <row r="560" spans="1:46" hidden="1" x14ac:dyDescent="0.25">
      <c r="A560" s="38">
        <v>559</v>
      </c>
      <c r="B560" s="39" t="s">
        <v>6</v>
      </c>
      <c r="C560" s="39" t="s">
        <v>2000</v>
      </c>
      <c r="D560" s="39" t="s">
        <v>2001</v>
      </c>
      <c r="E560" s="40">
        <v>52494387</v>
      </c>
      <c r="F560" s="41">
        <v>46049</v>
      </c>
      <c r="G560" s="41"/>
      <c r="H560" s="41">
        <v>46291</v>
      </c>
      <c r="I560" s="42">
        <v>58145904</v>
      </c>
      <c r="J560" s="43"/>
      <c r="K560" s="40">
        <v>0</v>
      </c>
      <c r="L560" s="39" t="s">
        <v>60</v>
      </c>
      <c r="M560" s="42">
        <v>0</v>
      </c>
      <c r="N560" s="40">
        <v>7268238</v>
      </c>
      <c r="O560" s="42">
        <v>242274.6</v>
      </c>
      <c r="P560" s="38">
        <v>361</v>
      </c>
      <c r="Q560" s="41">
        <v>46033</v>
      </c>
      <c r="R560" s="42">
        <v>58145904</v>
      </c>
      <c r="S560" s="38">
        <v>1026</v>
      </c>
      <c r="T560" s="41">
        <v>46049</v>
      </c>
      <c r="U560" s="42">
        <v>58145904</v>
      </c>
      <c r="V560" s="42">
        <v>969098.4</v>
      </c>
      <c r="W560" s="42">
        <v>7268238</v>
      </c>
      <c r="X560" s="42">
        <v>7268238</v>
      </c>
      <c r="Y560" s="42">
        <v>7268238</v>
      </c>
      <c r="Z560" s="42">
        <v>7268238</v>
      </c>
      <c r="AA560" s="42">
        <v>7268238</v>
      </c>
      <c r="AB560" s="42">
        <v>7268238</v>
      </c>
      <c r="AC560" s="42">
        <f t="shared" si="124"/>
        <v>44578526.399999999</v>
      </c>
      <c r="AD560" s="42"/>
      <c r="AE560" s="42">
        <f t="shared" si="125"/>
        <v>7268238</v>
      </c>
      <c r="AF560" s="42">
        <f t="shared" ref="AF560:AF561" si="135">--N560/30*26</f>
        <v>6299139.6000000006</v>
      </c>
      <c r="AG560" s="42">
        <v>0</v>
      </c>
      <c r="AH560" s="42"/>
      <c r="AI560" s="42"/>
      <c r="AJ560" s="42">
        <f t="shared" si="127"/>
        <v>13567377.600000001</v>
      </c>
      <c r="AK560" s="42">
        <f t="shared" si="128"/>
        <v>58145904</v>
      </c>
      <c r="AL560" s="39"/>
      <c r="AM560" s="39"/>
      <c r="AN560" s="39"/>
      <c r="AO560" s="39"/>
      <c r="AP560" s="39"/>
      <c r="AQ560" s="39" t="s">
        <v>61</v>
      </c>
      <c r="AR560" s="39" t="s">
        <v>2002</v>
      </c>
      <c r="AS560" s="39" t="s">
        <v>2003</v>
      </c>
      <c r="AT560" s="39" t="s">
        <v>1175</v>
      </c>
    </row>
    <row r="561" spans="1:46" hidden="1" x14ac:dyDescent="0.25">
      <c r="A561" s="38">
        <v>560</v>
      </c>
      <c r="B561" s="39" t="s">
        <v>6</v>
      </c>
      <c r="C561" s="39" t="s">
        <v>2004</v>
      </c>
      <c r="D561" s="39" t="s">
        <v>2005</v>
      </c>
      <c r="E561" s="40">
        <v>79947417</v>
      </c>
      <c r="F561" s="41">
        <v>46049</v>
      </c>
      <c r="G561" s="41"/>
      <c r="H561" s="41">
        <v>46291</v>
      </c>
      <c r="I561" s="42">
        <v>71528680</v>
      </c>
      <c r="J561" s="43"/>
      <c r="K561" s="40">
        <v>0</v>
      </c>
      <c r="L561" s="39" t="s">
        <v>60</v>
      </c>
      <c r="M561" s="42">
        <v>0</v>
      </c>
      <c r="N561" s="40">
        <v>8941085</v>
      </c>
      <c r="O561" s="42">
        <v>298036.16666666669</v>
      </c>
      <c r="P561" s="38">
        <v>229</v>
      </c>
      <c r="Q561" s="41">
        <v>46033</v>
      </c>
      <c r="R561" s="42">
        <v>71528680</v>
      </c>
      <c r="S561" s="38">
        <v>1036</v>
      </c>
      <c r="T561" s="41">
        <v>46049</v>
      </c>
      <c r="U561" s="42">
        <v>71528680</v>
      </c>
      <c r="V561" s="42">
        <v>1192144.6666666667</v>
      </c>
      <c r="W561" s="42">
        <v>8941085</v>
      </c>
      <c r="X561" s="42">
        <v>8941085</v>
      </c>
      <c r="Y561" s="42">
        <v>8941085</v>
      </c>
      <c r="Z561" s="42">
        <v>8941085</v>
      </c>
      <c r="AA561" s="42">
        <v>8941085</v>
      </c>
      <c r="AB561" s="42">
        <v>8941085</v>
      </c>
      <c r="AC561" s="42">
        <f t="shared" si="124"/>
        <v>54838654.666666664</v>
      </c>
      <c r="AD561" s="42"/>
      <c r="AE561" s="42">
        <f t="shared" si="125"/>
        <v>8941085</v>
      </c>
      <c r="AF561" s="42">
        <f t="shared" si="135"/>
        <v>7748940.333333334</v>
      </c>
      <c r="AG561" s="42">
        <v>0</v>
      </c>
      <c r="AH561" s="42"/>
      <c r="AI561" s="42"/>
      <c r="AJ561" s="42">
        <f t="shared" si="127"/>
        <v>16690025.333333334</v>
      </c>
      <c r="AK561" s="42">
        <f t="shared" si="128"/>
        <v>71528680</v>
      </c>
      <c r="AL561" s="39"/>
      <c r="AM561" s="39"/>
      <c r="AN561" s="39"/>
      <c r="AO561" s="39"/>
      <c r="AP561" s="39"/>
      <c r="AQ561" s="39" t="s">
        <v>61</v>
      </c>
      <c r="AR561" s="39" t="s">
        <v>2006</v>
      </c>
      <c r="AS561" s="39" t="s">
        <v>2007</v>
      </c>
      <c r="AT561" s="39" t="s">
        <v>1175</v>
      </c>
    </row>
    <row r="562" spans="1:46" hidden="1" x14ac:dyDescent="0.25">
      <c r="A562" s="38">
        <v>561</v>
      </c>
      <c r="B562" s="39" t="s">
        <v>4</v>
      </c>
      <c r="C562" s="39" t="s">
        <v>2494</v>
      </c>
      <c r="D562" s="39" t="s">
        <v>2495</v>
      </c>
      <c r="E562" s="40">
        <v>1007493729</v>
      </c>
      <c r="F562" s="41">
        <v>46043</v>
      </c>
      <c r="G562" s="41"/>
      <c r="H562" s="41">
        <v>46285</v>
      </c>
      <c r="I562" s="42">
        <v>48350608</v>
      </c>
      <c r="J562" s="43"/>
      <c r="K562" s="40">
        <v>0</v>
      </c>
      <c r="L562" s="39" t="s">
        <v>60</v>
      </c>
      <c r="M562" s="42">
        <v>0</v>
      </c>
      <c r="N562" s="40">
        <v>6043826</v>
      </c>
      <c r="O562" s="42">
        <v>201460.86666666667</v>
      </c>
      <c r="P562" s="38">
        <v>496</v>
      </c>
      <c r="Q562" s="41">
        <v>46033</v>
      </c>
      <c r="R562" s="42">
        <v>72525924</v>
      </c>
      <c r="S562" s="38">
        <v>473</v>
      </c>
      <c r="T562" s="41">
        <v>46043</v>
      </c>
      <c r="U562" s="42">
        <v>48350608</v>
      </c>
      <c r="V562" s="42">
        <v>2014608.67</v>
      </c>
      <c r="W562" s="42">
        <v>6043826</v>
      </c>
      <c r="X562" s="42">
        <v>6043826</v>
      </c>
      <c r="Y562" s="42">
        <v>6043826</v>
      </c>
      <c r="Z562" s="42">
        <v>6043826</v>
      </c>
      <c r="AA562" s="42">
        <v>6043826</v>
      </c>
      <c r="AB562" s="42">
        <v>6043826</v>
      </c>
      <c r="AC562" s="42">
        <f t="shared" si="124"/>
        <v>38277564.670000002</v>
      </c>
      <c r="AD562" s="42"/>
      <c r="AE562" s="42">
        <f t="shared" si="125"/>
        <v>6043826</v>
      </c>
      <c r="AF562" s="42">
        <f>--N562/30*20</f>
        <v>4029217.3333333335</v>
      </c>
      <c r="AG562" s="42">
        <v>0</v>
      </c>
      <c r="AH562" s="42"/>
      <c r="AI562" s="42"/>
      <c r="AJ562" s="42">
        <f t="shared" si="127"/>
        <v>10073043.333333334</v>
      </c>
      <c r="AK562" s="42">
        <f t="shared" si="128"/>
        <v>48350608.003333338</v>
      </c>
      <c r="AL562" s="39"/>
      <c r="AM562" s="39"/>
      <c r="AN562" s="39"/>
      <c r="AO562" s="39"/>
      <c r="AP562" s="39"/>
      <c r="AQ562" s="39" t="s">
        <v>61</v>
      </c>
      <c r="AR562" s="39" t="s">
        <v>2496</v>
      </c>
      <c r="AS562" s="39" t="s">
        <v>2497</v>
      </c>
      <c r="AT562" s="39" t="s">
        <v>2277</v>
      </c>
    </row>
    <row r="563" spans="1:46" hidden="1" x14ac:dyDescent="0.25">
      <c r="A563" s="38">
        <v>562</v>
      </c>
      <c r="B563" s="39" t="s">
        <v>4</v>
      </c>
      <c r="C563" s="39" t="s">
        <v>2498</v>
      </c>
      <c r="D563" s="39" t="s">
        <v>2499</v>
      </c>
      <c r="E563" s="40">
        <v>1069762005</v>
      </c>
      <c r="F563" s="41">
        <v>46055</v>
      </c>
      <c r="G563" s="41"/>
      <c r="H563" s="41">
        <v>46296</v>
      </c>
      <c r="I563" s="42">
        <v>48350608</v>
      </c>
      <c r="J563" s="43"/>
      <c r="K563" s="40">
        <v>0</v>
      </c>
      <c r="L563" s="39" t="s">
        <v>60</v>
      </c>
      <c r="M563" s="42">
        <v>0</v>
      </c>
      <c r="N563" s="40">
        <v>6043826</v>
      </c>
      <c r="O563" s="42">
        <v>201460.86666666667</v>
      </c>
      <c r="P563" s="38">
        <v>572</v>
      </c>
      <c r="Q563" s="41">
        <v>46033</v>
      </c>
      <c r="R563" s="42">
        <v>72525924</v>
      </c>
      <c r="S563" s="38">
        <v>1085</v>
      </c>
      <c r="T563" s="41">
        <v>46050</v>
      </c>
      <c r="U563" s="42">
        <v>48350608</v>
      </c>
      <c r="V563" s="42">
        <v>0</v>
      </c>
      <c r="W563" s="42">
        <v>5842365.1333333338</v>
      </c>
      <c r="X563" s="42">
        <v>6043826</v>
      </c>
      <c r="Y563" s="42">
        <v>6043826</v>
      </c>
      <c r="Z563" s="42">
        <v>6043826</v>
      </c>
      <c r="AA563" s="42">
        <v>6043826</v>
      </c>
      <c r="AB563" s="42">
        <v>6043826</v>
      </c>
      <c r="AC563" s="42">
        <f t="shared" si="124"/>
        <v>36061495.133333333</v>
      </c>
      <c r="AD563" s="42"/>
      <c r="AE563" s="42">
        <f t="shared" si="125"/>
        <v>6043826</v>
      </c>
      <c r="AF563" s="42">
        <f>--N563</f>
        <v>6043826</v>
      </c>
      <c r="AG563" s="42">
        <f>--N563/30*1</f>
        <v>201460.86666666667</v>
      </c>
      <c r="AH563" s="42">
        <v>0</v>
      </c>
      <c r="AI563" s="42">
        <v>0</v>
      </c>
      <c r="AJ563" s="42">
        <f t="shared" si="127"/>
        <v>12289112.866666667</v>
      </c>
      <c r="AK563" s="42">
        <f t="shared" si="128"/>
        <v>48350608</v>
      </c>
      <c r="AL563" s="39"/>
      <c r="AM563" s="39"/>
      <c r="AN563" s="39"/>
      <c r="AO563" s="39"/>
      <c r="AP563" s="39"/>
      <c r="AQ563" s="39" t="s">
        <v>61</v>
      </c>
      <c r="AR563" s="39" t="s">
        <v>2500</v>
      </c>
      <c r="AS563" s="39" t="s">
        <v>2501</v>
      </c>
      <c r="AT563" s="39" t="s">
        <v>2277</v>
      </c>
    </row>
    <row r="564" spans="1:46" hidden="1" x14ac:dyDescent="0.25">
      <c r="A564" s="38">
        <v>563</v>
      </c>
      <c r="B564" s="39" t="s">
        <v>4</v>
      </c>
      <c r="C564" s="39" t="s">
        <v>2502</v>
      </c>
      <c r="D564" s="39" t="s">
        <v>2503</v>
      </c>
      <c r="E564" s="40">
        <v>1116866356</v>
      </c>
      <c r="F564" s="41">
        <v>46052</v>
      </c>
      <c r="G564" s="41"/>
      <c r="H564" s="41">
        <v>46294</v>
      </c>
      <c r="I564" s="42">
        <v>50762296</v>
      </c>
      <c r="J564" s="43"/>
      <c r="K564" s="40">
        <v>0</v>
      </c>
      <c r="L564" s="39" t="s">
        <v>60</v>
      </c>
      <c r="M564" s="42">
        <v>0</v>
      </c>
      <c r="N564" s="40">
        <v>6345287</v>
      </c>
      <c r="O564" s="42">
        <v>211509.56666666668</v>
      </c>
      <c r="P564" s="38">
        <v>564</v>
      </c>
      <c r="Q564" s="41">
        <v>46033</v>
      </c>
      <c r="R564" s="42">
        <v>76143444</v>
      </c>
      <c r="S564" s="38">
        <v>1176</v>
      </c>
      <c r="T564" s="41">
        <v>46052</v>
      </c>
      <c r="U564" s="42">
        <v>50762296</v>
      </c>
      <c r="V564" s="42">
        <v>211509.56666666668</v>
      </c>
      <c r="W564" s="42">
        <v>6345287</v>
      </c>
      <c r="X564" s="42">
        <v>6345287</v>
      </c>
      <c r="Y564" s="42">
        <v>6345287</v>
      </c>
      <c r="Z564" s="42">
        <v>6345287</v>
      </c>
      <c r="AA564" s="42">
        <v>6345287</v>
      </c>
      <c r="AB564" s="42">
        <v>6345287</v>
      </c>
      <c r="AC564" s="42">
        <f t="shared" si="124"/>
        <v>38283231.566666663</v>
      </c>
      <c r="AD564" s="42"/>
      <c r="AE564" s="42">
        <f t="shared" si="125"/>
        <v>6345287</v>
      </c>
      <c r="AF564" s="42">
        <f>--N564/30*29</f>
        <v>6133777.4333333336</v>
      </c>
      <c r="AG564" s="42">
        <v>0</v>
      </c>
      <c r="AH564" s="42"/>
      <c r="AI564" s="42"/>
      <c r="AJ564" s="42">
        <f t="shared" si="127"/>
        <v>12479064.433333334</v>
      </c>
      <c r="AK564" s="42">
        <f t="shared" si="128"/>
        <v>50762296</v>
      </c>
      <c r="AL564" s="39"/>
      <c r="AM564" s="39"/>
      <c r="AN564" s="39"/>
      <c r="AO564" s="39"/>
      <c r="AP564" s="39"/>
      <c r="AQ564" s="39" t="s">
        <v>61</v>
      </c>
      <c r="AR564" s="39" t="s">
        <v>2504</v>
      </c>
      <c r="AS564" s="39" t="s">
        <v>2505</v>
      </c>
      <c r="AT564" s="39" t="s">
        <v>2277</v>
      </c>
    </row>
    <row r="565" spans="1:46" hidden="1" x14ac:dyDescent="0.25">
      <c r="A565" s="38">
        <v>564</v>
      </c>
      <c r="B565" s="39" t="s">
        <v>4</v>
      </c>
      <c r="C565" s="39" t="s">
        <v>2506</v>
      </c>
      <c r="D565" s="39" t="s">
        <v>2507</v>
      </c>
      <c r="E565" s="40">
        <v>80058443</v>
      </c>
      <c r="F565" s="41">
        <v>46055</v>
      </c>
      <c r="G565" s="41"/>
      <c r="H565" s="41">
        <v>46296</v>
      </c>
      <c r="I565" s="42">
        <v>110010720</v>
      </c>
      <c r="J565" s="43"/>
      <c r="K565" s="40">
        <v>0</v>
      </c>
      <c r="L565" s="39" t="s">
        <v>60</v>
      </c>
      <c r="M565" s="42">
        <v>0</v>
      </c>
      <c r="N565" s="40">
        <v>13751340</v>
      </c>
      <c r="O565" s="42">
        <v>458378</v>
      </c>
      <c r="P565" s="38">
        <v>530</v>
      </c>
      <c r="Q565" s="41">
        <v>46033</v>
      </c>
      <c r="R565" s="42">
        <v>165016080</v>
      </c>
      <c r="S565" s="38">
        <v>1211</v>
      </c>
      <c r="T565" s="41">
        <v>46052</v>
      </c>
      <c r="U565" s="42">
        <v>110010720</v>
      </c>
      <c r="V565" s="42">
        <v>0</v>
      </c>
      <c r="W565" s="42">
        <v>13292962</v>
      </c>
      <c r="X565" s="42">
        <v>13751340</v>
      </c>
      <c r="Y565" s="42">
        <v>13751340</v>
      </c>
      <c r="Z565" s="42">
        <v>13751340</v>
      </c>
      <c r="AA565" s="42">
        <v>13751340</v>
      </c>
      <c r="AB565" s="42">
        <v>13751340</v>
      </c>
      <c r="AC565" s="42">
        <f t="shared" si="124"/>
        <v>82049662</v>
      </c>
      <c r="AD565" s="42"/>
      <c r="AE565" s="42">
        <f t="shared" si="125"/>
        <v>13751340</v>
      </c>
      <c r="AF565" s="42">
        <f t="shared" ref="AF565:AF566" si="136">--N565</f>
        <v>13751340</v>
      </c>
      <c r="AG565" s="42">
        <f t="shared" ref="AG565:AG566" si="137">--N565/30*1</f>
        <v>458378</v>
      </c>
      <c r="AH565" s="42">
        <v>0</v>
      </c>
      <c r="AI565" s="42">
        <v>0</v>
      </c>
      <c r="AJ565" s="42">
        <f t="shared" si="127"/>
        <v>27961058</v>
      </c>
      <c r="AK565" s="42">
        <f t="shared" si="128"/>
        <v>110010720</v>
      </c>
      <c r="AL565" s="39"/>
      <c r="AM565" s="39"/>
      <c r="AN565" s="39"/>
      <c r="AO565" s="39"/>
      <c r="AP565" s="39"/>
      <c r="AQ565" s="39" t="s">
        <v>61</v>
      </c>
      <c r="AR565" s="39" t="s">
        <v>2508</v>
      </c>
      <c r="AS565" s="39" t="s">
        <v>2509</v>
      </c>
      <c r="AT565" s="39" t="s">
        <v>2277</v>
      </c>
    </row>
    <row r="566" spans="1:46" hidden="1" x14ac:dyDescent="0.25">
      <c r="A566" s="38">
        <v>565</v>
      </c>
      <c r="B566" s="39" t="s">
        <v>4</v>
      </c>
      <c r="C566" s="39" t="s">
        <v>2510</v>
      </c>
      <c r="D566" s="39" t="s">
        <v>2511</v>
      </c>
      <c r="E566" s="40">
        <v>1121819345</v>
      </c>
      <c r="F566" s="41">
        <v>46055</v>
      </c>
      <c r="G566" s="41"/>
      <c r="H566" s="41">
        <v>46296</v>
      </c>
      <c r="I566" s="42">
        <v>110010720</v>
      </c>
      <c r="J566" s="43"/>
      <c r="K566" s="40">
        <v>0</v>
      </c>
      <c r="L566" s="39" t="s">
        <v>60</v>
      </c>
      <c r="M566" s="42">
        <v>0</v>
      </c>
      <c r="N566" s="40">
        <v>13751340</v>
      </c>
      <c r="O566" s="42">
        <v>458378</v>
      </c>
      <c r="P566" s="38">
        <v>565</v>
      </c>
      <c r="Q566" s="41">
        <v>46033</v>
      </c>
      <c r="R566" s="42">
        <v>165016080</v>
      </c>
      <c r="S566" s="38">
        <v>1210</v>
      </c>
      <c r="T566" s="41">
        <v>46052</v>
      </c>
      <c r="U566" s="42">
        <v>110010720</v>
      </c>
      <c r="V566" s="42">
        <v>0</v>
      </c>
      <c r="W566" s="42">
        <v>13292962</v>
      </c>
      <c r="X566" s="42">
        <v>13751340</v>
      </c>
      <c r="Y566" s="42">
        <v>13751340</v>
      </c>
      <c r="Z566" s="42">
        <v>13751340</v>
      </c>
      <c r="AA566" s="42">
        <v>13751340</v>
      </c>
      <c r="AB566" s="42">
        <v>13751340</v>
      </c>
      <c r="AC566" s="42">
        <f t="shared" si="124"/>
        <v>82049662</v>
      </c>
      <c r="AD566" s="42"/>
      <c r="AE566" s="42">
        <f t="shared" si="125"/>
        <v>13751340</v>
      </c>
      <c r="AF566" s="42">
        <f t="shared" si="136"/>
        <v>13751340</v>
      </c>
      <c r="AG566" s="42">
        <f t="shared" si="137"/>
        <v>458378</v>
      </c>
      <c r="AH566" s="42">
        <v>0</v>
      </c>
      <c r="AI566" s="42">
        <v>0</v>
      </c>
      <c r="AJ566" s="42">
        <f t="shared" si="127"/>
        <v>27961058</v>
      </c>
      <c r="AK566" s="42">
        <f t="shared" si="128"/>
        <v>110010720</v>
      </c>
      <c r="AL566" s="39"/>
      <c r="AM566" s="39"/>
      <c r="AN566" s="39"/>
      <c r="AO566" s="39"/>
      <c r="AP566" s="39"/>
      <c r="AQ566" s="39" t="s">
        <v>61</v>
      </c>
      <c r="AR566" s="39" t="s">
        <v>2512</v>
      </c>
      <c r="AS566" s="39" t="s">
        <v>2513</v>
      </c>
      <c r="AT566" s="39" t="s">
        <v>2277</v>
      </c>
    </row>
    <row r="567" spans="1:46" hidden="1" x14ac:dyDescent="0.25">
      <c r="A567" s="38">
        <v>566</v>
      </c>
      <c r="B567" s="39" t="s">
        <v>4</v>
      </c>
      <c r="C567" s="39" t="s">
        <v>2514</v>
      </c>
      <c r="D567" s="39" t="s">
        <v>2515</v>
      </c>
      <c r="E567" s="40">
        <v>45520920</v>
      </c>
      <c r="F567" s="41">
        <v>46052</v>
      </c>
      <c r="G567" s="41"/>
      <c r="H567" s="41">
        <v>46294</v>
      </c>
      <c r="I567" s="42">
        <v>110010720</v>
      </c>
      <c r="J567" s="43"/>
      <c r="K567" s="40">
        <v>0</v>
      </c>
      <c r="L567" s="39" t="s">
        <v>60</v>
      </c>
      <c r="M567" s="42">
        <v>0</v>
      </c>
      <c r="N567" s="40">
        <v>13751340</v>
      </c>
      <c r="O567" s="42">
        <v>458378</v>
      </c>
      <c r="P567" s="38">
        <v>520</v>
      </c>
      <c r="Q567" s="41">
        <v>46033</v>
      </c>
      <c r="R567" s="42">
        <v>110010720</v>
      </c>
      <c r="S567" s="38">
        <v>1180</v>
      </c>
      <c r="T567" s="41">
        <v>46052</v>
      </c>
      <c r="U567" s="42">
        <v>110010720</v>
      </c>
      <c r="V567" s="42">
        <v>458378</v>
      </c>
      <c r="W567" s="42">
        <v>13751340</v>
      </c>
      <c r="X567" s="42">
        <v>13751340</v>
      </c>
      <c r="Y567" s="42">
        <v>13751340</v>
      </c>
      <c r="Z567" s="42">
        <v>13751340</v>
      </c>
      <c r="AA567" s="42">
        <v>13751340</v>
      </c>
      <c r="AB567" s="42">
        <v>13751340</v>
      </c>
      <c r="AC567" s="42">
        <f t="shared" si="124"/>
        <v>82966418</v>
      </c>
      <c r="AD567" s="42"/>
      <c r="AE567" s="42">
        <f t="shared" si="125"/>
        <v>13751340</v>
      </c>
      <c r="AF567" s="42">
        <f t="shared" ref="AF567:AF568" si="138">--N567/30*29</f>
        <v>13292962</v>
      </c>
      <c r="AG567" s="42">
        <v>0</v>
      </c>
      <c r="AH567" s="42"/>
      <c r="AI567" s="42"/>
      <c r="AJ567" s="42">
        <f t="shared" si="127"/>
        <v>27044302</v>
      </c>
      <c r="AK567" s="42">
        <f t="shared" si="128"/>
        <v>110010720</v>
      </c>
      <c r="AL567" s="39"/>
      <c r="AM567" s="39"/>
      <c r="AN567" s="39"/>
      <c r="AO567" s="39"/>
      <c r="AP567" s="39"/>
      <c r="AQ567" s="39" t="s">
        <v>61</v>
      </c>
      <c r="AR567" s="39" t="s">
        <v>2516</v>
      </c>
      <c r="AS567" s="39" t="s">
        <v>2517</v>
      </c>
      <c r="AT567" s="39" t="s">
        <v>2277</v>
      </c>
    </row>
    <row r="568" spans="1:46" hidden="1" x14ac:dyDescent="0.25">
      <c r="A568" s="38">
        <v>567</v>
      </c>
      <c r="B568" s="39" t="s">
        <v>4</v>
      </c>
      <c r="C568" s="39" t="s">
        <v>2518</v>
      </c>
      <c r="D568" s="39" t="s">
        <v>2519</v>
      </c>
      <c r="E568" s="40">
        <v>1012333823</v>
      </c>
      <c r="F568" s="41">
        <v>46052</v>
      </c>
      <c r="G568" s="41"/>
      <c r="H568" s="41">
        <v>46294</v>
      </c>
      <c r="I568" s="42">
        <v>67581360</v>
      </c>
      <c r="J568" s="43"/>
      <c r="K568" s="40">
        <v>0</v>
      </c>
      <c r="L568" s="39" t="s">
        <v>60</v>
      </c>
      <c r="M568" s="42">
        <v>0</v>
      </c>
      <c r="N568" s="40">
        <v>8447670</v>
      </c>
      <c r="O568" s="42">
        <v>281589</v>
      </c>
      <c r="P568" s="38">
        <v>502</v>
      </c>
      <c r="Q568" s="41">
        <v>46033</v>
      </c>
      <c r="R568" s="42">
        <v>67581360</v>
      </c>
      <c r="S568" s="38">
        <v>1189</v>
      </c>
      <c r="T568" s="41">
        <v>46052</v>
      </c>
      <c r="U568" s="42">
        <v>67581360</v>
      </c>
      <c r="V568" s="42">
        <v>281589</v>
      </c>
      <c r="W568" s="42">
        <v>8447670</v>
      </c>
      <c r="X568" s="42">
        <v>8447670</v>
      </c>
      <c r="Y568" s="42">
        <v>8447670</v>
      </c>
      <c r="Z568" s="42">
        <v>8447670</v>
      </c>
      <c r="AA568" s="42">
        <v>8447670</v>
      </c>
      <c r="AB568" s="42">
        <v>8447670</v>
      </c>
      <c r="AC568" s="42">
        <f t="shared" si="124"/>
        <v>50967609</v>
      </c>
      <c r="AD568" s="42"/>
      <c r="AE568" s="42">
        <f t="shared" si="125"/>
        <v>8447670</v>
      </c>
      <c r="AF568" s="42">
        <f t="shared" si="138"/>
        <v>8166081</v>
      </c>
      <c r="AG568" s="42">
        <v>0</v>
      </c>
      <c r="AH568" s="42"/>
      <c r="AI568" s="42"/>
      <c r="AJ568" s="42">
        <f t="shared" si="127"/>
        <v>16613751</v>
      </c>
      <c r="AK568" s="42">
        <f t="shared" si="128"/>
        <v>67581360</v>
      </c>
      <c r="AL568" s="39"/>
      <c r="AM568" s="39"/>
      <c r="AN568" s="39"/>
      <c r="AO568" s="39"/>
      <c r="AP568" s="39"/>
      <c r="AQ568" s="39" t="s">
        <v>61</v>
      </c>
      <c r="AR568" s="39" t="s">
        <v>2520</v>
      </c>
      <c r="AS568" s="39" t="s">
        <v>2521</v>
      </c>
      <c r="AT568" s="39" t="s">
        <v>2277</v>
      </c>
    </row>
    <row r="569" spans="1:46" hidden="1" x14ac:dyDescent="0.25">
      <c r="A569" s="38">
        <v>568</v>
      </c>
      <c r="B569" s="39" t="s">
        <v>4</v>
      </c>
      <c r="C569" s="39" t="s">
        <v>2522</v>
      </c>
      <c r="D569" s="39" t="s">
        <v>2523</v>
      </c>
      <c r="E569" s="40">
        <v>1030577140</v>
      </c>
      <c r="F569" s="41">
        <v>46055</v>
      </c>
      <c r="G569" s="41"/>
      <c r="H569" s="41">
        <v>46296</v>
      </c>
      <c r="I569" s="42">
        <v>67581360</v>
      </c>
      <c r="J569" s="43"/>
      <c r="K569" s="40">
        <v>0</v>
      </c>
      <c r="L569" s="39" t="s">
        <v>60</v>
      </c>
      <c r="M569" s="42">
        <v>0</v>
      </c>
      <c r="N569" s="40">
        <v>8447670</v>
      </c>
      <c r="O569" s="42">
        <v>281589</v>
      </c>
      <c r="P569" s="38">
        <v>594</v>
      </c>
      <c r="Q569" s="41">
        <v>46033</v>
      </c>
      <c r="R569" s="42">
        <v>67581360</v>
      </c>
      <c r="S569" s="38">
        <v>1195</v>
      </c>
      <c r="T569" s="41">
        <v>46052</v>
      </c>
      <c r="U569" s="42">
        <v>67581360</v>
      </c>
      <c r="V569" s="42">
        <v>0</v>
      </c>
      <c r="W569" s="42">
        <v>8166081</v>
      </c>
      <c r="X569" s="42">
        <v>8447670</v>
      </c>
      <c r="Y569" s="42">
        <v>8447670</v>
      </c>
      <c r="Z569" s="42">
        <v>8447670</v>
      </c>
      <c r="AA569" s="42">
        <v>8447670</v>
      </c>
      <c r="AB569" s="42">
        <v>8447670</v>
      </c>
      <c r="AC569" s="42">
        <f t="shared" si="124"/>
        <v>50404431</v>
      </c>
      <c r="AD569" s="42"/>
      <c r="AE569" s="42">
        <f t="shared" si="125"/>
        <v>8447670</v>
      </c>
      <c r="AF569" s="42">
        <f>--N569</f>
        <v>8447670</v>
      </c>
      <c r="AG569" s="42">
        <f>--N569/30*1</f>
        <v>281589</v>
      </c>
      <c r="AH569" s="42">
        <v>0</v>
      </c>
      <c r="AI569" s="42">
        <v>0</v>
      </c>
      <c r="AJ569" s="42">
        <f t="shared" si="127"/>
        <v>17176929</v>
      </c>
      <c r="AK569" s="42">
        <f t="shared" si="128"/>
        <v>67581360</v>
      </c>
      <c r="AL569" s="39"/>
      <c r="AM569" s="39"/>
      <c r="AN569" s="39"/>
      <c r="AO569" s="39"/>
      <c r="AP569" s="39"/>
      <c r="AQ569" s="39" t="s">
        <v>61</v>
      </c>
      <c r="AR569" s="39" t="s">
        <v>2524</v>
      </c>
      <c r="AS569" s="39" t="s">
        <v>2525</v>
      </c>
      <c r="AT569" s="39" t="s">
        <v>2277</v>
      </c>
    </row>
    <row r="570" spans="1:46" hidden="1" x14ac:dyDescent="0.25">
      <c r="A570" s="38">
        <v>569</v>
      </c>
      <c r="B570" s="39" t="s">
        <v>4</v>
      </c>
      <c r="C570" s="39" t="s">
        <v>2526</v>
      </c>
      <c r="D570" s="39" t="s">
        <v>2527</v>
      </c>
      <c r="E570" s="40">
        <v>1075662488</v>
      </c>
      <c r="F570" s="41">
        <v>46052</v>
      </c>
      <c r="G570" s="41"/>
      <c r="H570" s="41">
        <v>46294</v>
      </c>
      <c r="I570" s="42">
        <v>67581360</v>
      </c>
      <c r="J570" s="43"/>
      <c r="K570" s="40">
        <v>0</v>
      </c>
      <c r="L570" s="39" t="s">
        <v>60</v>
      </c>
      <c r="M570" s="42">
        <v>0</v>
      </c>
      <c r="N570" s="40">
        <v>8447670</v>
      </c>
      <c r="O570" s="42">
        <v>281589</v>
      </c>
      <c r="P570" s="38">
        <v>550</v>
      </c>
      <c r="Q570" s="41">
        <v>46033</v>
      </c>
      <c r="R570" s="42">
        <v>67581360</v>
      </c>
      <c r="S570" s="38">
        <v>1178</v>
      </c>
      <c r="T570" s="41">
        <v>46052</v>
      </c>
      <c r="U570" s="42">
        <v>67581360</v>
      </c>
      <c r="V570" s="42">
        <v>281589</v>
      </c>
      <c r="W570" s="42">
        <v>8447670</v>
      </c>
      <c r="X570" s="42">
        <v>8447670</v>
      </c>
      <c r="Y570" s="42">
        <v>8447670</v>
      </c>
      <c r="Z570" s="42">
        <v>8447670</v>
      </c>
      <c r="AA570" s="42">
        <v>8447670</v>
      </c>
      <c r="AB570" s="42">
        <v>8447670</v>
      </c>
      <c r="AC570" s="42">
        <f t="shared" si="124"/>
        <v>50967609</v>
      </c>
      <c r="AD570" s="42"/>
      <c r="AE570" s="42">
        <f t="shared" si="125"/>
        <v>8447670</v>
      </c>
      <c r="AF570" s="42">
        <f>--N570/30*29</f>
        <v>8166081</v>
      </c>
      <c r="AG570" s="42">
        <v>0</v>
      </c>
      <c r="AH570" s="42"/>
      <c r="AI570" s="42"/>
      <c r="AJ570" s="42">
        <f t="shared" si="127"/>
        <v>16613751</v>
      </c>
      <c r="AK570" s="42">
        <f t="shared" si="128"/>
        <v>67581360</v>
      </c>
      <c r="AL570" s="39"/>
      <c r="AM570" s="39"/>
      <c r="AN570" s="39"/>
      <c r="AO570" s="39"/>
      <c r="AP570" s="39"/>
      <c r="AQ570" s="39" t="s">
        <v>61</v>
      </c>
      <c r="AR570" s="39" t="s">
        <v>2528</v>
      </c>
      <c r="AS570" s="39" t="s">
        <v>2529</v>
      </c>
      <c r="AT570" s="39" t="s">
        <v>2277</v>
      </c>
    </row>
    <row r="571" spans="1:46" hidden="1" x14ac:dyDescent="0.25">
      <c r="A571" s="38">
        <v>570</v>
      </c>
      <c r="B571" s="39" t="s">
        <v>4</v>
      </c>
      <c r="C571" s="39" t="s">
        <v>2530</v>
      </c>
      <c r="D571" s="39" t="s">
        <v>2531</v>
      </c>
      <c r="E571" s="40">
        <v>37671532</v>
      </c>
      <c r="F571" s="41">
        <v>46055</v>
      </c>
      <c r="G571" s="41"/>
      <c r="H571" s="41">
        <v>46296</v>
      </c>
      <c r="I571" s="42">
        <v>67581360</v>
      </c>
      <c r="J571" s="43"/>
      <c r="K571" s="40">
        <v>0</v>
      </c>
      <c r="L571" s="39" t="s">
        <v>60</v>
      </c>
      <c r="M571" s="42">
        <v>0</v>
      </c>
      <c r="N571" s="40">
        <v>8447670</v>
      </c>
      <c r="O571" s="42">
        <v>281589</v>
      </c>
      <c r="P571" s="38">
        <v>584</v>
      </c>
      <c r="Q571" s="41">
        <v>46033</v>
      </c>
      <c r="R571" s="42">
        <v>101372040</v>
      </c>
      <c r="S571" s="38">
        <v>1186</v>
      </c>
      <c r="T571" s="41">
        <v>46052</v>
      </c>
      <c r="U571" s="42">
        <v>67581360</v>
      </c>
      <c r="V571" s="42">
        <v>0</v>
      </c>
      <c r="W571" s="42">
        <v>8166081</v>
      </c>
      <c r="X571" s="42">
        <v>8447670</v>
      </c>
      <c r="Y571" s="42">
        <v>8447670</v>
      </c>
      <c r="Z571" s="42">
        <v>8447670</v>
      </c>
      <c r="AA571" s="42">
        <v>8447670</v>
      </c>
      <c r="AB571" s="42">
        <v>8447670</v>
      </c>
      <c r="AC571" s="42">
        <f t="shared" si="124"/>
        <v>50404431</v>
      </c>
      <c r="AD571" s="42"/>
      <c r="AE571" s="42">
        <f t="shared" si="125"/>
        <v>8447670</v>
      </c>
      <c r="AF571" s="42">
        <f t="shared" ref="AF571:AF577" si="139">--N571</f>
        <v>8447670</v>
      </c>
      <c r="AG571" s="42">
        <f t="shared" ref="AG571:AG577" si="140">--N571/30*1</f>
        <v>281589</v>
      </c>
      <c r="AH571" s="42">
        <v>0</v>
      </c>
      <c r="AI571" s="42">
        <v>0</v>
      </c>
      <c r="AJ571" s="42">
        <f t="shared" si="127"/>
        <v>17176929</v>
      </c>
      <c r="AK571" s="42">
        <f t="shared" si="128"/>
        <v>67581360</v>
      </c>
      <c r="AL571" s="39"/>
      <c r="AM571" s="39"/>
      <c r="AN571" s="39"/>
      <c r="AO571" s="39"/>
      <c r="AP571" s="39"/>
      <c r="AQ571" s="39" t="s">
        <v>61</v>
      </c>
      <c r="AR571" s="39" t="s">
        <v>2532</v>
      </c>
      <c r="AS571" s="39" t="s">
        <v>2533</v>
      </c>
      <c r="AT571" s="39" t="s">
        <v>2277</v>
      </c>
    </row>
    <row r="572" spans="1:46" hidden="1" x14ac:dyDescent="0.25">
      <c r="A572" s="38">
        <v>571</v>
      </c>
      <c r="B572" s="39" t="s">
        <v>4</v>
      </c>
      <c r="C572" s="39" t="s">
        <v>2534</v>
      </c>
      <c r="D572" s="39" t="s">
        <v>2535</v>
      </c>
      <c r="E572" s="40">
        <v>80154330</v>
      </c>
      <c r="F572" s="41">
        <v>46055</v>
      </c>
      <c r="G572" s="41"/>
      <c r="H572" s="41">
        <v>46296</v>
      </c>
      <c r="I572" s="42">
        <v>67581360</v>
      </c>
      <c r="J572" s="43"/>
      <c r="K572" s="40">
        <v>0</v>
      </c>
      <c r="L572" s="39" t="s">
        <v>60</v>
      </c>
      <c r="M572" s="42">
        <v>0</v>
      </c>
      <c r="N572" s="40">
        <v>8447670</v>
      </c>
      <c r="O572" s="42">
        <v>281589</v>
      </c>
      <c r="P572" s="38">
        <v>540</v>
      </c>
      <c r="Q572" s="41">
        <v>46033</v>
      </c>
      <c r="R572" s="42">
        <v>101372040</v>
      </c>
      <c r="S572" s="38">
        <v>1184</v>
      </c>
      <c r="T572" s="41">
        <v>46052</v>
      </c>
      <c r="U572" s="42">
        <v>67581360</v>
      </c>
      <c r="V572" s="42">
        <v>0</v>
      </c>
      <c r="W572" s="42">
        <v>8166081</v>
      </c>
      <c r="X572" s="42">
        <v>8447670</v>
      </c>
      <c r="Y572" s="42">
        <v>8447670</v>
      </c>
      <c r="Z572" s="42">
        <v>8447670</v>
      </c>
      <c r="AA572" s="42">
        <v>8447670</v>
      </c>
      <c r="AB572" s="42">
        <v>8447670</v>
      </c>
      <c r="AC572" s="42">
        <f t="shared" si="124"/>
        <v>50404431</v>
      </c>
      <c r="AD572" s="42"/>
      <c r="AE572" s="42">
        <f t="shared" si="125"/>
        <v>8447670</v>
      </c>
      <c r="AF572" s="42">
        <f t="shared" si="139"/>
        <v>8447670</v>
      </c>
      <c r="AG572" s="42">
        <f t="shared" si="140"/>
        <v>281589</v>
      </c>
      <c r="AH572" s="42">
        <v>0</v>
      </c>
      <c r="AI572" s="42">
        <v>0</v>
      </c>
      <c r="AJ572" s="42">
        <f t="shared" si="127"/>
        <v>17176929</v>
      </c>
      <c r="AK572" s="42">
        <f t="shared" si="128"/>
        <v>67581360</v>
      </c>
      <c r="AL572" s="39"/>
      <c r="AM572" s="39"/>
      <c r="AN572" s="39"/>
      <c r="AO572" s="39"/>
      <c r="AP572" s="39"/>
      <c r="AQ572" s="39" t="s">
        <v>61</v>
      </c>
      <c r="AR572" s="39" t="s">
        <v>2536</v>
      </c>
      <c r="AS572" s="39" t="s">
        <v>2537</v>
      </c>
      <c r="AT572" s="39" t="s">
        <v>2277</v>
      </c>
    </row>
    <row r="573" spans="1:46" hidden="1" x14ac:dyDescent="0.25">
      <c r="A573" s="38">
        <v>572</v>
      </c>
      <c r="B573" s="39" t="s">
        <v>4</v>
      </c>
      <c r="C573" s="39" t="s">
        <v>2538</v>
      </c>
      <c r="D573" s="39" t="s">
        <v>2539</v>
      </c>
      <c r="E573" s="40">
        <v>47440081</v>
      </c>
      <c r="F573" s="41">
        <v>46055</v>
      </c>
      <c r="G573" s="41"/>
      <c r="H573" s="41">
        <v>46296</v>
      </c>
      <c r="I573" s="42">
        <v>67581360</v>
      </c>
      <c r="J573" s="43"/>
      <c r="K573" s="40">
        <v>0</v>
      </c>
      <c r="L573" s="39" t="s">
        <v>60</v>
      </c>
      <c r="M573" s="42">
        <v>0</v>
      </c>
      <c r="N573" s="40">
        <v>8447670</v>
      </c>
      <c r="O573" s="42">
        <v>281589</v>
      </c>
      <c r="P573" s="38">
        <v>523</v>
      </c>
      <c r="Q573" s="41">
        <v>46033</v>
      </c>
      <c r="R573" s="42">
        <v>101372040</v>
      </c>
      <c r="S573" s="38">
        <v>1183</v>
      </c>
      <c r="T573" s="41">
        <v>46052</v>
      </c>
      <c r="U573" s="42">
        <v>67581360</v>
      </c>
      <c r="V573" s="42">
        <v>0</v>
      </c>
      <c r="W573" s="42">
        <v>8166081</v>
      </c>
      <c r="X573" s="42">
        <v>8447670</v>
      </c>
      <c r="Y573" s="42">
        <v>8447670</v>
      </c>
      <c r="Z573" s="42">
        <v>8447670</v>
      </c>
      <c r="AA573" s="42">
        <v>8447670</v>
      </c>
      <c r="AB573" s="42">
        <v>8447670</v>
      </c>
      <c r="AC573" s="42">
        <f t="shared" si="124"/>
        <v>50404431</v>
      </c>
      <c r="AD573" s="42"/>
      <c r="AE573" s="42">
        <f t="shared" si="125"/>
        <v>8447670</v>
      </c>
      <c r="AF573" s="42">
        <f t="shared" si="139"/>
        <v>8447670</v>
      </c>
      <c r="AG573" s="42">
        <f t="shared" si="140"/>
        <v>281589</v>
      </c>
      <c r="AH573" s="42">
        <v>0</v>
      </c>
      <c r="AI573" s="42">
        <v>0</v>
      </c>
      <c r="AJ573" s="42">
        <f t="shared" si="127"/>
        <v>17176929</v>
      </c>
      <c r="AK573" s="42">
        <f t="shared" si="128"/>
        <v>67581360</v>
      </c>
      <c r="AL573" s="39"/>
      <c r="AM573" s="39"/>
      <c r="AN573" s="39"/>
      <c r="AO573" s="39"/>
      <c r="AP573" s="39"/>
      <c r="AQ573" s="39" t="s">
        <v>61</v>
      </c>
      <c r="AR573" s="39" t="s">
        <v>2540</v>
      </c>
      <c r="AS573" s="39" t="s">
        <v>2541</v>
      </c>
      <c r="AT573" s="39" t="s">
        <v>2277</v>
      </c>
    </row>
    <row r="574" spans="1:46" hidden="1" x14ac:dyDescent="0.25">
      <c r="A574" s="38">
        <v>573</v>
      </c>
      <c r="B574" s="39" t="s">
        <v>4</v>
      </c>
      <c r="C574" s="39" t="s">
        <v>2542</v>
      </c>
      <c r="D574" s="39" t="s">
        <v>2543</v>
      </c>
      <c r="E574" s="40">
        <v>1015447945</v>
      </c>
      <c r="F574" s="41">
        <v>46055</v>
      </c>
      <c r="G574" s="41"/>
      <c r="H574" s="41">
        <v>46296</v>
      </c>
      <c r="I574" s="42">
        <v>48350608</v>
      </c>
      <c r="J574" s="43"/>
      <c r="K574" s="40">
        <v>0</v>
      </c>
      <c r="L574" s="39" t="s">
        <v>60</v>
      </c>
      <c r="M574" s="42">
        <v>0</v>
      </c>
      <c r="N574" s="40">
        <v>6043826</v>
      </c>
      <c r="O574" s="42">
        <v>201460.86666666667</v>
      </c>
      <c r="P574" s="38">
        <v>582</v>
      </c>
      <c r="Q574" s="41">
        <v>46033</v>
      </c>
      <c r="R574" s="42">
        <v>72525924</v>
      </c>
      <c r="S574" s="38">
        <v>1191</v>
      </c>
      <c r="T574" s="41">
        <v>46052</v>
      </c>
      <c r="U574" s="42">
        <v>48350608</v>
      </c>
      <c r="V574" s="42">
        <v>0</v>
      </c>
      <c r="W574" s="42">
        <v>5842365.1299999999</v>
      </c>
      <c r="X574" s="42">
        <v>6043826</v>
      </c>
      <c r="Y574" s="42">
        <v>6043826</v>
      </c>
      <c r="Z574" s="42">
        <v>6043826</v>
      </c>
      <c r="AA574" s="42">
        <v>6043826</v>
      </c>
      <c r="AB574" s="42">
        <v>6043826</v>
      </c>
      <c r="AC574" s="42">
        <f t="shared" si="124"/>
        <v>36061495.129999995</v>
      </c>
      <c r="AD574" s="42"/>
      <c r="AE574" s="42">
        <f t="shared" si="125"/>
        <v>6043826</v>
      </c>
      <c r="AF574" s="42">
        <f t="shared" si="139"/>
        <v>6043826</v>
      </c>
      <c r="AG574" s="42">
        <f t="shared" si="140"/>
        <v>201460.86666666667</v>
      </c>
      <c r="AH574" s="42">
        <v>0</v>
      </c>
      <c r="AI574" s="42">
        <v>0</v>
      </c>
      <c r="AJ574" s="42">
        <f t="shared" si="127"/>
        <v>12289112.866666667</v>
      </c>
      <c r="AK574" s="42">
        <f t="shared" si="128"/>
        <v>48350607.996666662</v>
      </c>
      <c r="AL574" s="39"/>
      <c r="AM574" s="39"/>
      <c r="AN574" s="39"/>
      <c r="AO574" s="39"/>
      <c r="AP574" s="39"/>
      <c r="AQ574" s="39" t="s">
        <v>61</v>
      </c>
      <c r="AR574" s="39" t="s">
        <v>2544</v>
      </c>
      <c r="AS574" s="39" t="s">
        <v>2545</v>
      </c>
      <c r="AT574" s="39" t="s">
        <v>2277</v>
      </c>
    </row>
    <row r="575" spans="1:46" hidden="1" x14ac:dyDescent="0.25">
      <c r="A575" s="38">
        <v>574</v>
      </c>
      <c r="B575" s="39" t="s">
        <v>4</v>
      </c>
      <c r="C575" s="39" t="s">
        <v>2546</v>
      </c>
      <c r="D575" s="39" t="s">
        <v>2547</v>
      </c>
      <c r="E575" s="40">
        <v>1069764458</v>
      </c>
      <c r="F575" s="41">
        <v>46055</v>
      </c>
      <c r="G575" s="41"/>
      <c r="H575" s="41">
        <v>46296</v>
      </c>
      <c r="I575" s="42">
        <v>48350608</v>
      </c>
      <c r="J575" s="43"/>
      <c r="K575" s="40">
        <v>0</v>
      </c>
      <c r="L575" s="39" t="s">
        <v>60</v>
      </c>
      <c r="M575" s="42">
        <v>0</v>
      </c>
      <c r="N575" s="40">
        <v>6043826</v>
      </c>
      <c r="O575" s="42">
        <v>201460.86666666667</v>
      </c>
      <c r="P575" s="38">
        <v>583</v>
      </c>
      <c r="Q575" s="41">
        <v>46033</v>
      </c>
      <c r="R575" s="42">
        <v>72525924</v>
      </c>
      <c r="S575" s="38">
        <v>1182</v>
      </c>
      <c r="T575" s="41">
        <v>46052</v>
      </c>
      <c r="U575" s="42">
        <v>48350608</v>
      </c>
      <c r="V575" s="42">
        <v>0</v>
      </c>
      <c r="W575" s="42">
        <v>5842365.1333333338</v>
      </c>
      <c r="X575" s="42">
        <v>6043826</v>
      </c>
      <c r="Y575" s="42">
        <v>6043826</v>
      </c>
      <c r="Z575" s="42">
        <v>6043826</v>
      </c>
      <c r="AA575" s="42">
        <v>6043826</v>
      </c>
      <c r="AB575" s="42">
        <v>6043826</v>
      </c>
      <c r="AC575" s="42">
        <f t="shared" si="124"/>
        <v>36061495.133333333</v>
      </c>
      <c r="AD575" s="42"/>
      <c r="AE575" s="42">
        <f t="shared" si="125"/>
        <v>6043826</v>
      </c>
      <c r="AF575" s="42">
        <f t="shared" si="139"/>
        <v>6043826</v>
      </c>
      <c r="AG575" s="42">
        <f t="shared" si="140"/>
        <v>201460.86666666667</v>
      </c>
      <c r="AH575" s="42">
        <v>0</v>
      </c>
      <c r="AI575" s="42">
        <v>0</v>
      </c>
      <c r="AJ575" s="42">
        <f t="shared" si="127"/>
        <v>12289112.866666667</v>
      </c>
      <c r="AK575" s="42">
        <f t="shared" si="128"/>
        <v>48350608</v>
      </c>
      <c r="AL575" s="39"/>
      <c r="AM575" s="39"/>
      <c r="AN575" s="39"/>
      <c r="AO575" s="39"/>
      <c r="AP575" s="39"/>
      <c r="AQ575" s="39" t="s">
        <v>61</v>
      </c>
      <c r="AR575" s="39" t="s">
        <v>2548</v>
      </c>
      <c r="AS575" s="39" t="s">
        <v>2549</v>
      </c>
      <c r="AT575" s="39" t="s">
        <v>2277</v>
      </c>
    </row>
    <row r="576" spans="1:46" hidden="1" x14ac:dyDescent="0.25">
      <c r="A576" s="38">
        <v>575</v>
      </c>
      <c r="B576" s="39" t="s">
        <v>4</v>
      </c>
      <c r="C576" s="39" t="s">
        <v>2550</v>
      </c>
      <c r="D576" s="39" t="s">
        <v>2551</v>
      </c>
      <c r="E576" s="40">
        <v>1000181091</v>
      </c>
      <c r="F576" s="41">
        <v>46055</v>
      </c>
      <c r="G576" s="41"/>
      <c r="H576" s="41">
        <v>46296</v>
      </c>
      <c r="I576" s="42">
        <v>48350608</v>
      </c>
      <c r="J576" s="43"/>
      <c r="K576" s="40">
        <v>0</v>
      </c>
      <c r="L576" s="39" t="s">
        <v>60</v>
      </c>
      <c r="M576" s="42">
        <v>0</v>
      </c>
      <c r="N576" s="40">
        <v>6043826</v>
      </c>
      <c r="O576" s="42">
        <v>201460.86666666667</v>
      </c>
      <c r="P576" s="38">
        <v>554</v>
      </c>
      <c r="Q576" s="41">
        <v>46033</v>
      </c>
      <c r="R576" s="42">
        <v>72525924</v>
      </c>
      <c r="S576" s="38">
        <v>1212</v>
      </c>
      <c r="T576" s="41">
        <v>46052</v>
      </c>
      <c r="U576" s="42">
        <v>48350608</v>
      </c>
      <c r="V576" s="42">
        <v>0</v>
      </c>
      <c r="W576" s="42">
        <v>5842365.1299999999</v>
      </c>
      <c r="X576" s="42">
        <v>6043826</v>
      </c>
      <c r="Y576" s="42">
        <v>6043826</v>
      </c>
      <c r="Z576" s="42">
        <v>6043826</v>
      </c>
      <c r="AA576" s="42">
        <v>6043826</v>
      </c>
      <c r="AB576" s="42">
        <v>6043826</v>
      </c>
      <c r="AC576" s="42">
        <f t="shared" si="124"/>
        <v>36061495.129999995</v>
      </c>
      <c r="AD576" s="42"/>
      <c r="AE576" s="42">
        <f t="shared" si="125"/>
        <v>6043826</v>
      </c>
      <c r="AF576" s="42">
        <f t="shared" si="139"/>
        <v>6043826</v>
      </c>
      <c r="AG576" s="42">
        <f t="shared" si="140"/>
        <v>201460.86666666667</v>
      </c>
      <c r="AH576" s="42">
        <v>0</v>
      </c>
      <c r="AI576" s="42">
        <v>0</v>
      </c>
      <c r="AJ576" s="42">
        <f t="shared" si="127"/>
        <v>12289112.866666667</v>
      </c>
      <c r="AK576" s="42">
        <f t="shared" si="128"/>
        <v>48350607.996666662</v>
      </c>
      <c r="AL576" s="39"/>
      <c r="AM576" s="39"/>
      <c r="AN576" s="39"/>
      <c r="AO576" s="39"/>
      <c r="AP576" s="39"/>
      <c r="AQ576" s="39" t="s">
        <v>61</v>
      </c>
      <c r="AR576" s="39" t="s">
        <v>2552</v>
      </c>
      <c r="AS576" s="39" t="s">
        <v>2553</v>
      </c>
      <c r="AT576" s="39" t="s">
        <v>2277</v>
      </c>
    </row>
    <row r="577" spans="1:46" hidden="1" x14ac:dyDescent="0.25">
      <c r="A577" s="38">
        <v>576</v>
      </c>
      <c r="B577" s="39" t="s">
        <v>4</v>
      </c>
      <c r="C577" s="39" t="s">
        <v>2554</v>
      </c>
      <c r="D577" s="39" t="s">
        <v>2555</v>
      </c>
      <c r="E577" s="40">
        <v>1007674001</v>
      </c>
      <c r="F577" s="41">
        <v>46055</v>
      </c>
      <c r="G577" s="41"/>
      <c r="H577" s="41">
        <v>46296</v>
      </c>
      <c r="I577" s="42">
        <v>48350608</v>
      </c>
      <c r="J577" s="43"/>
      <c r="K577" s="40">
        <v>0</v>
      </c>
      <c r="L577" s="39" t="s">
        <v>60</v>
      </c>
      <c r="M577" s="42">
        <v>0</v>
      </c>
      <c r="N577" s="40">
        <v>6043826</v>
      </c>
      <c r="O577" s="42">
        <v>201460.86666666667</v>
      </c>
      <c r="P577" s="38">
        <v>521</v>
      </c>
      <c r="Q577" s="41">
        <v>46033</v>
      </c>
      <c r="R577" s="42">
        <v>72525924</v>
      </c>
      <c r="S577" s="38">
        <v>1225</v>
      </c>
      <c r="T577" s="41">
        <v>46052</v>
      </c>
      <c r="U577" s="42">
        <v>48350608</v>
      </c>
      <c r="V577" s="42">
        <v>0</v>
      </c>
      <c r="W577" s="42">
        <v>5842365.1333333338</v>
      </c>
      <c r="X577" s="42">
        <v>6043826</v>
      </c>
      <c r="Y577" s="42">
        <v>6043826</v>
      </c>
      <c r="Z577" s="42">
        <v>6043826</v>
      </c>
      <c r="AA577" s="42">
        <v>6043826</v>
      </c>
      <c r="AB577" s="42">
        <v>6043826</v>
      </c>
      <c r="AC577" s="42">
        <f t="shared" si="124"/>
        <v>36061495.133333333</v>
      </c>
      <c r="AD577" s="42"/>
      <c r="AE577" s="42">
        <f t="shared" si="125"/>
        <v>6043826</v>
      </c>
      <c r="AF577" s="42">
        <f t="shared" si="139"/>
        <v>6043826</v>
      </c>
      <c r="AG577" s="42">
        <f t="shared" si="140"/>
        <v>201460.86666666667</v>
      </c>
      <c r="AH577" s="42">
        <v>0</v>
      </c>
      <c r="AI577" s="42">
        <v>0</v>
      </c>
      <c r="AJ577" s="42">
        <f t="shared" si="127"/>
        <v>12289112.866666667</v>
      </c>
      <c r="AK577" s="42">
        <f t="shared" si="128"/>
        <v>48350608</v>
      </c>
      <c r="AL577" s="39"/>
      <c r="AM577" s="39"/>
      <c r="AN577" s="39"/>
      <c r="AO577" s="39"/>
      <c r="AP577" s="39"/>
      <c r="AQ577" s="39" t="s">
        <v>61</v>
      </c>
      <c r="AR577" s="39" t="s">
        <v>2556</v>
      </c>
      <c r="AS577" s="39" t="s">
        <v>2557</v>
      </c>
      <c r="AT577" s="39" t="s">
        <v>2277</v>
      </c>
    </row>
    <row r="578" spans="1:46" hidden="1" x14ac:dyDescent="0.25">
      <c r="A578" s="38">
        <v>577</v>
      </c>
      <c r="B578" s="39" t="s">
        <v>4</v>
      </c>
      <c r="C578" s="39" t="s">
        <v>2558</v>
      </c>
      <c r="D578" s="39" t="s">
        <v>2559</v>
      </c>
      <c r="E578" s="40">
        <v>52691820</v>
      </c>
      <c r="F578" s="41">
        <v>46052</v>
      </c>
      <c r="G578" s="41"/>
      <c r="H578" s="41">
        <v>46294</v>
      </c>
      <c r="I578" s="42">
        <v>48350608</v>
      </c>
      <c r="J578" s="43"/>
      <c r="K578" s="40">
        <v>0</v>
      </c>
      <c r="L578" s="39" t="s">
        <v>60</v>
      </c>
      <c r="M578" s="42">
        <v>0</v>
      </c>
      <c r="N578" s="40">
        <v>6043826</v>
      </c>
      <c r="O578" s="42">
        <v>201460.86666666667</v>
      </c>
      <c r="P578" s="38">
        <v>515</v>
      </c>
      <c r="Q578" s="41">
        <v>46033</v>
      </c>
      <c r="R578" s="42">
        <v>72525912</v>
      </c>
      <c r="S578" s="38">
        <v>1203</v>
      </c>
      <c r="T578" s="41">
        <v>46052</v>
      </c>
      <c r="U578" s="42">
        <v>48350608</v>
      </c>
      <c r="V578" s="42">
        <v>201460.87</v>
      </c>
      <c r="W578" s="42">
        <v>6043826</v>
      </c>
      <c r="X578" s="42">
        <v>6043826</v>
      </c>
      <c r="Y578" s="42">
        <v>6043826</v>
      </c>
      <c r="Z578" s="42">
        <v>6043826</v>
      </c>
      <c r="AA578" s="42">
        <v>6043826</v>
      </c>
      <c r="AB578" s="42">
        <v>6043826</v>
      </c>
      <c r="AC578" s="42">
        <f t="shared" si="124"/>
        <v>36464416.870000005</v>
      </c>
      <c r="AD578" s="42"/>
      <c r="AE578" s="42">
        <f t="shared" si="125"/>
        <v>6043826</v>
      </c>
      <c r="AF578" s="42">
        <f t="shared" ref="AF578:AF580" si="141">--N578/30*29</f>
        <v>5842365.1333333338</v>
      </c>
      <c r="AG578" s="42">
        <v>0</v>
      </c>
      <c r="AH578" s="42"/>
      <c r="AI578" s="42"/>
      <c r="AJ578" s="42">
        <f t="shared" si="127"/>
        <v>11886191.133333333</v>
      </c>
      <c r="AK578" s="42">
        <f t="shared" si="128"/>
        <v>48350608.003333338</v>
      </c>
      <c r="AL578" s="39"/>
      <c r="AM578" s="39"/>
      <c r="AN578" s="39"/>
      <c r="AO578" s="39"/>
      <c r="AP578" s="39"/>
      <c r="AQ578" s="39" t="s">
        <v>61</v>
      </c>
      <c r="AR578" s="39" t="s">
        <v>2560</v>
      </c>
      <c r="AS578" s="39" t="s">
        <v>2561</v>
      </c>
      <c r="AT578" s="39" t="s">
        <v>2277</v>
      </c>
    </row>
    <row r="579" spans="1:46" hidden="1" x14ac:dyDescent="0.25">
      <c r="A579" s="38">
        <v>578</v>
      </c>
      <c r="B579" s="39" t="s">
        <v>4</v>
      </c>
      <c r="C579" s="39" t="s">
        <v>2562</v>
      </c>
      <c r="D579" s="39" t="s">
        <v>2563</v>
      </c>
      <c r="E579" s="40">
        <v>1020728875</v>
      </c>
      <c r="F579" s="41">
        <v>46052</v>
      </c>
      <c r="G579" s="41"/>
      <c r="H579" s="41">
        <v>46294</v>
      </c>
      <c r="I579" s="42">
        <v>48350608</v>
      </c>
      <c r="J579" s="43"/>
      <c r="K579" s="40">
        <v>0</v>
      </c>
      <c r="L579" s="39" t="s">
        <v>60</v>
      </c>
      <c r="M579" s="42">
        <v>0</v>
      </c>
      <c r="N579" s="40">
        <v>6043826</v>
      </c>
      <c r="O579" s="42">
        <v>201460.86666666667</v>
      </c>
      <c r="P579" s="38">
        <v>486</v>
      </c>
      <c r="Q579" s="41">
        <v>46033</v>
      </c>
      <c r="R579" s="42">
        <v>72525912</v>
      </c>
      <c r="S579" s="38">
        <v>1188</v>
      </c>
      <c r="T579" s="41">
        <v>46052</v>
      </c>
      <c r="U579" s="42">
        <v>48350608</v>
      </c>
      <c r="V579" s="42">
        <v>201460.86666666667</v>
      </c>
      <c r="W579" s="42">
        <v>6043826</v>
      </c>
      <c r="X579" s="42">
        <v>6043826</v>
      </c>
      <c r="Y579" s="42">
        <v>6043826</v>
      </c>
      <c r="Z579" s="42">
        <v>6043826</v>
      </c>
      <c r="AA579" s="42">
        <v>6043826</v>
      </c>
      <c r="AB579" s="42">
        <v>6043826</v>
      </c>
      <c r="AC579" s="42">
        <f>SUM(V579:AA579)</f>
        <v>30420590.866666667</v>
      </c>
      <c r="AD579" s="42">
        <f>+AB579</f>
        <v>6043826</v>
      </c>
      <c r="AE579" s="42">
        <f t="shared" ref="AE579:AE642" si="142">--N579</f>
        <v>6043826</v>
      </c>
      <c r="AF579" s="42">
        <f t="shared" si="141"/>
        <v>5842365.1333333338</v>
      </c>
      <c r="AG579" s="42">
        <v>0</v>
      </c>
      <c r="AH579" s="42"/>
      <c r="AI579" s="42"/>
      <c r="AJ579" s="42">
        <f t="shared" ref="AJ579:AJ642" si="143">SUM(AD579:AI579)</f>
        <v>17930017.133333333</v>
      </c>
      <c r="AK579" s="42">
        <f t="shared" ref="AK579:AK642" si="144">--AJ579--AC579</f>
        <v>48350608</v>
      </c>
      <c r="AL579" s="39"/>
      <c r="AM579" s="39"/>
      <c r="AN579" s="39"/>
      <c r="AO579" s="39"/>
      <c r="AP579" s="39"/>
      <c r="AQ579" s="39" t="s">
        <v>61</v>
      </c>
      <c r="AR579" s="39" t="s">
        <v>2564</v>
      </c>
      <c r="AS579" s="39" t="s">
        <v>2565</v>
      </c>
      <c r="AT579" s="39" t="s">
        <v>2277</v>
      </c>
    </row>
    <row r="580" spans="1:46" hidden="1" x14ac:dyDescent="0.25">
      <c r="A580" s="38">
        <v>579</v>
      </c>
      <c r="B580" s="39" t="s">
        <v>4</v>
      </c>
      <c r="C580" s="39" t="s">
        <v>2566</v>
      </c>
      <c r="D580" s="39" t="s">
        <v>2567</v>
      </c>
      <c r="E580" s="40">
        <v>1014190727</v>
      </c>
      <c r="F580" s="41">
        <v>46052</v>
      </c>
      <c r="G580" s="41"/>
      <c r="H580" s="41">
        <v>46294</v>
      </c>
      <c r="I580" s="42">
        <v>48350608</v>
      </c>
      <c r="J580" s="43"/>
      <c r="K580" s="40">
        <v>0</v>
      </c>
      <c r="L580" s="39" t="s">
        <v>60</v>
      </c>
      <c r="M580" s="42">
        <v>0</v>
      </c>
      <c r="N580" s="40">
        <v>6043826</v>
      </c>
      <c r="O580" s="42">
        <v>201460.86666666667</v>
      </c>
      <c r="P580" s="38">
        <v>574</v>
      </c>
      <c r="Q580" s="41">
        <v>46033</v>
      </c>
      <c r="R580" s="42">
        <v>72525912</v>
      </c>
      <c r="S580" s="38">
        <v>1190</v>
      </c>
      <c r="T580" s="41">
        <v>46052</v>
      </c>
      <c r="U580" s="42">
        <v>48350608</v>
      </c>
      <c r="V580" s="42">
        <v>201460.86666666667</v>
      </c>
      <c r="W580" s="42">
        <v>6043826</v>
      </c>
      <c r="X580" s="42">
        <v>6043826</v>
      </c>
      <c r="Y580" s="42">
        <v>6043826</v>
      </c>
      <c r="Z580" s="42">
        <v>6043826</v>
      </c>
      <c r="AA580" s="42">
        <v>6043826</v>
      </c>
      <c r="AB580" s="42">
        <v>6043826</v>
      </c>
      <c r="AC580" s="42">
        <f t="shared" ref="AC580:AC642" si="145">SUM(V580:AB580)</f>
        <v>36464416.866666667</v>
      </c>
      <c r="AD580" s="42"/>
      <c r="AE580" s="42">
        <f t="shared" si="142"/>
        <v>6043826</v>
      </c>
      <c r="AF580" s="42">
        <f t="shared" si="141"/>
        <v>5842365.1333333338</v>
      </c>
      <c r="AG580" s="42">
        <v>0</v>
      </c>
      <c r="AH580" s="42"/>
      <c r="AI580" s="42"/>
      <c r="AJ580" s="42">
        <f t="shared" si="143"/>
        <v>11886191.133333333</v>
      </c>
      <c r="AK580" s="42">
        <f t="shared" si="144"/>
        <v>48350608</v>
      </c>
      <c r="AL580" s="39"/>
      <c r="AM580" s="39"/>
      <c r="AN580" s="39"/>
      <c r="AO580" s="39"/>
      <c r="AP580" s="39"/>
      <c r="AQ580" s="39" t="s">
        <v>61</v>
      </c>
      <c r="AR580" s="39" t="s">
        <v>2568</v>
      </c>
      <c r="AS580" s="39" t="s">
        <v>2569</v>
      </c>
      <c r="AT580" s="39" t="s">
        <v>2277</v>
      </c>
    </row>
    <row r="581" spans="1:46" hidden="1" x14ac:dyDescent="0.25">
      <c r="A581" s="38">
        <v>580</v>
      </c>
      <c r="B581" s="39" t="s">
        <v>4</v>
      </c>
      <c r="C581" s="39" t="s">
        <v>2570</v>
      </c>
      <c r="D581" s="39" t="s">
        <v>2571</v>
      </c>
      <c r="E581" s="40">
        <v>53160005</v>
      </c>
      <c r="F581" s="41">
        <v>46055</v>
      </c>
      <c r="G581" s="41"/>
      <c r="H581" s="41">
        <v>46296</v>
      </c>
      <c r="I581" s="42">
        <v>48350608</v>
      </c>
      <c r="J581" s="43"/>
      <c r="K581" s="40">
        <v>0</v>
      </c>
      <c r="L581" s="39" t="s">
        <v>60</v>
      </c>
      <c r="M581" s="42">
        <v>0</v>
      </c>
      <c r="N581" s="40">
        <v>6043826</v>
      </c>
      <c r="O581" s="42">
        <v>201460.86666666667</v>
      </c>
      <c r="P581" s="38">
        <v>527</v>
      </c>
      <c r="Q581" s="41">
        <v>46033</v>
      </c>
      <c r="R581" s="42">
        <v>72525912</v>
      </c>
      <c r="S581" s="38">
        <v>1196</v>
      </c>
      <c r="T581" s="41">
        <v>46052</v>
      </c>
      <c r="U581" s="42">
        <v>48350608</v>
      </c>
      <c r="V581" s="42">
        <v>0</v>
      </c>
      <c r="W581" s="42">
        <v>5842365.1333333338</v>
      </c>
      <c r="X581" s="42">
        <v>6043823</v>
      </c>
      <c r="Y581" s="42">
        <v>6043829</v>
      </c>
      <c r="Z581" s="42">
        <v>6043826</v>
      </c>
      <c r="AA581" s="42">
        <v>6043826</v>
      </c>
      <c r="AB581" s="42">
        <v>6043826</v>
      </c>
      <c r="AC581" s="42">
        <f t="shared" si="145"/>
        <v>36061495.133333333</v>
      </c>
      <c r="AD581" s="42"/>
      <c r="AE581" s="42">
        <f t="shared" si="142"/>
        <v>6043826</v>
      </c>
      <c r="AF581" s="42">
        <f t="shared" ref="AF581:AF584" si="146">--N581</f>
        <v>6043826</v>
      </c>
      <c r="AG581" s="42">
        <f t="shared" ref="AG581:AG584" si="147">--N581/30*1</f>
        <v>201460.86666666667</v>
      </c>
      <c r="AH581" s="42">
        <v>0</v>
      </c>
      <c r="AI581" s="42">
        <v>0</v>
      </c>
      <c r="AJ581" s="42">
        <f t="shared" si="143"/>
        <v>12289112.866666667</v>
      </c>
      <c r="AK581" s="42">
        <f t="shared" si="144"/>
        <v>48350608</v>
      </c>
      <c r="AL581" s="39"/>
      <c r="AM581" s="39"/>
      <c r="AN581" s="39"/>
      <c r="AO581" s="39"/>
      <c r="AP581" s="39"/>
      <c r="AQ581" s="39" t="s">
        <v>61</v>
      </c>
      <c r="AR581" s="39" t="s">
        <v>2572</v>
      </c>
      <c r="AS581" s="39" t="s">
        <v>2573</v>
      </c>
      <c r="AT581" s="39" t="s">
        <v>2277</v>
      </c>
    </row>
    <row r="582" spans="1:46" hidden="1" x14ac:dyDescent="0.25">
      <c r="A582" s="38">
        <v>581</v>
      </c>
      <c r="B582" s="39" t="s">
        <v>4</v>
      </c>
      <c r="C582" s="39" t="s">
        <v>2574</v>
      </c>
      <c r="D582" s="39" t="s">
        <v>2575</v>
      </c>
      <c r="E582" s="40">
        <v>1015423448</v>
      </c>
      <c r="F582" s="41">
        <v>46055</v>
      </c>
      <c r="G582" s="41"/>
      <c r="H582" s="41">
        <v>46296</v>
      </c>
      <c r="I582" s="42">
        <v>50762296</v>
      </c>
      <c r="J582" s="43"/>
      <c r="K582" s="40">
        <v>0</v>
      </c>
      <c r="L582" s="39" t="s">
        <v>60</v>
      </c>
      <c r="M582" s="42">
        <v>0</v>
      </c>
      <c r="N582" s="40">
        <v>6345287</v>
      </c>
      <c r="O582" s="42">
        <v>211509.56666666668</v>
      </c>
      <c r="P582" s="38">
        <v>493</v>
      </c>
      <c r="Q582" s="41">
        <v>46033</v>
      </c>
      <c r="R582" s="42">
        <v>76143444</v>
      </c>
      <c r="S582" s="38">
        <v>1194</v>
      </c>
      <c r="T582" s="41">
        <v>46052</v>
      </c>
      <c r="U582" s="42">
        <v>50762296</v>
      </c>
      <c r="V582" s="42">
        <v>0</v>
      </c>
      <c r="W582" s="42">
        <v>6133777.4299999997</v>
      </c>
      <c r="X582" s="42">
        <v>6345287</v>
      </c>
      <c r="Y582" s="42">
        <v>6345287</v>
      </c>
      <c r="Z582" s="42">
        <v>6345287</v>
      </c>
      <c r="AA582" s="42">
        <v>6345287</v>
      </c>
      <c r="AB582" s="42">
        <v>6345287</v>
      </c>
      <c r="AC582" s="42">
        <f t="shared" si="145"/>
        <v>37860212.43</v>
      </c>
      <c r="AD582" s="42"/>
      <c r="AE582" s="42">
        <f t="shared" si="142"/>
        <v>6345287</v>
      </c>
      <c r="AF582" s="42">
        <f t="shared" si="146"/>
        <v>6345287</v>
      </c>
      <c r="AG582" s="42">
        <f t="shared" si="147"/>
        <v>211509.56666666668</v>
      </c>
      <c r="AH582" s="42">
        <v>0</v>
      </c>
      <c r="AI582" s="42">
        <v>0</v>
      </c>
      <c r="AJ582" s="42">
        <f t="shared" si="143"/>
        <v>12902083.566666666</v>
      </c>
      <c r="AK582" s="42">
        <f t="shared" si="144"/>
        <v>50762295.99666667</v>
      </c>
      <c r="AL582" s="39"/>
      <c r="AM582" s="39"/>
      <c r="AN582" s="39"/>
      <c r="AO582" s="39"/>
      <c r="AP582" s="39"/>
      <c r="AQ582" s="39" t="s">
        <v>61</v>
      </c>
      <c r="AR582" s="39" t="s">
        <v>2576</v>
      </c>
      <c r="AS582" s="39" t="s">
        <v>2577</v>
      </c>
      <c r="AT582" s="39" t="s">
        <v>2277</v>
      </c>
    </row>
    <row r="583" spans="1:46" hidden="1" x14ac:dyDescent="0.25">
      <c r="A583" s="38">
        <v>582</v>
      </c>
      <c r="B583" s="39" t="s">
        <v>4</v>
      </c>
      <c r="C583" s="39" t="s">
        <v>2578</v>
      </c>
      <c r="D583" s="39" t="s">
        <v>2579</v>
      </c>
      <c r="E583" s="40">
        <v>52523752</v>
      </c>
      <c r="F583" s="41">
        <v>46055</v>
      </c>
      <c r="G583" s="41"/>
      <c r="H583" s="41">
        <v>46296</v>
      </c>
      <c r="I583" s="42">
        <v>60000000</v>
      </c>
      <c r="J583" s="43"/>
      <c r="K583" s="40">
        <v>0</v>
      </c>
      <c r="L583" s="39" t="s">
        <v>60</v>
      </c>
      <c r="M583" s="42">
        <v>0</v>
      </c>
      <c r="N583" s="40">
        <v>7500000</v>
      </c>
      <c r="O583" s="42">
        <v>250000</v>
      </c>
      <c r="P583" s="38">
        <v>508</v>
      </c>
      <c r="Q583" s="41">
        <v>46033</v>
      </c>
      <c r="R583" s="42">
        <v>90000000</v>
      </c>
      <c r="S583" s="38">
        <v>1204</v>
      </c>
      <c r="T583" s="41">
        <v>46052</v>
      </c>
      <c r="U583" s="42">
        <v>60000000</v>
      </c>
      <c r="V583" s="42">
        <v>0</v>
      </c>
      <c r="W583" s="42">
        <v>7250000</v>
      </c>
      <c r="X583" s="42">
        <v>7500000</v>
      </c>
      <c r="Y583" s="42">
        <v>7500000</v>
      </c>
      <c r="Z583" s="42">
        <v>7500000</v>
      </c>
      <c r="AA583" s="42">
        <v>7500000</v>
      </c>
      <c r="AB583" s="42">
        <v>7500000</v>
      </c>
      <c r="AC583" s="42">
        <f t="shared" si="145"/>
        <v>44750000</v>
      </c>
      <c r="AD583" s="42"/>
      <c r="AE583" s="42">
        <f t="shared" si="142"/>
        <v>7500000</v>
      </c>
      <c r="AF583" s="42">
        <f t="shared" si="146"/>
        <v>7500000</v>
      </c>
      <c r="AG583" s="42">
        <f t="shared" si="147"/>
        <v>250000</v>
      </c>
      <c r="AH583" s="42">
        <v>0</v>
      </c>
      <c r="AI583" s="42">
        <v>0</v>
      </c>
      <c r="AJ583" s="42">
        <f t="shared" si="143"/>
        <v>15250000</v>
      </c>
      <c r="AK583" s="42">
        <f t="shared" si="144"/>
        <v>60000000</v>
      </c>
      <c r="AL583" s="39"/>
      <c r="AM583" s="39"/>
      <c r="AN583" s="39"/>
      <c r="AO583" s="39"/>
      <c r="AP583" s="39"/>
      <c r="AQ583" s="39" t="s">
        <v>61</v>
      </c>
      <c r="AR583" s="39" t="s">
        <v>2580</v>
      </c>
      <c r="AS583" s="39" t="s">
        <v>2581</v>
      </c>
      <c r="AT583" s="39" t="s">
        <v>2277</v>
      </c>
    </row>
    <row r="584" spans="1:46" hidden="1" x14ac:dyDescent="0.25">
      <c r="A584" s="38">
        <v>583</v>
      </c>
      <c r="B584" s="39" t="s">
        <v>4</v>
      </c>
      <c r="C584" s="39" t="s">
        <v>2582</v>
      </c>
      <c r="D584" s="39" t="s">
        <v>2583</v>
      </c>
      <c r="E584" s="40">
        <v>72256425</v>
      </c>
      <c r="F584" s="41">
        <v>46055</v>
      </c>
      <c r="G584" s="41"/>
      <c r="H584" s="41">
        <v>46296</v>
      </c>
      <c r="I584" s="42">
        <v>48350608</v>
      </c>
      <c r="J584" s="43"/>
      <c r="K584" s="40">
        <v>0</v>
      </c>
      <c r="L584" s="39" t="s">
        <v>60</v>
      </c>
      <c r="M584" s="42">
        <v>0</v>
      </c>
      <c r="N584" s="40">
        <v>6043826</v>
      </c>
      <c r="O584" s="42">
        <v>201460.86666666667</v>
      </c>
      <c r="P584" s="38">
        <v>511</v>
      </c>
      <c r="Q584" s="41">
        <v>46033</v>
      </c>
      <c r="R584" s="42">
        <v>72525924</v>
      </c>
      <c r="S584" s="38">
        <v>1270</v>
      </c>
      <c r="T584" s="41">
        <v>46052</v>
      </c>
      <c r="U584" s="42">
        <v>48350608</v>
      </c>
      <c r="V584" s="42">
        <v>0</v>
      </c>
      <c r="W584" s="42">
        <v>5842365.1333333338</v>
      </c>
      <c r="X584" s="42">
        <v>6043826</v>
      </c>
      <c r="Y584" s="42">
        <v>6043826</v>
      </c>
      <c r="Z584" s="42">
        <v>6043826</v>
      </c>
      <c r="AA584" s="42">
        <v>6043826</v>
      </c>
      <c r="AB584" s="42">
        <v>6043826</v>
      </c>
      <c r="AC584" s="42">
        <f t="shared" si="145"/>
        <v>36061495.133333333</v>
      </c>
      <c r="AD584" s="42"/>
      <c r="AE584" s="42">
        <f t="shared" si="142"/>
        <v>6043826</v>
      </c>
      <c r="AF584" s="42">
        <f t="shared" si="146"/>
        <v>6043826</v>
      </c>
      <c r="AG584" s="42">
        <f t="shared" si="147"/>
        <v>201460.86666666667</v>
      </c>
      <c r="AH584" s="42">
        <v>0</v>
      </c>
      <c r="AI584" s="42">
        <v>0</v>
      </c>
      <c r="AJ584" s="42">
        <f t="shared" si="143"/>
        <v>12289112.866666667</v>
      </c>
      <c r="AK584" s="42">
        <f t="shared" si="144"/>
        <v>48350608</v>
      </c>
      <c r="AL584" s="39"/>
      <c r="AM584" s="39"/>
      <c r="AN584" s="39"/>
      <c r="AO584" s="39"/>
      <c r="AP584" s="39"/>
      <c r="AQ584" s="39" t="s">
        <v>163</v>
      </c>
      <c r="AR584" s="39" t="s">
        <v>2584</v>
      </c>
      <c r="AS584" s="39" t="s">
        <v>2585</v>
      </c>
      <c r="AT584" s="39" t="s">
        <v>2277</v>
      </c>
    </row>
    <row r="585" spans="1:46" hidden="1" x14ac:dyDescent="0.25">
      <c r="A585" s="38">
        <v>584</v>
      </c>
      <c r="B585" s="39" t="s">
        <v>4</v>
      </c>
      <c r="C585" s="39" t="s">
        <v>2586</v>
      </c>
      <c r="D585" s="39" t="s">
        <v>2587</v>
      </c>
      <c r="E585" s="40">
        <v>1019026904</v>
      </c>
      <c r="F585" s="41">
        <v>46048</v>
      </c>
      <c r="G585" s="41"/>
      <c r="H585" s="41">
        <v>46290</v>
      </c>
      <c r="I585" s="42">
        <v>48350608</v>
      </c>
      <c r="J585" s="43"/>
      <c r="K585" s="40">
        <v>0</v>
      </c>
      <c r="L585" s="39" t="s">
        <v>60</v>
      </c>
      <c r="M585" s="42">
        <v>0</v>
      </c>
      <c r="N585" s="40">
        <v>6043826</v>
      </c>
      <c r="O585" s="42">
        <v>201460.86666666667</v>
      </c>
      <c r="P585" s="38">
        <v>514</v>
      </c>
      <c r="Q585" s="41">
        <v>46033</v>
      </c>
      <c r="R585" s="42">
        <v>72525924</v>
      </c>
      <c r="S585" s="38">
        <v>585</v>
      </c>
      <c r="T585" s="41">
        <v>46047</v>
      </c>
      <c r="U585" s="42">
        <v>48350608</v>
      </c>
      <c r="V585" s="42">
        <v>1007304.33</v>
      </c>
      <c r="W585" s="42">
        <v>6043826</v>
      </c>
      <c r="X585" s="42">
        <v>6043826</v>
      </c>
      <c r="Y585" s="42">
        <v>6043826</v>
      </c>
      <c r="Z585" s="42">
        <v>6043826</v>
      </c>
      <c r="AA585" s="42">
        <v>6043826</v>
      </c>
      <c r="AB585" s="42">
        <v>6043826</v>
      </c>
      <c r="AC585" s="42">
        <f t="shared" si="145"/>
        <v>37270260.329999998</v>
      </c>
      <c r="AD585" s="42"/>
      <c r="AE585" s="42">
        <f t="shared" si="142"/>
        <v>6043826</v>
      </c>
      <c r="AF585" s="42">
        <f>--N585/30*25</f>
        <v>5036521.666666667</v>
      </c>
      <c r="AG585" s="42">
        <v>0</v>
      </c>
      <c r="AH585" s="42"/>
      <c r="AI585" s="42"/>
      <c r="AJ585" s="42">
        <f t="shared" si="143"/>
        <v>11080347.666666668</v>
      </c>
      <c r="AK585" s="42">
        <f t="shared" si="144"/>
        <v>48350607.99666667</v>
      </c>
      <c r="AL585" s="39"/>
      <c r="AM585" s="39"/>
      <c r="AN585" s="39"/>
      <c r="AO585" s="39"/>
      <c r="AP585" s="39"/>
      <c r="AQ585" s="39" t="s">
        <v>163</v>
      </c>
      <c r="AR585" s="39" t="s">
        <v>2588</v>
      </c>
      <c r="AS585" s="39" t="s">
        <v>2589</v>
      </c>
      <c r="AT585" s="39" t="s">
        <v>2277</v>
      </c>
    </row>
    <row r="586" spans="1:46" hidden="1" x14ac:dyDescent="0.25">
      <c r="A586" s="38">
        <v>585</v>
      </c>
      <c r="B586" s="39" t="s">
        <v>4</v>
      </c>
      <c r="C586" s="39" t="s">
        <v>2590</v>
      </c>
      <c r="D586" s="39" t="s">
        <v>2591</v>
      </c>
      <c r="E586" s="40">
        <v>1193557847</v>
      </c>
      <c r="F586" s="41">
        <v>46055</v>
      </c>
      <c r="G586" s="41"/>
      <c r="H586" s="41">
        <v>46296</v>
      </c>
      <c r="I586" s="42">
        <v>47880000</v>
      </c>
      <c r="J586" s="43"/>
      <c r="K586" s="40">
        <v>0</v>
      </c>
      <c r="L586" s="39" t="s">
        <v>60</v>
      </c>
      <c r="M586" s="42">
        <v>0</v>
      </c>
      <c r="N586" s="40">
        <v>5985000</v>
      </c>
      <c r="O586" s="42">
        <v>199500</v>
      </c>
      <c r="P586" s="38">
        <v>524</v>
      </c>
      <c r="Q586" s="41">
        <v>46033</v>
      </c>
      <c r="R586" s="42">
        <v>71820000</v>
      </c>
      <c r="S586" s="38">
        <v>1193</v>
      </c>
      <c r="T586" s="41">
        <v>46052</v>
      </c>
      <c r="U586" s="42">
        <v>47880000</v>
      </c>
      <c r="V586" s="42">
        <v>0</v>
      </c>
      <c r="W586" s="42">
        <v>5785500</v>
      </c>
      <c r="X586" s="42">
        <v>5985000</v>
      </c>
      <c r="Y586" s="42">
        <v>5985000</v>
      </c>
      <c r="Z586" s="42">
        <v>5985000</v>
      </c>
      <c r="AA586" s="42">
        <v>5985000</v>
      </c>
      <c r="AB586" s="42">
        <v>5985000</v>
      </c>
      <c r="AC586" s="42">
        <f t="shared" si="145"/>
        <v>35710500</v>
      </c>
      <c r="AD586" s="42"/>
      <c r="AE586" s="42">
        <f t="shared" si="142"/>
        <v>5985000</v>
      </c>
      <c r="AF586" s="42">
        <f t="shared" ref="AF586:AF595" si="148">--N586</f>
        <v>5985000</v>
      </c>
      <c r="AG586" s="42">
        <f t="shared" ref="AG586:AG595" si="149">--N586/30*1</f>
        <v>199500</v>
      </c>
      <c r="AH586" s="42">
        <v>0</v>
      </c>
      <c r="AI586" s="42">
        <v>0</v>
      </c>
      <c r="AJ586" s="42">
        <f t="shared" si="143"/>
        <v>12169500</v>
      </c>
      <c r="AK586" s="42">
        <f t="shared" si="144"/>
        <v>47880000</v>
      </c>
      <c r="AL586" s="39"/>
      <c r="AM586" s="39"/>
      <c r="AN586" s="39"/>
      <c r="AO586" s="39"/>
      <c r="AP586" s="39"/>
      <c r="AQ586" s="39" t="s">
        <v>61</v>
      </c>
      <c r="AR586" s="39" t="s">
        <v>2592</v>
      </c>
      <c r="AS586" s="39" t="s">
        <v>2593</v>
      </c>
      <c r="AT586" s="39" t="s">
        <v>2277</v>
      </c>
    </row>
    <row r="587" spans="1:46" hidden="1" x14ac:dyDescent="0.25">
      <c r="A587" s="38">
        <v>586</v>
      </c>
      <c r="B587" s="39" t="s">
        <v>4</v>
      </c>
      <c r="C587" s="39" t="s">
        <v>2594</v>
      </c>
      <c r="D587" s="39" t="s">
        <v>2595</v>
      </c>
      <c r="E587" s="40">
        <v>15817656</v>
      </c>
      <c r="F587" s="41">
        <v>46055</v>
      </c>
      <c r="G587" s="41"/>
      <c r="H587" s="41">
        <v>46296</v>
      </c>
      <c r="I587" s="42">
        <v>69600000</v>
      </c>
      <c r="J587" s="43"/>
      <c r="K587" s="40">
        <v>0</v>
      </c>
      <c r="L587" s="39" t="s">
        <v>60</v>
      </c>
      <c r="M587" s="42">
        <v>0</v>
      </c>
      <c r="N587" s="40">
        <v>8700000</v>
      </c>
      <c r="O587" s="42">
        <v>290000</v>
      </c>
      <c r="P587" s="38">
        <v>544</v>
      </c>
      <c r="Q587" s="41">
        <v>46033</v>
      </c>
      <c r="R587" s="42">
        <v>104400000</v>
      </c>
      <c r="S587" s="38">
        <v>1221</v>
      </c>
      <c r="T587" s="41">
        <v>46052</v>
      </c>
      <c r="U587" s="42">
        <v>69600000</v>
      </c>
      <c r="V587" s="42">
        <v>0</v>
      </c>
      <c r="W587" s="42">
        <v>8410000</v>
      </c>
      <c r="X587" s="42">
        <v>8700000</v>
      </c>
      <c r="Y587" s="42">
        <v>8700000</v>
      </c>
      <c r="Z587" s="42">
        <v>8700000</v>
      </c>
      <c r="AA587" s="42">
        <v>8700000</v>
      </c>
      <c r="AB587" s="42">
        <v>8700000</v>
      </c>
      <c r="AC587" s="42">
        <f t="shared" si="145"/>
        <v>51910000</v>
      </c>
      <c r="AD587" s="42"/>
      <c r="AE587" s="42">
        <f t="shared" si="142"/>
        <v>8700000</v>
      </c>
      <c r="AF587" s="42">
        <f t="shared" si="148"/>
        <v>8700000</v>
      </c>
      <c r="AG587" s="42">
        <f t="shared" si="149"/>
        <v>290000</v>
      </c>
      <c r="AH587" s="42">
        <v>0</v>
      </c>
      <c r="AI587" s="42">
        <v>0</v>
      </c>
      <c r="AJ587" s="42">
        <f t="shared" si="143"/>
        <v>17690000</v>
      </c>
      <c r="AK587" s="42">
        <f t="shared" si="144"/>
        <v>69600000</v>
      </c>
      <c r="AL587" s="39"/>
      <c r="AM587" s="39"/>
      <c r="AN587" s="39"/>
      <c r="AO587" s="39"/>
      <c r="AP587" s="39"/>
      <c r="AQ587" s="39" t="s">
        <v>61</v>
      </c>
      <c r="AR587" s="39" t="s">
        <v>2596</v>
      </c>
      <c r="AS587" s="39" t="s">
        <v>2597</v>
      </c>
      <c r="AT587" s="39" t="s">
        <v>2277</v>
      </c>
    </row>
    <row r="588" spans="1:46" hidden="1" x14ac:dyDescent="0.25">
      <c r="A588" s="38">
        <v>587</v>
      </c>
      <c r="B588" s="39" t="s">
        <v>4</v>
      </c>
      <c r="C588" s="39" t="s">
        <v>2598</v>
      </c>
      <c r="D588" s="39" t="s">
        <v>2599</v>
      </c>
      <c r="E588" s="40">
        <v>32784718</v>
      </c>
      <c r="F588" s="41">
        <v>46055</v>
      </c>
      <c r="G588" s="41"/>
      <c r="H588" s="41">
        <v>46296</v>
      </c>
      <c r="I588" s="42">
        <v>95896824</v>
      </c>
      <c r="J588" s="43"/>
      <c r="K588" s="40">
        <v>0</v>
      </c>
      <c r="L588" s="39" t="s">
        <v>60</v>
      </c>
      <c r="M588" s="42">
        <v>0</v>
      </c>
      <c r="N588" s="40">
        <v>11987103</v>
      </c>
      <c r="O588" s="42">
        <v>399570.1</v>
      </c>
      <c r="P588" s="38">
        <v>498</v>
      </c>
      <c r="Q588" s="41">
        <v>46033</v>
      </c>
      <c r="R588" s="42">
        <v>95896824</v>
      </c>
      <c r="S588" s="38">
        <v>1259</v>
      </c>
      <c r="T588" s="41">
        <v>46052</v>
      </c>
      <c r="U588" s="42">
        <v>95896824</v>
      </c>
      <c r="V588" s="42">
        <v>0</v>
      </c>
      <c r="W588" s="42">
        <v>11587532.9</v>
      </c>
      <c r="X588" s="42">
        <v>11987103</v>
      </c>
      <c r="Y588" s="42">
        <v>11987103</v>
      </c>
      <c r="Z588" s="42">
        <v>11987103</v>
      </c>
      <c r="AA588" s="42">
        <v>11987103</v>
      </c>
      <c r="AB588" s="42">
        <v>11987103</v>
      </c>
      <c r="AC588" s="42">
        <f t="shared" si="145"/>
        <v>71523047.900000006</v>
      </c>
      <c r="AD588" s="42"/>
      <c r="AE588" s="42">
        <f t="shared" si="142"/>
        <v>11987103</v>
      </c>
      <c r="AF588" s="42">
        <f t="shared" si="148"/>
        <v>11987103</v>
      </c>
      <c r="AG588" s="42">
        <f t="shared" si="149"/>
        <v>399570.1</v>
      </c>
      <c r="AH588" s="42">
        <v>0</v>
      </c>
      <c r="AI588" s="42">
        <v>0</v>
      </c>
      <c r="AJ588" s="42">
        <f t="shared" si="143"/>
        <v>24373776.100000001</v>
      </c>
      <c r="AK588" s="42">
        <f t="shared" si="144"/>
        <v>95896824</v>
      </c>
      <c r="AL588" s="39"/>
      <c r="AM588" s="39"/>
      <c r="AN588" s="39"/>
      <c r="AO588" s="39"/>
      <c r="AP588" s="39"/>
      <c r="AQ588" s="39" t="s">
        <v>61</v>
      </c>
      <c r="AR588" s="39" t="s">
        <v>2600</v>
      </c>
      <c r="AS588" s="39" t="s">
        <v>2601</v>
      </c>
      <c r="AT588" s="39" t="s">
        <v>2277</v>
      </c>
    </row>
    <row r="589" spans="1:46" hidden="1" x14ac:dyDescent="0.25">
      <c r="A589" s="38">
        <v>588</v>
      </c>
      <c r="B589" s="39" t="s">
        <v>4</v>
      </c>
      <c r="C589" s="39" t="s">
        <v>2602</v>
      </c>
      <c r="D589" s="39" t="s">
        <v>2603</v>
      </c>
      <c r="E589" s="40">
        <v>1018402623</v>
      </c>
      <c r="F589" s="41">
        <v>46055</v>
      </c>
      <c r="G589" s="41"/>
      <c r="H589" s="41">
        <v>46296</v>
      </c>
      <c r="I589" s="42">
        <v>95896824</v>
      </c>
      <c r="J589" s="43"/>
      <c r="K589" s="40">
        <v>0</v>
      </c>
      <c r="L589" s="39" t="s">
        <v>60</v>
      </c>
      <c r="M589" s="42">
        <v>0</v>
      </c>
      <c r="N589" s="40">
        <v>11987103</v>
      </c>
      <c r="O589" s="42">
        <v>399570.1</v>
      </c>
      <c r="P589" s="38">
        <v>546</v>
      </c>
      <c r="Q589" s="41">
        <v>46033</v>
      </c>
      <c r="R589" s="42">
        <v>143845236</v>
      </c>
      <c r="S589" s="38">
        <v>1269</v>
      </c>
      <c r="T589" s="41">
        <v>46052</v>
      </c>
      <c r="U589" s="42">
        <v>95896824</v>
      </c>
      <c r="V589" s="42">
        <v>0</v>
      </c>
      <c r="W589" s="42">
        <v>11587532.899999999</v>
      </c>
      <c r="X589" s="42">
        <v>11987103</v>
      </c>
      <c r="Y589" s="42">
        <v>11987103</v>
      </c>
      <c r="Z589" s="42">
        <v>11987103</v>
      </c>
      <c r="AA589" s="42">
        <v>11987103</v>
      </c>
      <c r="AB589" s="42">
        <v>11987103</v>
      </c>
      <c r="AC589" s="42">
        <f t="shared" si="145"/>
        <v>71523047.900000006</v>
      </c>
      <c r="AD589" s="42"/>
      <c r="AE589" s="42">
        <f t="shared" si="142"/>
        <v>11987103</v>
      </c>
      <c r="AF589" s="42">
        <f t="shared" si="148"/>
        <v>11987103</v>
      </c>
      <c r="AG589" s="42">
        <f t="shared" si="149"/>
        <v>399570.1</v>
      </c>
      <c r="AH589" s="42">
        <v>0</v>
      </c>
      <c r="AI589" s="42">
        <v>0</v>
      </c>
      <c r="AJ589" s="42">
        <f t="shared" si="143"/>
        <v>24373776.100000001</v>
      </c>
      <c r="AK589" s="42">
        <f t="shared" si="144"/>
        <v>95896824</v>
      </c>
      <c r="AL589" s="39"/>
      <c r="AM589" s="39"/>
      <c r="AN589" s="39"/>
      <c r="AO589" s="39"/>
      <c r="AP589" s="39"/>
      <c r="AQ589" s="39" t="s">
        <v>61</v>
      </c>
      <c r="AR589" s="39" t="s">
        <v>2604</v>
      </c>
      <c r="AS589" s="39" t="s">
        <v>2605</v>
      </c>
      <c r="AT589" s="39" t="s">
        <v>2277</v>
      </c>
    </row>
    <row r="590" spans="1:46" hidden="1" x14ac:dyDescent="0.25">
      <c r="A590" s="38">
        <v>589</v>
      </c>
      <c r="B590" s="39" t="s">
        <v>4</v>
      </c>
      <c r="C590" s="39" t="s">
        <v>2606</v>
      </c>
      <c r="D590" s="39" t="s">
        <v>2607</v>
      </c>
      <c r="E590" s="40">
        <v>80742341</v>
      </c>
      <c r="F590" s="41">
        <v>46055</v>
      </c>
      <c r="G590" s="41"/>
      <c r="H590" s="41">
        <v>46296</v>
      </c>
      <c r="I590" s="42">
        <v>95896824</v>
      </c>
      <c r="J590" s="43"/>
      <c r="K590" s="40">
        <v>0</v>
      </c>
      <c r="L590" s="39" t="s">
        <v>60</v>
      </c>
      <c r="M590" s="42">
        <v>0</v>
      </c>
      <c r="N590" s="40">
        <v>11987103</v>
      </c>
      <c r="O590" s="42">
        <v>399570.1</v>
      </c>
      <c r="P590" s="38">
        <v>563</v>
      </c>
      <c r="Q590" s="41">
        <v>46033</v>
      </c>
      <c r="R590" s="42">
        <v>95896824</v>
      </c>
      <c r="S590" s="38">
        <v>1267</v>
      </c>
      <c r="T590" s="41">
        <v>46052</v>
      </c>
      <c r="U590" s="42">
        <v>95896824</v>
      </c>
      <c r="V590" s="42">
        <v>0</v>
      </c>
      <c r="W590" s="42">
        <v>11587532.899999999</v>
      </c>
      <c r="X590" s="42">
        <v>11987103</v>
      </c>
      <c r="Y590" s="42">
        <v>11987103</v>
      </c>
      <c r="Z590" s="42">
        <v>11987103</v>
      </c>
      <c r="AA590" s="42">
        <v>11987103</v>
      </c>
      <c r="AB590" s="42">
        <v>11987103</v>
      </c>
      <c r="AC590" s="42">
        <f t="shared" si="145"/>
        <v>71523047.900000006</v>
      </c>
      <c r="AD590" s="42"/>
      <c r="AE590" s="42">
        <f t="shared" si="142"/>
        <v>11987103</v>
      </c>
      <c r="AF590" s="42">
        <f t="shared" si="148"/>
        <v>11987103</v>
      </c>
      <c r="AG590" s="42">
        <f t="shared" si="149"/>
        <v>399570.1</v>
      </c>
      <c r="AH590" s="42">
        <v>0</v>
      </c>
      <c r="AI590" s="42">
        <v>0</v>
      </c>
      <c r="AJ590" s="42">
        <f t="shared" si="143"/>
        <v>24373776.100000001</v>
      </c>
      <c r="AK590" s="42">
        <f t="shared" si="144"/>
        <v>95896824</v>
      </c>
      <c r="AL590" s="39"/>
      <c r="AM590" s="39"/>
      <c r="AN590" s="39"/>
      <c r="AO590" s="39"/>
      <c r="AP590" s="39"/>
      <c r="AQ590" s="39" t="s">
        <v>61</v>
      </c>
      <c r="AR590" s="39" t="s">
        <v>2608</v>
      </c>
      <c r="AS590" s="39" t="s">
        <v>2609</v>
      </c>
      <c r="AT590" s="39" t="s">
        <v>2277</v>
      </c>
    </row>
    <row r="591" spans="1:46" hidden="1" x14ac:dyDescent="0.25">
      <c r="A591" s="38">
        <v>590</v>
      </c>
      <c r="B591" s="39" t="s">
        <v>4</v>
      </c>
      <c r="C591" s="39" t="s">
        <v>2610</v>
      </c>
      <c r="D591" s="39" t="s">
        <v>2611</v>
      </c>
      <c r="E591" s="40">
        <v>93374023</v>
      </c>
      <c r="F591" s="41">
        <v>46055</v>
      </c>
      <c r="G591" s="41"/>
      <c r="H591" s="41">
        <v>46296</v>
      </c>
      <c r="I591" s="42">
        <v>104000000</v>
      </c>
      <c r="J591" s="43"/>
      <c r="K591" s="40">
        <v>0</v>
      </c>
      <c r="L591" s="39" t="s">
        <v>60</v>
      </c>
      <c r="M591" s="42">
        <v>0</v>
      </c>
      <c r="N591" s="40">
        <v>13000000</v>
      </c>
      <c r="O591" s="42">
        <v>433333.33333333331</v>
      </c>
      <c r="P591" s="38">
        <v>517</v>
      </c>
      <c r="Q591" s="41">
        <v>46033</v>
      </c>
      <c r="R591" s="42">
        <v>156000000</v>
      </c>
      <c r="S591" s="38">
        <v>1260</v>
      </c>
      <c r="T591" s="41">
        <v>46052</v>
      </c>
      <c r="U591" s="42">
        <v>104000000</v>
      </c>
      <c r="V591" s="42">
        <v>0</v>
      </c>
      <c r="W591" s="42">
        <v>12566666.666666666</v>
      </c>
      <c r="X591" s="42">
        <v>13000000</v>
      </c>
      <c r="Y591" s="42">
        <v>13000000</v>
      </c>
      <c r="Z591" s="42">
        <v>13000000</v>
      </c>
      <c r="AA591" s="42">
        <v>13000000</v>
      </c>
      <c r="AB591" s="42">
        <v>13000000</v>
      </c>
      <c r="AC591" s="42">
        <f t="shared" si="145"/>
        <v>77566666.666666657</v>
      </c>
      <c r="AD591" s="42"/>
      <c r="AE591" s="42">
        <f t="shared" si="142"/>
        <v>13000000</v>
      </c>
      <c r="AF591" s="42">
        <f t="shared" si="148"/>
        <v>13000000</v>
      </c>
      <c r="AG591" s="42">
        <f t="shared" si="149"/>
        <v>433333.33333333331</v>
      </c>
      <c r="AH591" s="42">
        <v>0</v>
      </c>
      <c r="AI591" s="42">
        <v>0</v>
      </c>
      <c r="AJ591" s="42">
        <f t="shared" si="143"/>
        <v>26433333.333333332</v>
      </c>
      <c r="AK591" s="42">
        <f t="shared" si="144"/>
        <v>103999999.99999999</v>
      </c>
      <c r="AL591" s="39"/>
      <c r="AM591" s="39"/>
      <c r="AN591" s="39"/>
      <c r="AO591" s="39"/>
      <c r="AP591" s="39"/>
      <c r="AQ591" s="39" t="s">
        <v>61</v>
      </c>
      <c r="AR591" s="39" t="s">
        <v>2612</v>
      </c>
      <c r="AS591" s="39" t="s">
        <v>2613</v>
      </c>
      <c r="AT591" s="39" t="s">
        <v>2277</v>
      </c>
    </row>
    <row r="592" spans="1:46" hidden="1" x14ac:dyDescent="0.25">
      <c r="A592" s="38">
        <v>591</v>
      </c>
      <c r="B592" s="39" t="s">
        <v>4</v>
      </c>
      <c r="C592" s="39" t="s">
        <v>2614</v>
      </c>
      <c r="D592" s="39" t="s">
        <v>2615</v>
      </c>
      <c r="E592" s="40">
        <v>1022935658</v>
      </c>
      <c r="F592" s="41">
        <v>46055</v>
      </c>
      <c r="G592" s="41"/>
      <c r="H592" s="41">
        <v>46296</v>
      </c>
      <c r="I592" s="42">
        <v>95896824</v>
      </c>
      <c r="J592" s="43"/>
      <c r="K592" s="40">
        <v>0</v>
      </c>
      <c r="L592" s="39" t="s">
        <v>60</v>
      </c>
      <c r="M592" s="42">
        <v>0</v>
      </c>
      <c r="N592" s="40">
        <v>11987103</v>
      </c>
      <c r="O592" s="42">
        <v>399570.1</v>
      </c>
      <c r="P592" s="38">
        <v>518</v>
      </c>
      <c r="Q592" s="41">
        <v>46033</v>
      </c>
      <c r="R592" s="42">
        <v>143845236</v>
      </c>
      <c r="S592" s="38">
        <v>1261</v>
      </c>
      <c r="T592" s="41">
        <v>46052</v>
      </c>
      <c r="U592" s="42">
        <v>95896824</v>
      </c>
      <c r="V592" s="42">
        <v>0</v>
      </c>
      <c r="W592" s="42">
        <v>11587532.899999999</v>
      </c>
      <c r="X592" s="42">
        <v>11987103</v>
      </c>
      <c r="Y592" s="42">
        <v>11987103</v>
      </c>
      <c r="Z592" s="42">
        <v>11987103</v>
      </c>
      <c r="AA592" s="42">
        <v>11987103</v>
      </c>
      <c r="AB592" s="42">
        <v>11987103</v>
      </c>
      <c r="AC592" s="42">
        <f t="shared" si="145"/>
        <v>71523047.900000006</v>
      </c>
      <c r="AD592" s="42"/>
      <c r="AE592" s="42">
        <f t="shared" si="142"/>
        <v>11987103</v>
      </c>
      <c r="AF592" s="42">
        <f t="shared" si="148"/>
        <v>11987103</v>
      </c>
      <c r="AG592" s="42">
        <f t="shared" si="149"/>
        <v>399570.1</v>
      </c>
      <c r="AH592" s="42">
        <v>0</v>
      </c>
      <c r="AI592" s="42">
        <v>0</v>
      </c>
      <c r="AJ592" s="42">
        <f t="shared" si="143"/>
        <v>24373776.100000001</v>
      </c>
      <c r="AK592" s="42">
        <f t="shared" si="144"/>
        <v>95896824</v>
      </c>
      <c r="AL592" s="39"/>
      <c r="AM592" s="39"/>
      <c r="AN592" s="39"/>
      <c r="AO592" s="39"/>
      <c r="AP592" s="39"/>
      <c r="AQ592" s="39" t="s">
        <v>61</v>
      </c>
      <c r="AR592" s="39" t="s">
        <v>2616</v>
      </c>
      <c r="AS592" s="39" t="s">
        <v>2617</v>
      </c>
      <c r="AT592" s="39" t="s">
        <v>2277</v>
      </c>
    </row>
    <row r="593" spans="1:46" hidden="1" x14ac:dyDescent="0.25">
      <c r="A593" s="38">
        <v>592</v>
      </c>
      <c r="B593" s="39" t="s">
        <v>4</v>
      </c>
      <c r="C593" s="39" t="s">
        <v>2618</v>
      </c>
      <c r="D593" s="39" t="s">
        <v>2619</v>
      </c>
      <c r="E593" s="40">
        <v>1032377372</v>
      </c>
      <c r="F593" s="41">
        <v>46055</v>
      </c>
      <c r="G593" s="41"/>
      <c r="H593" s="41">
        <v>46296</v>
      </c>
      <c r="I593" s="42">
        <v>114117220.56</v>
      </c>
      <c r="J593" s="43"/>
      <c r="K593" s="40">
        <v>11987103</v>
      </c>
      <c r="L593" s="39" t="s">
        <v>92</v>
      </c>
      <c r="M593" s="42">
        <v>2277549.5699999998</v>
      </c>
      <c r="N593" s="40">
        <v>14264652.57</v>
      </c>
      <c r="O593" s="42">
        <v>475488.41899999999</v>
      </c>
      <c r="P593" s="38">
        <v>529</v>
      </c>
      <c r="Q593" s="41">
        <v>46033</v>
      </c>
      <c r="R593" s="42">
        <v>114117224</v>
      </c>
      <c r="S593" s="38">
        <v>1237</v>
      </c>
      <c r="T593" s="41">
        <v>46052</v>
      </c>
      <c r="U593" s="42">
        <v>114117220.56</v>
      </c>
      <c r="V593" s="42">
        <v>0</v>
      </c>
      <c r="W593" s="42">
        <v>13789164.151000001</v>
      </c>
      <c r="X593" s="42">
        <v>14264652.57</v>
      </c>
      <c r="Y593" s="42">
        <v>14264652.57</v>
      </c>
      <c r="Z593" s="42">
        <v>14264652.57</v>
      </c>
      <c r="AA593" s="42">
        <v>14264652.57</v>
      </c>
      <c r="AB593" s="42">
        <v>14264652.57</v>
      </c>
      <c r="AC593" s="42">
        <f t="shared" si="145"/>
        <v>85112427.000999987</v>
      </c>
      <c r="AD593" s="42"/>
      <c r="AE593" s="42">
        <f t="shared" si="142"/>
        <v>14264652.57</v>
      </c>
      <c r="AF593" s="42">
        <f t="shared" si="148"/>
        <v>14264652.57</v>
      </c>
      <c r="AG593" s="42">
        <f t="shared" si="149"/>
        <v>475488.41899999999</v>
      </c>
      <c r="AH593" s="42">
        <v>0</v>
      </c>
      <c r="AI593" s="42">
        <v>0</v>
      </c>
      <c r="AJ593" s="42">
        <f t="shared" si="143"/>
        <v>29004793.559</v>
      </c>
      <c r="AK593" s="42">
        <f t="shared" si="144"/>
        <v>114117220.55999999</v>
      </c>
      <c r="AL593" s="39"/>
      <c r="AM593" s="39"/>
      <c r="AN593" s="39"/>
      <c r="AO593" s="39"/>
      <c r="AP593" s="39"/>
      <c r="AQ593" s="39" t="s">
        <v>61</v>
      </c>
      <c r="AR593" s="39" t="s">
        <v>2620</v>
      </c>
      <c r="AS593" s="39" t="s">
        <v>2621</v>
      </c>
      <c r="AT593" s="39" t="s">
        <v>2277</v>
      </c>
    </row>
    <row r="594" spans="1:46" hidden="1" x14ac:dyDescent="0.25">
      <c r="A594" s="38">
        <v>593</v>
      </c>
      <c r="B594" s="39" t="s">
        <v>4</v>
      </c>
      <c r="C594" s="39" t="s">
        <v>2622</v>
      </c>
      <c r="D594" s="39" t="s">
        <v>2623</v>
      </c>
      <c r="E594" s="40">
        <v>86082120</v>
      </c>
      <c r="F594" s="41">
        <v>46055</v>
      </c>
      <c r="G594" s="41"/>
      <c r="H594" s="41">
        <v>46296</v>
      </c>
      <c r="I594" s="42">
        <v>108683061.76000001</v>
      </c>
      <c r="J594" s="43"/>
      <c r="K594" s="40">
        <v>11416288</v>
      </c>
      <c r="L594" s="39" t="s">
        <v>92</v>
      </c>
      <c r="M594" s="42">
        <v>2169094.7200000002</v>
      </c>
      <c r="N594" s="40">
        <v>13585382.720000001</v>
      </c>
      <c r="O594" s="42">
        <v>452846.09066666669</v>
      </c>
      <c r="P594" s="38">
        <v>575</v>
      </c>
      <c r="Q594" s="41">
        <v>46033</v>
      </c>
      <c r="R594" s="42">
        <v>163024596</v>
      </c>
      <c r="S594" s="38">
        <v>1239</v>
      </c>
      <c r="T594" s="41">
        <v>46052</v>
      </c>
      <c r="U594" s="42">
        <v>108683061.76000001</v>
      </c>
      <c r="V594" s="42">
        <v>0</v>
      </c>
      <c r="W594" s="42">
        <v>13132536.629333334</v>
      </c>
      <c r="X594" s="42">
        <v>13585382.720000001</v>
      </c>
      <c r="Y594" s="42">
        <v>13585382.720000001</v>
      </c>
      <c r="Z594" s="42">
        <v>13585382.720000001</v>
      </c>
      <c r="AA594" s="42">
        <v>13585382.720000001</v>
      </c>
      <c r="AB594" s="42">
        <v>13585382.720000001</v>
      </c>
      <c r="AC594" s="42">
        <f t="shared" si="145"/>
        <v>81059450.229333341</v>
      </c>
      <c r="AD594" s="42"/>
      <c r="AE594" s="42">
        <f t="shared" si="142"/>
        <v>13585382.720000001</v>
      </c>
      <c r="AF594" s="42">
        <f t="shared" si="148"/>
        <v>13585382.720000001</v>
      </c>
      <c r="AG594" s="42">
        <f t="shared" si="149"/>
        <v>452846.09066666669</v>
      </c>
      <c r="AH594" s="42">
        <v>0</v>
      </c>
      <c r="AI594" s="42">
        <v>0</v>
      </c>
      <c r="AJ594" s="42">
        <f t="shared" si="143"/>
        <v>27623611.530666668</v>
      </c>
      <c r="AK594" s="42">
        <f t="shared" si="144"/>
        <v>108683061.76000001</v>
      </c>
      <c r="AL594" s="39"/>
      <c r="AM594" s="39"/>
      <c r="AN594" s="39"/>
      <c r="AO594" s="39"/>
      <c r="AP594" s="39"/>
      <c r="AQ594" s="39" t="s">
        <v>61</v>
      </c>
      <c r="AR594" s="39" t="s">
        <v>2624</v>
      </c>
      <c r="AS594" s="39" t="s">
        <v>2625</v>
      </c>
      <c r="AT594" s="39" t="s">
        <v>2277</v>
      </c>
    </row>
    <row r="595" spans="1:46" hidden="1" x14ac:dyDescent="0.25">
      <c r="A595" s="38">
        <v>594</v>
      </c>
      <c r="B595" s="39" t="s">
        <v>4</v>
      </c>
      <c r="C595" s="39" t="s">
        <v>2626</v>
      </c>
      <c r="D595" s="39" t="s">
        <v>2627</v>
      </c>
      <c r="E595" s="40">
        <v>91506988</v>
      </c>
      <c r="F595" s="41">
        <v>46055</v>
      </c>
      <c r="G595" s="41"/>
      <c r="H595" s="41">
        <v>46296</v>
      </c>
      <c r="I595" s="42">
        <v>95896824</v>
      </c>
      <c r="J595" s="43"/>
      <c r="K595" s="40">
        <v>0</v>
      </c>
      <c r="L595" s="39" t="s">
        <v>60</v>
      </c>
      <c r="M595" s="42">
        <v>0</v>
      </c>
      <c r="N595" s="40">
        <v>11987103</v>
      </c>
      <c r="O595" s="42">
        <v>399570.1</v>
      </c>
      <c r="P595" s="38">
        <v>547</v>
      </c>
      <c r="Q595" s="41">
        <v>46033</v>
      </c>
      <c r="R595" s="42">
        <v>95896824</v>
      </c>
      <c r="S595" s="38">
        <v>1248</v>
      </c>
      <c r="T595" s="41">
        <v>46052</v>
      </c>
      <c r="U595" s="42">
        <v>95896824</v>
      </c>
      <c r="V595" s="42">
        <v>0</v>
      </c>
      <c r="W595" s="42">
        <v>11587532.899999999</v>
      </c>
      <c r="X595" s="42">
        <v>11987103</v>
      </c>
      <c r="Y595" s="42">
        <v>11987103</v>
      </c>
      <c r="Z595" s="42">
        <v>11987103</v>
      </c>
      <c r="AA595" s="42">
        <v>11987103</v>
      </c>
      <c r="AB595" s="42">
        <v>11987103</v>
      </c>
      <c r="AC595" s="42">
        <f t="shared" si="145"/>
        <v>71523047.900000006</v>
      </c>
      <c r="AD595" s="42"/>
      <c r="AE595" s="42">
        <f t="shared" si="142"/>
        <v>11987103</v>
      </c>
      <c r="AF595" s="42">
        <f t="shared" si="148"/>
        <v>11987103</v>
      </c>
      <c r="AG595" s="42">
        <f t="shared" si="149"/>
        <v>399570.1</v>
      </c>
      <c r="AH595" s="42">
        <v>0</v>
      </c>
      <c r="AI595" s="42">
        <v>0</v>
      </c>
      <c r="AJ595" s="42">
        <f t="shared" si="143"/>
        <v>24373776.100000001</v>
      </c>
      <c r="AK595" s="42">
        <f t="shared" si="144"/>
        <v>95896824</v>
      </c>
      <c r="AL595" s="39"/>
      <c r="AM595" s="39"/>
      <c r="AN595" s="39"/>
      <c r="AO595" s="39"/>
      <c r="AP595" s="39"/>
      <c r="AQ595" s="39" t="s">
        <v>61</v>
      </c>
      <c r="AR595" s="39" t="s">
        <v>2628</v>
      </c>
      <c r="AS595" s="39" t="s">
        <v>2629</v>
      </c>
      <c r="AT595" s="39" t="s">
        <v>2277</v>
      </c>
    </row>
    <row r="596" spans="1:46" hidden="1" x14ac:dyDescent="0.25">
      <c r="A596" s="38">
        <v>595</v>
      </c>
      <c r="B596" s="39" t="s">
        <v>7</v>
      </c>
      <c r="C596" s="39" t="s">
        <v>995</v>
      </c>
      <c r="D596" s="39" t="s">
        <v>996</v>
      </c>
      <c r="E596" s="40">
        <v>1000350882</v>
      </c>
      <c r="F596" s="41">
        <v>46044</v>
      </c>
      <c r="G596" s="41"/>
      <c r="H596" s="41">
        <v>46286</v>
      </c>
      <c r="I596" s="42">
        <v>46118600</v>
      </c>
      <c r="J596" s="43"/>
      <c r="K596" s="40">
        <v>0</v>
      </c>
      <c r="L596" s="39" t="s">
        <v>60</v>
      </c>
      <c r="M596" s="42">
        <v>0</v>
      </c>
      <c r="N596" s="40">
        <v>5764825</v>
      </c>
      <c r="O596" s="42">
        <v>192160.83333333334</v>
      </c>
      <c r="P596" s="38">
        <v>648</v>
      </c>
      <c r="Q596" s="41">
        <v>46033</v>
      </c>
      <c r="R596" s="42">
        <v>69177900</v>
      </c>
      <c r="S596" s="38">
        <v>494</v>
      </c>
      <c r="T596" s="41">
        <v>46044</v>
      </c>
      <c r="U596" s="42">
        <v>46118600</v>
      </c>
      <c r="V596" s="42">
        <v>1729447.5</v>
      </c>
      <c r="W596" s="42">
        <v>5764825</v>
      </c>
      <c r="X596" s="42">
        <v>5764825</v>
      </c>
      <c r="Y596" s="42">
        <v>5764825</v>
      </c>
      <c r="Z596" s="42">
        <v>5764825</v>
      </c>
      <c r="AA596" s="42">
        <v>5764825</v>
      </c>
      <c r="AB596" s="42">
        <v>5764825</v>
      </c>
      <c r="AC596" s="42">
        <f t="shared" si="145"/>
        <v>36318397.5</v>
      </c>
      <c r="AD596" s="42"/>
      <c r="AE596" s="42">
        <f t="shared" si="142"/>
        <v>5764825</v>
      </c>
      <c r="AF596" s="42">
        <f>--N596/30*21</f>
        <v>4035377.5</v>
      </c>
      <c r="AG596" s="42">
        <v>0</v>
      </c>
      <c r="AH596" s="42"/>
      <c r="AI596" s="42"/>
      <c r="AJ596" s="42">
        <f t="shared" si="143"/>
        <v>9800202.5</v>
      </c>
      <c r="AK596" s="42">
        <f t="shared" si="144"/>
        <v>46118600</v>
      </c>
      <c r="AL596" s="39"/>
      <c r="AM596" s="39"/>
      <c r="AN596" s="39"/>
      <c r="AO596" s="39"/>
      <c r="AP596" s="39"/>
      <c r="AQ596" s="39" t="s">
        <v>61</v>
      </c>
      <c r="AR596" s="39" t="s">
        <v>997</v>
      </c>
      <c r="AS596" s="39" t="s">
        <v>998</v>
      </c>
      <c r="AT596" s="39" t="s">
        <v>650</v>
      </c>
    </row>
    <row r="597" spans="1:46" hidden="1" x14ac:dyDescent="0.25">
      <c r="A597" s="38">
        <v>596</v>
      </c>
      <c r="B597" s="39" t="s">
        <v>7</v>
      </c>
      <c r="C597" s="39" t="s">
        <v>999</v>
      </c>
      <c r="D597" s="39" t="s">
        <v>1000</v>
      </c>
      <c r="E597" s="40">
        <v>1075658212</v>
      </c>
      <c r="F597" s="41">
        <v>46049</v>
      </c>
      <c r="G597" s="41"/>
      <c r="H597" s="41">
        <v>46291</v>
      </c>
      <c r="I597" s="42">
        <v>89040000</v>
      </c>
      <c r="J597" s="43"/>
      <c r="K597" s="40">
        <v>0</v>
      </c>
      <c r="L597" s="39" t="s">
        <v>60</v>
      </c>
      <c r="M597" s="42">
        <v>0</v>
      </c>
      <c r="N597" s="40">
        <v>11130000</v>
      </c>
      <c r="O597" s="42">
        <v>371000</v>
      </c>
      <c r="P597" s="38">
        <v>674</v>
      </c>
      <c r="Q597" s="41">
        <v>46033</v>
      </c>
      <c r="R597" s="42">
        <v>133560000</v>
      </c>
      <c r="S597" s="38">
        <v>1063</v>
      </c>
      <c r="T597" s="41">
        <v>46049</v>
      </c>
      <c r="U597" s="42">
        <v>89040000</v>
      </c>
      <c r="V597" s="42">
        <v>1484000</v>
      </c>
      <c r="W597" s="42">
        <v>11130000</v>
      </c>
      <c r="X597" s="42">
        <v>11130000</v>
      </c>
      <c r="Y597" s="42">
        <v>11130000</v>
      </c>
      <c r="Z597" s="42">
        <v>11130000</v>
      </c>
      <c r="AA597" s="42">
        <v>11130000</v>
      </c>
      <c r="AB597" s="42">
        <v>11130000</v>
      </c>
      <c r="AC597" s="42">
        <f t="shared" si="145"/>
        <v>68264000</v>
      </c>
      <c r="AD597" s="42"/>
      <c r="AE597" s="42">
        <f t="shared" si="142"/>
        <v>11130000</v>
      </c>
      <c r="AF597" s="42">
        <f t="shared" ref="AF597:AF598" si="150">--N597/30*26</f>
        <v>9646000</v>
      </c>
      <c r="AG597" s="42">
        <v>0</v>
      </c>
      <c r="AH597" s="42"/>
      <c r="AI597" s="42"/>
      <c r="AJ597" s="42">
        <f t="shared" si="143"/>
        <v>20776000</v>
      </c>
      <c r="AK597" s="42">
        <f t="shared" si="144"/>
        <v>89040000</v>
      </c>
      <c r="AL597" s="39"/>
      <c r="AM597" s="39"/>
      <c r="AN597" s="39"/>
      <c r="AO597" s="39"/>
      <c r="AP597" s="39"/>
      <c r="AQ597" s="39" t="s">
        <v>61</v>
      </c>
      <c r="AR597" s="39" t="s">
        <v>1001</v>
      </c>
      <c r="AS597" s="39" t="s">
        <v>1002</v>
      </c>
      <c r="AT597" s="39" t="s">
        <v>650</v>
      </c>
    </row>
    <row r="598" spans="1:46" hidden="1" x14ac:dyDescent="0.25">
      <c r="A598" s="38">
        <v>597</v>
      </c>
      <c r="B598" s="39" t="s">
        <v>7</v>
      </c>
      <c r="C598" s="39" t="s">
        <v>1003</v>
      </c>
      <c r="D598" s="39" t="s">
        <v>1004</v>
      </c>
      <c r="E598" s="40">
        <v>52487871</v>
      </c>
      <c r="F598" s="41">
        <v>46049</v>
      </c>
      <c r="G598" s="41"/>
      <c r="H598" s="41">
        <v>46291</v>
      </c>
      <c r="I598" s="42">
        <v>110880000</v>
      </c>
      <c r="J598" s="43"/>
      <c r="K598" s="40">
        <v>0</v>
      </c>
      <c r="L598" s="39" t="s">
        <v>60</v>
      </c>
      <c r="M598" s="42">
        <v>0</v>
      </c>
      <c r="N598" s="40">
        <v>13860000</v>
      </c>
      <c r="O598" s="42">
        <v>462000</v>
      </c>
      <c r="P598" s="38">
        <v>691</v>
      </c>
      <c r="Q598" s="41">
        <v>46033</v>
      </c>
      <c r="R598" s="42">
        <v>166320000</v>
      </c>
      <c r="S598" s="38">
        <v>1061</v>
      </c>
      <c r="T598" s="41">
        <v>46049</v>
      </c>
      <c r="U598" s="42">
        <v>110880000</v>
      </c>
      <c r="V598" s="42">
        <v>1848000</v>
      </c>
      <c r="W598" s="42">
        <v>13860000</v>
      </c>
      <c r="X598" s="42">
        <v>13860000</v>
      </c>
      <c r="Y598" s="42">
        <v>13860000</v>
      </c>
      <c r="Z598" s="42">
        <v>13860000</v>
      </c>
      <c r="AA598" s="42">
        <v>13860000</v>
      </c>
      <c r="AB598" s="42">
        <v>13860000</v>
      </c>
      <c r="AC598" s="42">
        <f t="shared" si="145"/>
        <v>85008000</v>
      </c>
      <c r="AD598" s="42"/>
      <c r="AE598" s="42">
        <f t="shared" si="142"/>
        <v>13860000</v>
      </c>
      <c r="AF598" s="42">
        <f t="shared" si="150"/>
        <v>12012000</v>
      </c>
      <c r="AG598" s="42">
        <v>0</v>
      </c>
      <c r="AH598" s="42"/>
      <c r="AI598" s="42"/>
      <c r="AJ598" s="42">
        <f t="shared" si="143"/>
        <v>25872000</v>
      </c>
      <c r="AK598" s="42">
        <f t="shared" si="144"/>
        <v>110880000</v>
      </c>
      <c r="AL598" s="39"/>
      <c r="AM598" s="39"/>
      <c r="AN598" s="39"/>
      <c r="AO598" s="39"/>
      <c r="AP598" s="39"/>
      <c r="AQ598" s="39" t="s">
        <v>61</v>
      </c>
      <c r="AR598" s="39" t="s">
        <v>1005</v>
      </c>
      <c r="AS598" s="39" t="s">
        <v>1006</v>
      </c>
      <c r="AT598" s="39" t="s">
        <v>650</v>
      </c>
    </row>
    <row r="599" spans="1:46" hidden="1" x14ac:dyDescent="0.25">
      <c r="A599" s="38">
        <v>598</v>
      </c>
      <c r="B599" s="39" t="s">
        <v>7</v>
      </c>
      <c r="C599" s="39" t="s">
        <v>1007</v>
      </c>
      <c r="D599" s="39" t="s">
        <v>1008</v>
      </c>
      <c r="E599" s="40">
        <v>1020759001</v>
      </c>
      <c r="F599" s="41">
        <v>46050</v>
      </c>
      <c r="G599" s="41"/>
      <c r="H599" s="41">
        <v>46292</v>
      </c>
      <c r="I599" s="42">
        <v>89040000</v>
      </c>
      <c r="J599" s="43"/>
      <c r="K599" s="40">
        <v>0</v>
      </c>
      <c r="L599" s="39" t="s">
        <v>60</v>
      </c>
      <c r="M599" s="42">
        <v>0</v>
      </c>
      <c r="N599" s="40">
        <v>11130000</v>
      </c>
      <c r="O599" s="42">
        <v>371000</v>
      </c>
      <c r="P599" s="38">
        <v>619</v>
      </c>
      <c r="Q599" s="41">
        <v>46033</v>
      </c>
      <c r="R599" s="42">
        <v>89040000</v>
      </c>
      <c r="S599" s="38">
        <v>1093</v>
      </c>
      <c r="T599" s="41">
        <v>46050</v>
      </c>
      <c r="U599" s="42">
        <v>89040000</v>
      </c>
      <c r="V599" s="42">
        <v>1113000</v>
      </c>
      <c r="W599" s="42">
        <v>11130000</v>
      </c>
      <c r="X599" s="42">
        <v>11130000</v>
      </c>
      <c r="Y599" s="42">
        <v>11130000</v>
      </c>
      <c r="Z599" s="42">
        <v>11130000</v>
      </c>
      <c r="AA599" s="42">
        <v>11130000</v>
      </c>
      <c r="AB599" s="42">
        <v>11130000</v>
      </c>
      <c r="AC599" s="42">
        <f t="shared" si="145"/>
        <v>67893000</v>
      </c>
      <c r="AD599" s="42"/>
      <c r="AE599" s="42">
        <f t="shared" si="142"/>
        <v>11130000</v>
      </c>
      <c r="AF599" s="42">
        <f t="shared" ref="AF599:AF602" si="151">--N599/30*27</f>
        <v>10017000</v>
      </c>
      <c r="AG599" s="42">
        <v>0</v>
      </c>
      <c r="AH599" s="42"/>
      <c r="AI599" s="42"/>
      <c r="AJ599" s="42">
        <f t="shared" si="143"/>
        <v>21147000</v>
      </c>
      <c r="AK599" s="42">
        <f t="shared" si="144"/>
        <v>89040000</v>
      </c>
      <c r="AL599" s="39"/>
      <c r="AM599" s="39"/>
      <c r="AN599" s="39"/>
      <c r="AO599" s="39"/>
      <c r="AP599" s="39"/>
      <c r="AQ599" s="39" t="s">
        <v>61</v>
      </c>
      <c r="AR599" s="39" t="s">
        <v>1009</v>
      </c>
      <c r="AS599" s="39" t="s">
        <v>1010</v>
      </c>
      <c r="AT599" s="39" t="s">
        <v>650</v>
      </c>
    </row>
    <row r="600" spans="1:46" hidden="1" x14ac:dyDescent="0.25">
      <c r="A600" s="38">
        <v>599</v>
      </c>
      <c r="B600" s="39" t="s">
        <v>7</v>
      </c>
      <c r="C600" s="39" t="s">
        <v>1011</v>
      </c>
      <c r="D600" s="39" t="s">
        <v>1012</v>
      </c>
      <c r="E600" s="40">
        <v>1020762360</v>
      </c>
      <c r="F600" s="41">
        <v>46050</v>
      </c>
      <c r="G600" s="41">
        <v>46128</v>
      </c>
      <c r="H600" s="41">
        <v>46292</v>
      </c>
      <c r="I600" s="42">
        <v>110880000</v>
      </c>
      <c r="J600" s="43">
        <v>74844000</v>
      </c>
      <c r="K600" s="40">
        <v>0</v>
      </c>
      <c r="L600" s="39" t="s">
        <v>60</v>
      </c>
      <c r="M600" s="42">
        <v>0</v>
      </c>
      <c r="N600" s="40">
        <v>13860000</v>
      </c>
      <c r="O600" s="42">
        <v>462000</v>
      </c>
      <c r="P600" s="38">
        <v>683</v>
      </c>
      <c r="Q600" s="41">
        <v>46033</v>
      </c>
      <c r="R600" s="42">
        <v>166320000</v>
      </c>
      <c r="S600" s="38">
        <v>6372</v>
      </c>
      <c r="T600" s="41">
        <v>46128</v>
      </c>
      <c r="U600" s="42">
        <v>74844000</v>
      </c>
      <c r="V600" s="42">
        <v>0</v>
      </c>
      <c r="W600" s="42">
        <v>0</v>
      </c>
      <c r="X600" s="42">
        <v>0</v>
      </c>
      <c r="Y600" s="42">
        <v>6930000</v>
      </c>
      <c r="Z600" s="42">
        <v>13860000</v>
      </c>
      <c r="AA600" s="42">
        <v>13860000</v>
      </c>
      <c r="AB600" s="42">
        <v>13860000</v>
      </c>
      <c r="AC600" s="42">
        <f t="shared" si="145"/>
        <v>48510000</v>
      </c>
      <c r="AD600" s="42"/>
      <c r="AE600" s="42">
        <f t="shared" si="142"/>
        <v>13860000</v>
      </c>
      <c r="AF600" s="42">
        <f t="shared" si="151"/>
        <v>12474000</v>
      </c>
      <c r="AG600" s="42">
        <v>0</v>
      </c>
      <c r="AH600" s="42"/>
      <c r="AI600" s="42"/>
      <c r="AJ600" s="42">
        <f t="shared" si="143"/>
        <v>26334000</v>
      </c>
      <c r="AK600" s="42">
        <f t="shared" si="144"/>
        <v>74844000</v>
      </c>
      <c r="AL600" s="39"/>
      <c r="AM600" s="39"/>
      <c r="AN600" s="39"/>
      <c r="AO600" s="39"/>
      <c r="AP600" s="39" t="s">
        <v>92</v>
      </c>
      <c r="AQ600" s="39" t="s">
        <v>61</v>
      </c>
      <c r="AR600" s="39" t="s">
        <v>1013</v>
      </c>
      <c r="AS600" s="39" t="s">
        <v>1014</v>
      </c>
      <c r="AT600" s="39" t="s">
        <v>650</v>
      </c>
    </row>
    <row r="601" spans="1:46" hidden="1" x14ac:dyDescent="0.25">
      <c r="A601" s="38">
        <v>600</v>
      </c>
      <c r="B601" s="39" t="s">
        <v>7</v>
      </c>
      <c r="C601" s="39" t="s">
        <v>1015</v>
      </c>
      <c r="D601" s="39" t="s">
        <v>1016</v>
      </c>
      <c r="E601" s="40">
        <v>52472334</v>
      </c>
      <c r="F601" s="41">
        <v>46050</v>
      </c>
      <c r="G601" s="41"/>
      <c r="H601" s="41">
        <v>46292</v>
      </c>
      <c r="I601" s="42">
        <v>110880000</v>
      </c>
      <c r="J601" s="43"/>
      <c r="K601" s="40">
        <v>0</v>
      </c>
      <c r="L601" s="39" t="s">
        <v>60</v>
      </c>
      <c r="M601" s="42">
        <v>0</v>
      </c>
      <c r="N601" s="40">
        <v>13860000</v>
      </c>
      <c r="O601" s="42">
        <v>462000</v>
      </c>
      <c r="P601" s="38">
        <v>684</v>
      </c>
      <c r="Q601" s="41">
        <v>46033</v>
      </c>
      <c r="R601" s="42">
        <v>166320000</v>
      </c>
      <c r="S601" s="38">
        <v>1082</v>
      </c>
      <c r="T601" s="41">
        <v>46050</v>
      </c>
      <c r="U601" s="42">
        <v>110880000</v>
      </c>
      <c r="V601" s="42">
        <v>1386000</v>
      </c>
      <c r="W601" s="42">
        <v>13860000</v>
      </c>
      <c r="X601" s="42">
        <v>13860000</v>
      </c>
      <c r="Y601" s="42">
        <v>13860000</v>
      </c>
      <c r="Z601" s="42">
        <v>13860000</v>
      </c>
      <c r="AA601" s="42">
        <v>13860000</v>
      </c>
      <c r="AB601" s="42">
        <v>13860000</v>
      </c>
      <c r="AC601" s="42">
        <f t="shared" si="145"/>
        <v>84546000</v>
      </c>
      <c r="AD601" s="42"/>
      <c r="AE601" s="42">
        <f t="shared" si="142"/>
        <v>13860000</v>
      </c>
      <c r="AF601" s="42">
        <f t="shared" si="151"/>
        <v>12474000</v>
      </c>
      <c r="AG601" s="42">
        <v>0</v>
      </c>
      <c r="AH601" s="42"/>
      <c r="AI601" s="42"/>
      <c r="AJ601" s="42">
        <f t="shared" si="143"/>
        <v>26334000</v>
      </c>
      <c r="AK601" s="42">
        <f t="shared" si="144"/>
        <v>110880000</v>
      </c>
      <c r="AL601" s="39"/>
      <c r="AM601" s="39"/>
      <c r="AN601" s="39"/>
      <c r="AO601" s="39"/>
      <c r="AP601" s="39"/>
      <c r="AQ601" s="39" t="s">
        <v>61</v>
      </c>
      <c r="AR601" s="39" t="s">
        <v>1017</v>
      </c>
      <c r="AS601" s="39" t="s">
        <v>1018</v>
      </c>
      <c r="AT601" s="39" t="s">
        <v>650</v>
      </c>
    </row>
    <row r="602" spans="1:46" hidden="1" x14ac:dyDescent="0.25">
      <c r="A602" s="38">
        <v>601</v>
      </c>
      <c r="B602" s="39" t="s">
        <v>7</v>
      </c>
      <c r="C602" s="39" t="s">
        <v>1019</v>
      </c>
      <c r="D602" s="39" t="s">
        <v>1020</v>
      </c>
      <c r="E602" s="40">
        <v>79981297</v>
      </c>
      <c r="F602" s="41">
        <v>46050</v>
      </c>
      <c r="G602" s="41"/>
      <c r="H602" s="41">
        <v>46292</v>
      </c>
      <c r="I602" s="42">
        <v>110880000</v>
      </c>
      <c r="J602" s="43"/>
      <c r="K602" s="40">
        <v>0</v>
      </c>
      <c r="L602" s="39" t="s">
        <v>60</v>
      </c>
      <c r="M602" s="42">
        <v>0</v>
      </c>
      <c r="N602" s="40">
        <v>13860000</v>
      </c>
      <c r="O602" s="42">
        <v>462000</v>
      </c>
      <c r="P602" s="38">
        <v>682</v>
      </c>
      <c r="Q602" s="41">
        <v>46101</v>
      </c>
      <c r="R602" s="42">
        <v>110880000</v>
      </c>
      <c r="S602" s="38">
        <v>1075</v>
      </c>
      <c r="T602" s="41">
        <v>46050</v>
      </c>
      <c r="U602" s="42">
        <v>110880000</v>
      </c>
      <c r="V602" s="42">
        <v>1386000</v>
      </c>
      <c r="W602" s="42">
        <v>13860000</v>
      </c>
      <c r="X602" s="42">
        <v>13860000</v>
      </c>
      <c r="Y602" s="42">
        <v>13860000</v>
      </c>
      <c r="Z602" s="42">
        <v>13860000</v>
      </c>
      <c r="AA602" s="42">
        <v>13860000</v>
      </c>
      <c r="AB602" s="42">
        <v>13860000</v>
      </c>
      <c r="AC602" s="42">
        <f t="shared" si="145"/>
        <v>84546000</v>
      </c>
      <c r="AD602" s="42"/>
      <c r="AE602" s="42">
        <f t="shared" si="142"/>
        <v>13860000</v>
      </c>
      <c r="AF602" s="42">
        <f t="shared" si="151"/>
        <v>12474000</v>
      </c>
      <c r="AG602" s="42">
        <v>0</v>
      </c>
      <c r="AH602" s="42"/>
      <c r="AI602" s="42"/>
      <c r="AJ602" s="42">
        <f t="shared" si="143"/>
        <v>26334000</v>
      </c>
      <c r="AK602" s="42">
        <f t="shared" si="144"/>
        <v>110880000</v>
      </c>
      <c r="AL602" s="39"/>
      <c r="AM602" s="39"/>
      <c r="AN602" s="39"/>
      <c r="AO602" s="39"/>
      <c r="AP602" s="39"/>
      <c r="AQ602" s="39" t="s">
        <v>61</v>
      </c>
      <c r="AR602" s="39" t="s">
        <v>1021</v>
      </c>
      <c r="AS602" s="39" t="s">
        <v>1022</v>
      </c>
      <c r="AT602" s="39" t="s">
        <v>650</v>
      </c>
    </row>
    <row r="603" spans="1:46" hidden="1" x14ac:dyDescent="0.25">
      <c r="A603" s="38">
        <v>602</v>
      </c>
      <c r="B603" s="39" t="s">
        <v>6</v>
      </c>
      <c r="C603" s="39" t="s">
        <v>2008</v>
      </c>
      <c r="D603" s="39" t="s">
        <v>2009</v>
      </c>
      <c r="E603" s="40">
        <v>80151891</v>
      </c>
      <c r="F603" s="41">
        <v>46045</v>
      </c>
      <c r="G603" s="41"/>
      <c r="H603" s="41">
        <v>46287</v>
      </c>
      <c r="I603" s="42">
        <v>100311024</v>
      </c>
      <c r="J603" s="43"/>
      <c r="K603" s="40">
        <v>0</v>
      </c>
      <c r="L603" s="39" t="s">
        <v>60</v>
      </c>
      <c r="M603" s="42">
        <v>0</v>
      </c>
      <c r="N603" s="40">
        <v>12538878</v>
      </c>
      <c r="O603" s="42">
        <v>417962.6</v>
      </c>
      <c r="P603" s="38">
        <v>261</v>
      </c>
      <c r="Q603" s="41">
        <v>46033</v>
      </c>
      <c r="R603" s="42">
        <v>150466536</v>
      </c>
      <c r="S603" s="38">
        <v>544</v>
      </c>
      <c r="T603" s="41">
        <v>46045</v>
      </c>
      <c r="U603" s="42">
        <v>100311024</v>
      </c>
      <c r="V603" s="42">
        <v>3343700.8</v>
      </c>
      <c r="W603" s="42">
        <v>12538878</v>
      </c>
      <c r="X603" s="42">
        <v>12538878</v>
      </c>
      <c r="Y603" s="42">
        <v>12538878</v>
      </c>
      <c r="Z603" s="42">
        <v>12538878</v>
      </c>
      <c r="AA603" s="42">
        <v>12538878</v>
      </c>
      <c r="AB603" s="42">
        <v>12538878</v>
      </c>
      <c r="AC603" s="42">
        <f t="shared" si="145"/>
        <v>78576968.799999997</v>
      </c>
      <c r="AD603" s="42"/>
      <c r="AE603" s="42">
        <f t="shared" si="142"/>
        <v>12538878</v>
      </c>
      <c r="AF603" s="42">
        <f>--N603/30*22</f>
        <v>9195177.1999999993</v>
      </c>
      <c r="AG603" s="42">
        <v>0</v>
      </c>
      <c r="AH603" s="42"/>
      <c r="AI603" s="42"/>
      <c r="AJ603" s="42">
        <f t="shared" si="143"/>
        <v>21734055.199999999</v>
      </c>
      <c r="AK603" s="42">
        <f t="shared" si="144"/>
        <v>100311024</v>
      </c>
      <c r="AL603" s="39"/>
      <c r="AM603" s="39"/>
      <c r="AN603" s="39"/>
      <c r="AO603" s="39"/>
      <c r="AP603" s="39"/>
      <c r="AQ603" s="39" t="s">
        <v>61</v>
      </c>
      <c r="AR603" s="39" t="s">
        <v>2010</v>
      </c>
      <c r="AS603" s="39" t="s">
        <v>2011</v>
      </c>
      <c r="AT603" s="39" t="s">
        <v>1175</v>
      </c>
    </row>
    <row r="604" spans="1:46" hidden="1" x14ac:dyDescent="0.25">
      <c r="A604" s="38">
        <v>603</v>
      </c>
      <c r="B604" s="39" t="s">
        <v>6</v>
      </c>
      <c r="C604" s="39" t="s">
        <v>2012</v>
      </c>
      <c r="D604" s="39" t="s">
        <v>2013</v>
      </c>
      <c r="E604" s="40">
        <v>39690818</v>
      </c>
      <c r="F604" s="41">
        <v>46049</v>
      </c>
      <c r="G604" s="41"/>
      <c r="H604" s="41">
        <v>46291</v>
      </c>
      <c r="I604" s="42">
        <v>88000000</v>
      </c>
      <c r="J604" s="43"/>
      <c r="K604" s="40">
        <v>0</v>
      </c>
      <c r="L604" s="39" t="s">
        <v>60</v>
      </c>
      <c r="M604" s="42">
        <v>0</v>
      </c>
      <c r="N604" s="40">
        <v>11000000</v>
      </c>
      <c r="O604" s="42">
        <v>366666.66666666669</v>
      </c>
      <c r="P604" s="38">
        <v>349</v>
      </c>
      <c r="Q604" s="41">
        <v>46033</v>
      </c>
      <c r="R604" s="42">
        <v>151200000</v>
      </c>
      <c r="S604" s="38">
        <v>1035</v>
      </c>
      <c r="T604" s="41">
        <v>46049</v>
      </c>
      <c r="U604" s="42">
        <v>88000000</v>
      </c>
      <c r="V604" s="42">
        <v>1466666.6666666667</v>
      </c>
      <c r="W604" s="42">
        <v>11000000</v>
      </c>
      <c r="X604" s="42">
        <v>11000000</v>
      </c>
      <c r="Y604" s="42">
        <v>11000000</v>
      </c>
      <c r="Z604" s="42">
        <v>11000000</v>
      </c>
      <c r="AA604" s="42">
        <v>11000000</v>
      </c>
      <c r="AB604" s="42">
        <v>11000000</v>
      </c>
      <c r="AC604" s="42">
        <f t="shared" si="145"/>
        <v>67466666.666666657</v>
      </c>
      <c r="AD604" s="42"/>
      <c r="AE604" s="42">
        <f t="shared" si="142"/>
        <v>11000000</v>
      </c>
      <c r="AF604" s="42">
        <f>--N604/30*26</f>
        <v>9533333.333333334</v>
      </c>
      <c r="AG604" s="42">
        <v>0</v>
      </c>
      <c r="AH604" s="42"/>
      <c r="AI604" s="42"/>
      <c r="AJ604" s="42">
        <f t="shared" si="143"/>
        <v>20533333.333333336</v>
      </c>
      <c r="AK604" s="42">
        <f t="shared" si="144"/>
        <v>88000000</v>
      </c>
      <c r="AL604" s="39"/>
      <c r="AM604" s="39"/>
      <c r="AN604" s="39"/>
      <c r="AO604" s="39"/>
      <c r="AP604" s="39"/>
      <c r="AQ604" s="39" t="s">
        <v>61</v>
      </c>
      <c r="AR604" s="39" t="s">
        <v>2014</v>
      </c>
      <c r="AS604" s="39" t="s">
        <v>2015</v>
      </c>
      <c r="AT604" s="39" t="s">
        <v>1175</v>
      </c>
    </row>
    <row r="605" spans="1:46" hidden="1" x14ac:dyDescent="0.25">
      <c r="A605" s="38">
        <v>604</v>
      </c>
      <c r="B605" s="39" t="s">
        <v>3</v>
      </c>
      <c r="C605" s="39" t="s">
        <v>2835</v>
      </c>
      <c r="D605" s="39" t="s">
        <v>2836</v>
      </c>
      <c r="E605" s="40">
        <v>1073710211</v>
      </c>
      <c r="F605" s="41">
        <v>46048</v>
      </c>
      <c r="G605" s="41"/>
      <c r="H605" s="41">
        <v>46290</v>
      </c>
      <c r="I605" s="42">
        <v>46747440</v>
      </c>
      <c r="J605" s="43"/>
      <c r="K605" s="40">
        <v>0</v>
      </c>
      <c r="L605" s="39" t="s">
        <v>60</v>
      </c>
      <c r="M605" s="42">
        <v>0</v>
      </c>
      <c r="N605" s="40">
        <v>5843430</v>
      </c>
      <c r="O605" s="42">
        <v>194781</v>
      </c>
      <c r="P605" s="38">
        <v>164</v>
      </c>
      <c r="Q605" s="41">
        <v>46033</v>
      </c>
      <c r="R605" s="42">
        <v>46747440</v>
      </c>
      <c r="S605" s="38">
        <v>652</v>
      </c>
      <c r="T605" s="41">
        <v>46048</v>
      </c>
      <c r="U605" s="42">
        <v>46747440</v>
      </c>
      <c r="V605" s="42">
        <v>973905</v>
      </c>
      <c r="W605" s="42">
        <v>5843430</v>
      </c>
      <c r="X605" s="42">
        <v>5843430</v>
      </c>
      <c r="Y605" s="42">
        <v>5843430</v>
      </c>
      <c r="Z605" s="42">
        <v>5843430</v>
      </c>
      <c r="AA605" s="42">
        <v>5843430</v>
      </c>
      <c r="AB605" s="42">
        <v>5843430</v>
      </c>
      <c r="AC605" s="42">
        <f t="shared" si="145"/>
        <v>36034485</v>
      </c>
      <c r="AD605" s="42"/>
      <c r="AE605" s="42">
        <f t="shared" si="142"/>
        <v>5843430</v>
      </c>
      <c r="AF605" s="42">
        <f>--N605/30*25</f>
        <v>4869525</v>
      </c>
      <c r="AG605" s="42">
        <v>0</v>
      </c>
      <c r="AH605" s="42"/>
      <c r="AI605" s="42"/>
      <c r="AJ605" s="42">
        <f t="shared" si="143"/>
        <v>10712955</v>
      </c>
      <c r="AK605" s="42">
        <f t="shared" si="144"/>
        <v>46747440</v>
      </c>
      <c r="AL605" s="39"/>
      <c r="AM605" s="39"/>
      <c r="AN605" s="39"/>
      <c r="AO605" s="39"/>
      <c r="AP605" s="39"/>
      <c r="AQ605" s="39" t="s">
        <v>163</v>
      </c>
      <c r="AR605" s="39" t="s">
        <v>2837</v>
      </c>
      <c r="AS605" s="39" t="s">
        <v>2838</v>
      </c>
      <c r="AT605" s="39" t="s">
        <v>2738</v>
      </c>
    </row>
    <row r="606" spans="1:46" hidden="1" x14ac:dyDescent="0.25">
      <c r="A606" s="38">
        <v>605</v>
      </c>
      <c r="B606" s="39" t="s">
        <v>6</v>
      </c>
      <c r="C606" s="39" t="s">
        <v>2016</v>
      </c>
      <c r="D606" s="39" t="s">
        <v>2017</v>
      </c>
      <c r="E606" s="40">
        <v>53015693</v>
      </c>
      <c r="F606" s="41">
        <v>46046</v>
      </c>
      <c r="G606" s="41"/>
      <c r="H606" s="41">
        <v>46288</v>
      </c>
      <c r="I606" s="42">
        <v>64000000</v>
      </c>
      <c r="J606" s="43"/>
      <c r="K606" s="40">
        <v>0</v>
      </c>
      <c r="L606" s="39" t="s">
        <v>60</v>
      </c>
      <c r="M606" s="42">
        <v>0</v>
      </c>
      <c r="N606" s="40">
        <v>8000000</v>
      </c>
      <c r="O606" s="42">
        <v>266666.66666666669</v>
      </c>
      <c r="P606" s="38">
        <v>294</v>
      </c>
      <c r="Q606" s="41">
        <v>46033</v>
      </c>
      <c r="R606" s="42">
        <v>64000000</v>
      </c>
      <c r="S606" s="38">
        <v>564</v>
      </c>
      <c r="T606" s="41">
        <v>46046</v>
      </c>
      <c r="U606" s="42">
        <v>64000000</v>
      </c>
      <c r="V606" s="42">
        <v>1866666.6666666667</v>
      </c>
      <c r="W606" s="42">
        <v>8000000</v>
      </c>
      <c r="X606" s="42">
        <v>8000000</v>
      </c>
      <c r="Y606" s="42">
        <v>8000000</v>
      </c>
      <c r="Z606" s="42">
        <v>8000000</v>
      </c>
      <c r="AA606" s="42">
        <v>8000000</v>
      </c>
      <c r="AB606" s="42">
        <v>8000000</v>
      </c>
      <c r="AC606" s="42">
        <f t="shared" si="145"/>
        <v>49866666.666666664</v>
      </c>
      <c r="AD606" s="42"/>
      <c r="AE606" s="42">
        <f t="shared" si="142"/>
        <v>8000000</v>
      </c>
      <c r="AF606" s="42">
        <f t="shared" ref="AF606:AF608" si="152">--N606/30*23</f>
        <v>6133333.333333334</v>
      </c>
      <c r="AG606" s="42">
        <v>0</v>
      </c>
      <c r="AH606" s="42"/>
      <c r="AI606" s="42"/>
      <c r="AJ606" s="42">
        <f t="shared" si="143"/>
        <v>14133333.333333334</v>
      </c>
      <c r="AK606" s="42">
        <f t="shared" si="144"/>
        <v>64000000</v>
      </c>
      <c r="AL606" s="39"/>
      <c r="AM606" s="39"/>
      <c r="AN606" s="39"/>
      <c r="AO606" s="39"/>
      <c r="AP606" s="39"/>
      <c r="AQ606" s="39" t="s">
        <v>61</v>
      </c>
      <c r="AR606" s="39" t="s">
        <v>2018</v>
      </c>
      <c r="AS606" s="39" t="s">
        <v>2019</v>
      </c>
      <c r="AT606" s="39" t="s">
        <v>1175</v>
      </c>
    </row>
    <row r="607" spans="1:46" hidden="1" x14ac:dyDescent="0.25">
      <c r="A607" s="38">
        <v>606</v>
      </c>
      <c r="B607" s="39" t="s">
        <v>6</v>
      </c>
      <c r="C607" s="39" t="s">
        <v>2020</v>
      </c>
      <c r="D607" s="39" t="s">
        <v>2021</v>
      </c>
      <c r="E607" s="40">
        <v>52848360</v>
      </c>
      <c r="F607" s="41">
        <v>46046</v>
      </c>
      <c r="G607" s="41"/>
      <c r="H607" s="41">
        <v>46288</v>
      </c>
      <c r="I607" s="42">
        <v>64000000</v>
      </c>
      <c r="J607" s="43"/>
      <c r="K607" s="40">
        <v>0</v>
      </c>
      <c r="L607" s="39" t="s">
        <v>60</v>
      </c>
      <c r="M607" s="42">
        <v>0</v>
      </c>
      <c r="N607" s="40">
        <v>8000000</v>
      </c>
      <c r="O607" s="42">
        <v>266666.66666666669</v>
      </c>
      <c r="P607" s="38">
        <v>470</v>
      </c>
      <c r="Q607" s="41">
        <v>46033</v>
      </c>
      <c r="R607" s="42">
        <v>64000000</v>
      </c>
      <c r="S607" s="38">
        <v>563</v>
      </c>
      <c r="T607" s="41">
        <v>46046</v>
      </c>
      <c r="U607" s="42">
        <v>64000000</v>
      </c>
      <c r="V607" s="42">
        <v>1866666.67</v>
      </c>
      <c r="W607" s="42">
        <v>8000000</v>
      </c>
      <c r="X607" s="42">
        <v>8000000</v>
      </c>
      <c r="Y607" s="42">
        <v>8000000</v>
      </c>
      <c r="Z607" s="42">
        <v>8000000</v>
      </c>
      <c r="AA607" s="42">
        <v>8000000</v>
      </c>
      <c r="AB607" s="42">
        <v>8000000</v>
      </c>
      <c r="AC607" s="42">
        <f t="shared" si="145"/>
        <v>49866666.670000002</v>
      </c>
      <c r="AD607" s="42"/>
      <c r="AE607" s="42">
        <f t="shared" si="142"/>
        <v>8000000</v>
      </c>
      <c r="AF607" s="42">
        <f t="shared" si="152"/>
        <v>6133333.333333334</v>
      </c>
      <c r="AG607" s="42">
        <v>0</v>
      </c>
      <c r="AH607" s="42"/>
      <c r="AI607" s="42"/>
      <c r="AJ607" s="42">
        <f t="shared" si="143"/>
        <v>14133333.333333334</v>
      </c>
      <c r="AK607" s="42">
        <f t="shared" si="144"/>
        <v>64000000.003333338</v>
      </c>
      <c r="AL607" s="39"/>
      <c r="AM607" s="39"/>
      <c r="AN607" s="39"/>
      <c r="AO607" s="39"/>
      <c r="AP607" s="39"/>
      <c r="AQ607" s="39" t="s">
        <v>61</v>
      </c>
      <c r="AR607" s="39" t="s">
        <v>2022</v>
      </c>
      <c r="AS607" s="39" t="s">
        <v>2023</v>
      </c>
      <c r="AT607" s="39" t="s">
        <v>1175</v>
      </c>
    </row>
    <row r="608" spans="1:46" hidden="1" x14ac:dyDescent="0.25">
      <c r="A608" s="38">
        <v>607</v>
      </c>
      <c r="B608" s="39" t="s">
        <v>6</v>
      </c>
      <c r="C608" s="39" t="s">
        <v>2024</v>
      </c>
      <c r="D608" s="39" t="s">
        <v>2025</v>
      </c>
      <c r="E608" s="40">
        <v>1014199819</v>
      </c>
      <c r="F608" s="41">
        <v>46046</v>
      </c>
      <c r="G608" s="41"/>
      <c r="H608" s="41">
        <v>46288</v>
      </c>
      <c r="I608" s="42">
        <v>64000000</v>
      </c>
      <c r="J608" s="43"/>
      <c r="K608" s="40">
        <v>0</v>
      </c>
      <c r="L608" s="39" t="s">
        <v>60</v>
      </c>
      <c r="M608" s="42">
        <v>0</v>
      </c>
      <c r="N608" s="40">
        <v>8000000</v>
      </c>
      <c r="O608" s="42">
        <v>266666.66666666669</v>
      </c>
      <c r="P608" s="38">
        <v>276</v>
      </c>
      <c r="Q608" s="41">
        <v>46033</v>
      </c>
      <c r="R608" s="42">
        <v>64000000</v>
      </c>
      <c r="S608" s="38">
        <v>562</v>
      </c>
      <c r="T608" s="41">
        <v>46046</v>
      </c>
      <c r="U608" s="42">
        <v>64000000</v>
      </c>
      <c r="V608" s="42">
        <v>1866666.67</v>
      </c>
      <c r="W608" s="42">
        <v>8000000</v>
      </c>
      <c r="X608" s="42">
        <v>8000000</v>
      </c>
      <c r="Y608" s="42">
        <v>8000000</v>
      </c>
      <c r="Z608" s="42">
        <v>8000000</v>
      </c>
      <c r="AA608" s="42">
        <v>8000000</v>
      </c>
      <c r="AB608" s="42">
        <v>8000000</v>
      </c>
      <c r="AC608" s="42">
        <f t="shared" si="145"/>
        <v>49866666.670000002</v>
      </c>
      <c r="AD608" s="42"/>
      <c r="AE608" s="42">
        <f t="shared" si="142"/>
        <v>8000000</v>
      </c>
      <c r="AF608" s="42">
        <f t="shared" si="152"/>
        <v>6133333.333333334</v>
      </c>
      <c r="AG608" s="42">
        <v>0</v>
      </c>
      <c r="AH608" s="42"/>
      <c r="AI608" s="42"/>
      <c r="AJ608" s="42">
        <f t="shared" si="143"/>
        <v>14133333.333333334</v>
      </c>
      <c r="AK608" s="42">
        <f t="shared" si="144"/>
        <v>64000000.003333338</v>
      </c>
      <c r="AL608" s="39"/>
      <c r="AM608" s="39"/>
      <c r="AN608" s="39"/>
      <c r="AO608" s="39"/>
      <c r="AP608" s="39"/>
      <c r="AQ608" s="39" t="s">
        <v>61</v>
      </c>
      <c r="AR608" s="39" t="s">
        <v>2026</v>
      </c>
      <c r="AS608" s="39" t="s">
        <v>2027</v>
      </c>
      <c r="AT608" s="39" t="s">
        <v>1175</v>
      </c>
    </row>
    <row r="609" spans="1:46" hidden="1" x14ac:dyDescent="0.25">
      <c r="A609" s="38">
        <v>608</v>
      </c>
      <c r="B609" s="39" t="s">
        <v>6</v>
      </c>
      <c r="C609" s="39" t="s">
        <v>2028</v>
      </c>
      <c r="D609" s="39" t="s">
        <v>2029</v>
      </c>
      <c r="E609" s="40">
        <v>79501966</v>
      </c>
      <c r="F609" s="41">
        <v>46048</v>
      </c>
      <c r="G609" s="41"/>
      <c r="H609" s="41">
        <v>46290</v>
      </c>
      <c r="I609" s="42">
        <v>64000000</v>
      </c>
      <c r="J609" s="43"/>
      <c r="K609" s="40">
        <v>0</v>
      </c>
      <c r="L609" s="39" t="s">
        <v>60</v>
      </c>
      <c r="M609" s="42">
        <v>0</v>
      </c>
      <c r="N609" s="40">
        <v>8000000</v>
      </c>
      <c r="O609" s="42">
        <v>266666.66666666669</v>
      </c>
      <c r="P609" s="38">
        <v>314</v>
      </c>
      <c r="Q609" s="41">
        <v>46033</v>
      </c>
      <c r="R609" s="42">
        <v>64000000</v>
      </c>
      <c r="S609" s="38">
        <v>627</v>
      </c>
      <c r="T609" s="41">
        <v>46048</v>
      </c>
      <c r="U609" s="42">
        <v>64000000</v>
      </c>
      <c r="V609" s="42">
        <v>1333333.3333333335</v>
      </c>
      <c r="W609" s="42">
        <v>8000000</v>
      </c>
      <c r="X609" s="42">
        <v>8000000</v>
      </c>
      <c r="Y609" s="42">
        <v>8000000</v>
      </c>
      <c r="Z609" s="42">
        <v>8000000</v>
      </c>
      <c r="AA609" s="42">
        <v>8000000</v>
      </c>
      <c r="AB609" s="42">
        <v>8000000</v>
      </c>
      <c r="AC609" s="42">
        <f t="shared" si="145"/>
        <v>49333333.333333336</v>
      </c>
      <c r="AD609" s="42"/>
      <c r="AE609" s="42">
        <f t="shared" si="142"/>
        <v>8000000</v>
      </c>
      <c r="AF609" s="42">
        <f>--N609/30*25</f>
        <v>6666666.666666667</v>
      </c>
      <c r="AG609" s="42">
        <v>0</v>
      </c>
      <c r="AH609" s="42"/>
      <c r="AI609" s="42"/>
      <c r="AJ609" s="42">
        <f t="shared" si="143"/>
        <v>14666666.666666668</v>
      </c>
      <c r="AK609" s="42">
        <f t="shared" si="144"/>
        <v>64000000</v>
      </c>
      <c r="AL609" s="39"/>
      <c r="AM609" s="39"/>
      <c r="AN609" s="39"/>
      <c r="AO609" s="39"/>
      <c r="AP609" s="39"/>
      <c r="AQ609" s="39" t="s">
        <v>61</v>
      </c>
      <c r="AR609" s="39" t="s">
        <v>2030</v>
      </c>
      <c r="AS609" s="39" t="s">
        <v>2031</v>
      </c>
      <c r="AT609" s="39" t="s">
        <v>1175</v>
      </c>
    </row>
    <row r="610" spans="1:46" hidden="1" x14ac:dyDescent="0.25">
      <c r="A610" s="38">
        <v>609</v>
      </c>
      <c r="B610" s="39" t="s">
        <v>6</v>
      </c>
      <c r="C610" s="39" t="s">
        <v>2032</v>
      </c>
      <c r="D610" s="39" t="s">
        <v>2033</v>
      </c>
      <c r="E610" s="40">
        <v>52205254</v>
      </c>
      <c r="F610" s="41">
        <v>46045</v>
      </c>
      <c r="G610" s="41"/>
      <c r="H610" s="41">
        <v>46287</v>
      </c>
      <c r="I610" s="42">
        <v>64000000</v>
      </c>
      <c r="J610" s="43"/>
      <c r="K610" s="40">
        <v>0</v>
      </c>
      <c r="L610" s="39" t="s">
        <v>60</v>
      </c>
      <c r="M610" s="42">
        <v>0</v>
      </c>
      <c r="N610" s="40">
        <v>8000000</v>
      </c>
      <c r="O610" s="42">
        <v>266666.66666666669</v>
      </c>
      <c r="P610" s="38">
        <v>277</v>
      </c>
      <c r="Q610" s="41">
        <v>46033</v>
      </c>
      <c r="R610" s="42">
        <v>64000000</v>
      </c>
      <c r="S610" s="38">
        <v>550</v>
      </c>
      <c r="T610" s="41">
        <v>46045</v>
      </c>
      <c r="U610" s="42">
        <v>64000000</v>
      </c>
      <c r="V610" s="42">
        <v>2133333.3333333335</v>
      </c>
      <c r="W610" s="42">
        <v>8000000</v>
      </c>
      <c r="X610" s="42">
        <v>8000000</v>
      </c>
      <c r="Y610" s="42">
        <v>8000000</v>
      </c>
      <c r="Z610" s="42">
        <v>8000000</v>
      </c>
      <c r="AA610" s="42">
        <v>8000000</v>
      </c>
      <c r="AB610" s="42">
        <v>8000000</v>
      </c>
      <c r="AC610" s="42">
        <f t="shared" si="145"/>
        <v>50133333.333333336</v>
      </c>
      <c r="AD610" s="42"/>
      <c r="AE610" s="42">
        <f t="shared" si="142"/>
        <v>8000000</v>
      </c>
      <c r="AF610" s="42">
        <f>--N610/30*22</f>
        <v>5866666.666666667</v>
      </c>
      <c r="AG610" s="42">
        <v>0</v>
      </c>
      <c r="AH610" s="42"/>
      <c r="AI610" s="42"/>
      <c r="AJ610" s="42">
        <f t="shared" si="143"/>
        <v>13866666.666666668</v>
      </c>
      <c r="AK610" s="42">
        <f t="shared" si="144"/>
        <v>64000000</v>
      </c>
      <c r="AL610" s="39"/>
      <c r="AM610" s="39"/>
      <c r="AN610" s="39"/>
      <c r="AO610" s="39"/>
      <c r="AP610" s="39"/>
      <c r="AQ610" s="39" t="s">
        <v>61</v>
      </c>
      <c r="AR610" s="39" t="s">
        <v>2034</v>
      </c>
      <c r="AS610" s="39" t="s">
        <v>2035</v>
      </c>
      <c r="AT610" s="39" t="s">
        <v>1175</v>
      </c>
    </row>
    <row r="611" spans="1:46" hidden="1" x14ac:dyDescent="0.25">
      <c r="A611" s="38">
        <v>610</v>
      </c>
      <c r="B611" s="39" t="s">
        <v>6</v>
      </c>
      <c r="C611" s="39" t="s">
        <v>2036</v>
      </c>
      <c r="D611" s="39" t="s">
        <v>2037</v>
      </c>
      <c r="E611" s="40">
        <v>1026580001</v>
      </c>
      <c r="F611" s="41">
        <v>46046</v>
      </c>
      <c r="G611" s="41"/>
      <c r="H611" s="41">
        <v>46288</v>
      </c>
      <c r="I611" s="42">
        <v>64000000</v>
      </c>
      <c r="J611" s="43"/>
      <c r="K611" s="40">
        <v>0</v>
      </c>
      <c r="L611" s="39" t="s">
        <v>60</v>
      </c>
      <c r="M611" s="42">
        <v>0</v>
      </c>
      <c r="N611" s="40">
        <v>8000000</v>
      </c>
      <c r="O611" s="42">
        <v>266666.66666666669</v>
      </c>
      <c r="P611" s="38">
        <v>239</v>
      </c>
      <c r="Q611" s="41">
        <v>46033</v>
      </c>
      <c r="R611" s="42">
        <v>64000000</v>
      </c>
      <c r="S611" s="38">
        <v>565</v>
      </c>
      <c r="T611" s="41">
        <v>46046</v>
      </c>
      <c r="U611" s="42">
        <v>64000000</v>
      </c>
      <c r="V611" s="42">
        <v>1866666.6666666667</v>
      </c>
      <c r="W611" s="42">
        <v>8000000</v>
      </c>
      <c r="X611" s="42">
        <v>8000000</v>
      </c>
      <c r="Y611" s="42">
        <v>8000000</v>
      </c>
      <c r="Z611" s="42">
        <v>8000000</v>
      </c>
      <c r="AA611" s="42">
        <v>8000000</v>
      </c>
      <c r="AB611" s="42">
        <v>8000000</v>
      </c>
      <c r="AC611" s="42">
        <f t="shared" si="145"/>
        <v>49866666.666666664</v>
      </c>
      <c r="AD611" s="42"/>
      <c r="AE611" s="42">
        <f t="shared" si="142"/>
        <v>8000000</v>
      </c>
      <c r="AF611" s="42">
        <f t="shared" ref="AF611:AF612" si="153">--N611/30*23</f>
        <v>6133333.333333334</v>
      </c>
      <c r="AG611" s="42">
        <v>0</v>
      </c>
      <c r="AH611" s="42"/>
      <c r="AI611" s="42"/>
      <c r="AJ611" s="42">
        <f t="shared" si="143"/>
        <v>14133333.333333334</v>
      </c>
      <c r="AK611" s="42">
        <f t="shared" si="144"/>
        <v>64000000</v>
      </c>
      <c r="AL611" s="39"/>
      <c r="AM611" s="39"/>
      <c r="AN611" s="39"/>
      <c r="AO611" s="39"/>
      <c r="AP611" s="39"/>
      <c r="AQ611" s="39" t="s">
        <v>61</v>
      </c>
      <c r="AR611" s="39" t="s">
        <v>2038</v>
      </c>
      <c r="AS611" s="39" t="s">
        <v>2039</v>
      </c>
      <c r="AT611" s="39" t="s">
        <v>1175</v>
      </c>
    </row>
    <row r="612" spans="1:46" hidden="1" x14ac:dyDescent="0.25">
      <c r="A612" s="38">
        <v>611</v>
      </c>
      <c r="B612" s="39" t="s">
        <v>6</v>
      </c>
      <c r="C612" s="39" t="s">
        <v>2040</v>
      </c>
      <c r="D612" s="39" t="s">
        <v>2041</v>
      </c>
      <c r="E612" s="40">
        <v>52862015</v>
      </c>
      <c r="F612" s="41">
        <v>46046</v>
      </c>
      <c r="G612" s="41"/>
      <c r="H612" s="41">
        <v>46288</v>
      </c>
      <c r="I612" s="42">
        <v>64000000</v>
      </c>
      <c r="J612" s="43"/>
      <c r="K612" s="40">
        <v>0</v>
      </c>
      <c r="L612" s="39" t="s">
        <v>60</v>
      </c>
      <c r="M612" s="42">
        <v>0</v>
      </c>
      <c r="N612" s="40">
        <v>8000000</v>
      </c>
      <c r="O612" s="42">
        <v>266666.66666666669</v>
      </c>
      <c r="P612" s="38">
        <v>436</v>
      </c>
      <c r="Q612" s="41">
        <v>46033</v>
      </c>
      <c r="R612" s="42">
        <v>64000000</v>
      </c>
      <c r="S612" s="38">
        <v>568</v>
      </c>
      <c r="T612" s="41">
        <v>46046</v>
      </c>
      <c r="U612" s="42">
        <v>64000000</v>
      </c>
      <c r="V612" s="42">
        <v>1866666.6666666667</v>
      </c>
      <c r="W612" s="42">
        <v>8000000</v>
      </c>
      <c r="X612" s="42">
        <v>8000000</v>
      </c>
      <c r="Y612" s="42">
        <v>8000000</v>
      </c>
      <c r="Z612" s="42">
        <v>8000000</v>
      </c>
      <c r="AA612" s="42">
        <v>8000000</v>
      </c>
      <c r="AB612" s="42">
        <v>8000000</v>
      </c>
      <c r="AC612" s="42">
        <f t="shared" si="145"/>
        <v>49866666.666666664</v>
      </c>
      <c r="AD612" s="42"/>
      <c r="AE612" s="42">
        <f t="shared" si="142"/>
        <v>8000000</v>
      </c>
      <c r="AF612" s="42">
        <f t="shared" si="153"/>
        <v>6133333.333333334</v>
      </c>
      <c r="AG612" s="42">
        <v>0</v>
      </c>
      <c r="AH612" s="42"/>
      <c r="AI612" s="42"/>
      <c r="AJ612" s="42">
        <f t="shared" si="143"/>
        <v>14133333.333333334</v>
      </c>
      <c r="AK612" s="42">
        <f t="shared" si="144"/>
        <v>64000000</v>
      </c>
      <c r="AL612" s="39"/>
      <c r="AM612" s="39"/>
      <c r="AN612" s="39"/>
      <c r="AO612" s="39"/>
      <c r="AP612" s="39"/>
      <c r="AQ612" s="39" t="s">
        <v>61</v>
      </c>
      <c r="AR612" s="39" t="s">
        <v>2042</v>
      </c>
      <c r="AS612" s="39" t="s">
        <v>2043</v>
      </c>
      <c r="AT612" s="39" t="s">
        <v>1175</v>
      </c>
    </row>
    <row r="613" spans="1:46" hidden="1" x14ac:dyDescent="0.25">
      <c r="A613" s="38">
        <v>612</v>
      </c>
      <c r="B613" s="39" t="s">
        <v>6</v>
      </c>
      <c r="C613" s="39" t="s">
        <v>2044</v>
      </c>
      <c r="D613" s="39" t="s">
        <v>2045</v>
      </c>
      <c r="E613" s="40">
        <v>52880242</v>
      </c>
      <c r="F613" s="41">
        <v>46047</v>
      </c>
      <c r="G613" s="41"/>
      <c r="H613" s="41">
        <v>46289</v>
      </c>
      <c r="I613" s="42">
        <v>64000000</v>
      </c>
      <c r="J613" s="43"/>
      <c r="K613" s="40">
        <v>0</v>
      </c>
      <c r="L613" s="39" t="s">
        <v>60</v>
      </c>
      <c r="M613" s="42">
        <v>0</v>
      </c>
      <c r="N613" s="40">
        <v>8000000</v>
      </c>
      <c r="O613" s="42">
        <v>266666.66666666669</v>
      </c>
      <c r="P613" s="38">
        <v>278</v>
      </c>
      <c r="Q613" s="41">
        <v>46033</v>
      </c>
      <c r="R613" s="42">
        <v>64000000</v>
      </c>
      <c r="S613" s="38">
        <v>551</v>
      </c>
      <c r="T613" s="41">
        <v>46045</v>
      </c>
      <c r="U613" s="42">
        <v>64000000</v>
      </c>
      <c r="V613" s="42">
        <v>1600000</v>
      </c>
      <c r="W613" s="42">
        <v>8000000</v>
      </c>
      <c r="X613" s="42">
        <v>8000000</v>
      </c>
      <c r="Y613" s="42">
        <v>8000000</v>
      </c>
      <c r="Z613" s="42">
        <v>8000000</v>
      </c>
      <c r="AA613" s="42">
        <v>8000000</v>
      </c>
      <c r="AB613" s="42">
        <v>8000000</v>
      </c>
      <c r="AC613" s="42">
        <f t="shared" si="145"/>
        <v>49600000</v>
      </c>
      <c r="AD613" s="42"/>
      <c r="AE613" s="42">
        <f t="shared" si="142"/>
        <v>8000000</v>
      </c>
      <c r="AF613" s="42">
        <f t="shared" ref="AF613:AF616" si="154">--N613/30*24</f>
        <v>6400000</v>
      </c>
      <c r="AG613" s="42">
        <v>0</v>
      </c>
      <c r="AH613" s="42"/>
      <c r="AI613" s="42"/>
      <c r="AJ613" s="42">
        <f t="shared" si="143"/>
        <v>14400000</v>
      </c>
      <c r="AK613" s="42">
        <f t="shared" si="144"/>
        <v>64000000</v>
      </c>
      <c r="AL613" s="39"/>
      <c r="AM613" s="39"/>
      <c r="AN613" s="39"/>
      <c r="AO613" s="39"/>
      <c r="AP613" s="39"/>
      <c r="AQ613" s="39" t="s">
        <v>61</v>
      </c>
      <c r="AR613" s="39" t="s">
        <v>2046</v>
      </c>
      <c r="AS613" s="39" t="s">
        <v>2047</v>
      </c>
      <c r="AT613" s="39" t="s">
        <v>1175</v>
      </c>
    </row>
    <row r="614" spans="1:46" hidden="1" x14ac:dyDescent="0.25">
      <c r="A614" s="38">
        <v>613</v>
      </c>
      <c r="B614" s="39" t="s">
        <v>6</v>
      </c>
      <c r="C614" s="39" t="s">
        <v>2048</v>
      </c>
      <c r="D614" s="39" t="s">
        <v>2049</v>
      </c>
      <c r="E614" s="40">
        <v>32791966</v>
      </c>
      <c r="F614" s="41">
        <v>46047</v>
      </c>
      <c r="G614" s="41"/>
      <c r="H614" s="41">
        <v>46289</v>
      </c>
      <c r="I614" s="42">
        <v>64000000</v>
      </c>
      <c r="J614" s="43"/>
      <c r="K614" s="40">
        <v>0</v>
      </c>
      <c r="L614" s="39" t="s">
        <v>60</v>
      </c>
      <c r="M614" s="42">
        <v>0</v>
      </c>
      <c r="N614" s="40">
        <v>8000000</v>
      </c>
      <c r="O614" s="42">
        <v>266666.66666666669</v>
      </c>
      <c r="P614" s="38">
        <v>410</v>
      </c>
      <c r="Q614" s="41">
        <v>46033</v>
      </c>
      <c r="R614" s="42">
        <v>64000000</v>
      </c>
      <c r="S614" s="38">
        <v>566</v>
      </c>
      <c r="T614" s="41">
        <v>46046</v>
      </c>
      <c r="U614" s="42">
        <v>64000000</v>
      </c>
      <c r="V614" s="42">
        <v>1600000</v>
      </c>
      <c r="W614" s="42">
        <v>8000000</v>
      </c>
      <c r="X614" s="42">
        <v>8000000</v>
      </c>
      <c r="Y614" s="42">
        <v>8000000</v>
      </c>
      <c r="Z614" s="42">
        <v>8000000</v>
      </c>
      <c r="AA614" s="42">
        <v>8000000</v>
      </c>
      <c r="AB614" s="42">
        <v>8000000</v>
      </c>
      <c r="AC614" s="42">
        <f t="shared" si="145"/>
        <v>49600000</v>
      </c>
      <c r="AD614" s="42"/>
      <c r="AE614" s="42">
        <f t="shared" si="142"/>
        <v>8000000</v>
      </c>
      <c r="AF614" s="42">
        <f t="shared" si="154"/>
        <v>6400000</v>
      </c>
      <c r="AG614" s="42">
        <v>0</v>
      </c>
      <c r="AH614" s="42"/>
      <c r="AI614" s="42"/>
      <c r="AJ614" s="42">
        <f t="shared" si="143"/>
        <v>14400000</v>
      </c>
      <c r="AK614" s="42">
        <f t="shared" si="144"/>
        <v>64000000</v>
      </c>
      <c r="AL614" s="39"/>
      <c r="AM614" s="39"/>
      <c r="AN614" s="39"/>
      <c r="AO614" s="39"/>
      <c r="AP614" s="39"/>
      <c r="AQ614" s="39" t="s">
        <v>61</v>
      </c>
      <c r="AR614" s="39" t="s">
        <v>2050</v>
      </c>
      <c r="AS614" s="39" t="s">
        <v>2051</v>
      </c>
      <c r="AT614" s="39" t="s">
        <v>1175</v>
      </c>
    </row>
    <row r="615" spans="1:46" hidden="1" x14ac:dyDescent="0.25">
      <c r="A615" s="38">
        <v>614</v>
      </c>
      <c r="B615" s="39" t="s">
        <v>6</v>
      </c>
      <c r="C615" s="39" t="s">
        <v>2052</v>
      </c>
      <c r="D615" s="39" t="s">
        <v>2053</v>
      </c>
      <c r="E615" s="40">
        <v>53103132</v>
      </c>
      <c r="F615" s="41">
        <v>46047</v>
      </c>
      <c r="G615" s="41"/>
      <c r="H615" s="41">
        <v>46289</v>
      </c>
      <c r="I615" s="42">
        <v>64000000</v>
      </c>
      <c r="J615" s="43"/>
      <c r="K615" s="40">
        <v>0</v>
      </c>
      <c r="L615" s="39" t="s">
        <v>60</v>
      </c>
      <c r="M615" s="42">
        <v>0</v>
      </c>
      <c r="N615" s="40">
        <v>8000000</v>
      </c>
      <c r="O615" s="42">
        <v>266666.66666666669</v>
      </c>
      <c r="P615" s="38">
        <v>472</v>
      </c>
      <c r="Q615" s="41">
        <v>46033</v>
      </c>
      <c r="R615" s="42">
        <v>64000000</v>
      </c>
      <c r="S615" s="38">
        <v>569</v>
      </c>
      <c r="T615" s="41">
        <v>46046</v>
      </c>
      <c r="U615" s="42">
        <v>64000000</v>
      </c>
      <c r="V615" s="42">
        <v>1600000</v>
      </c>
      <c r="W615" s="42">
        <v>8000000</v>
      </c>
      <c r="X615" s="42">
        <v>8000000</v>
      </c>
      <c r="Y615" s="42">
        <v>8000000</v>
      </c>
      <c r="Z615" s="42">
        <v>8000000</v>
      </c>
      <c r="AA615" s="42">
        <v>8000000</v>
      </c>
      <c r="AB615" s="42">
        <v>8000000</v>
      </c>
      <c r="AC615" s="42">
        <f t="shared" si="145"/>
        <v>49600000</v>
      </c>
      <c r="AD615" s="42"/>
      <c r="AE615" s="42">
        <f t="shared" si="142"/>
        <v>8000000</v>
      </c>
      <c r="AF615" s="42">
        <f t="shared" si="154"/>
        <v>6400000</v>
      </c>
      <c r="AG615" s="42">
        <v>0</v>
      </c>
      <c r="AH615" s="42"/>
      <c r="AI615" s="42"/>
      <c r="AJ615" s="42">
        <f t="shared" si="143"/>
        <v>14400000</v>
      </c>
      <c r="AK615" s="42">
        <f t="shared" si="144"/>
        <v>64000000</v>
      </c>
      <c r="AL615" s="39"/>
      <c r="AM615" s="39"/>
      <c r="AN615" s="39"/>
      <c r="AO615" s="39"/>
      <c r="AP615" s="39"/>
      <c r="AQ615" s="39" t="s">
        <v>61</v>
      </c>
      <c r="AR615" s="39" t="s">
        <v>2054</v>
      </c>
      <c r="AS615" s="39" t="s">
        <v>2055</v>
      </c>
      <c r="AT615" s="39" t="s">
        <v>1175</v>
      </c>
    </row>
    <row r="616" spans="1:46" hidden="1" x14ac:dyDescent="0.25">
      <c r="A616" s="38">
        <v>615</v>
      </c>
      <c r="B616" s="39" t="s">
        <v>6</v>
      </c>
      <c r="C616" s="39" t="s">
        <v>2056</v>
      </c>
      <c r="D616" s="39" t="s">
        <v>2057</v>
      </c>
      <c r="E616" s="40">
        <v>1085245691</v>
      </c>
      <c r="F616" s="41">
        <v>46047</v>
      </c>
      <c r="G616" s="41"/>
      <c r="H616" s="41">
        <v>46289</v>
      </c>
      <c r="I616" s="42">
        <v>64000000</v>
      </c>
      <c r="J616" s="43"/>
      <c r="K616" s="40">
        <v>0</v>
      </c>
      <c r="L616" s="39" t="s">
        <v>60</v>
      </c>
      <c r="M616" s="42">
        <v>0</v>
      </c>
      <c r="N616" s="40">
        <v>8000000</v>
      </c>
      <c r="O616" s="42">
        <v>266666.66666666669</v>
      </c>
      <c r="P616" s="38">
        <v>279</v>
      </c>
      <c r="Q616" s="41">
        <v>46033</v>
      </c>
      <c r="R616" s="42">
        <v>64000000</v>
      </c>
      <c r="S616" s="38">
        <v>567</v>
      </c>
      <c r="T616" s="41">
        <v>46046</v>
      </c>
      <c r="U616" s="42">
        <v>64000000</v>
      </c>
      <c r="V616" s="42">
        <v>1600000</v>
      </c>
      <c r="W616" s="42">
        <v>8000000</v>
      </c>
      <c r="X616" s="42">
        <v>8000000</v>
      </c>
      <c r="Y616" s="42">
        <v>8000000</v>
      </c>
      <c r="Z616" s="42">
        <v>8000000</v>
      </c>
      <c r="AA616" s="42">
        <v>8000000</v>
      </c>
      <c r="AB616" s="42">
        <v>8000000</v>
      </c>
      <c r="AC616" s="42">
        <f t="shared" si="145"/>
        <v>49600000</v>
      </c>
      <c r="AD616" s="42"/>
      <c r="AE616" s="42">
        <f t="shared" si="142"/>
        <v>8000000</v>
      </c>
      <c r="AF616" s="42">
        <f t="shared" si="154"/>
        <v>6400000</v>
      </c>
      <c r="AG616" s="42">
        <v>0</v>
      </c>
      <c r="AH616" s="42"/>
      <c r="AI616" s="42"/>
      <c r="AJ616" s="42">
        <f t="shared" si="143"/>
        <v>14400000</v>
      </c>
      <c r="AK616" s="42">
        <f t="shared" si="144"/>
        <v>64000000</v>
      </c>
      <c r="AL616" s="39"/>
      <c r="AM616" s="39"/>
      <c r="AN616" s="39"/>
      <c r="AO616" s="39"/>
      <c r="AP616" s="39"/>
      <c r="AQ616" s="39" t="s">
        <v>61</v>
      </c>
      <c r="AR616" s="39" t="s">
        <v>2058</v>
      </c>
      <c r="AS616" s="39" t="s">
        <v>2059</v>
      </c>
      <c r="AT616" s="39" t="s">
        <v>1175</v>
      </c>
    </row>
    <row r="617" spans="1:46" hidden="1" x14ac:dyDescent="0.25">
      <c r="A617" s="38">
        <v>616</v>
      </c>
      <c r="B617" s="39" t="s">
        <v>6</v>
      </c>
      <c r="C617" s="39" t="s">
        <v>2060</v>
      </c>
      <c r="D617" s="39" t="s">
        <v>2061</v>
      </c>
      <c r="E617" s="40">
        <v>53139532</v>
      </c>
      <c r="F617" s="41">
        <v>46049</v>
      </c>
      <c r="G617" s="41"/>
      <c r="H617" s="41">
        <v>46291</v>
      </c>
      <c r="I617" s="42">
        <v>64000000</v>
      </c>
      <c r="J617" s="43"/>
      <c r="K617" s="40">
        <v>0</v>
      </c>
      <c r="L617" s="39" t="s">
        <v>60</v>
      </c>
      <c r="M617" s="42">
        <v>0</v>
      </c>
      <c r="N617" s="40">
        <v>8000000</v>
      </c>
      <c r="O617" s="42">
        <v>266666.66666666669</v>
      </c>
      <c r="P617" s="38">
        <v>437</v>
      </c>
      <c r="Q617" s="41">
        <v>46033</v>
      </c>
      <c r="R617" s="42">
        <v>64000000</v>
      </c>
      <c r="S617" s="38">
        <v>574</v>
      </c>
      <c r="T617" s="41">
        <v>46047</v>
      </c>
      <c r="U617" s="42">
        <v>64000000</v>
      </c>
      <c r="V617" s="42">
        <v>1066666.6666666667</v>
      </c>
      <c r="W617" s="42">
        <v>8000000</v>
      </c>
      <c r="X617" s="42">
        <v>8000000</v>
      </c>
      <c r="Y617" s="42">
        <v>8000000</v>
      </c>
      <c r="Z617" s="42">
        <v>8000000</v>
      </c>
      <c r="AA617" s="42">
        <v>8000000</v>
      </c>
      <c r="AB617" s="42">
        <v>8000000</v>
      </c>
      <c r="AC617" s="42">
        <f t="shared" si="145"/>
        <v>49066666.666666664</v>
      </c>
      <c r="AD617" s="42"/>
      <c r="AE617" s="42">
        <f t="shared" si="142"/>
        <v>8000000</v>
      </c>
      <c r="AF617" s="42">
        <f>--N617/30*26</f>
        <v>6933333.333333334</v>
      </c>
      <c r="AG617" s="42">
        <v>0</v>
      </c>
      <c r="AH617" s="42"/>
      <c r="AI617" s="42"/>
      <c r="AJ617" s="42">
        <f t="shared" si="143"/>
        <v>14933333.333333334</v>
      </c>
      <c r="AK617" s="42">
        <f t="shared" si="144"/>
        <v>64000000</v>
      </c>
      <c r="AL617" s="39"/>
      <c r="AM617" s="39"/>
      <c r="AN617" s="39"/>
      <c r="AO617" s="39"/>
      <c r="AP617" s="39"/>
      <c r="AQ617" s="39" t="s">
        <v>61</v>
      </c>
      <c r="AR617" s="39" t="s">
        <v>2062</v>
      </c>
      <c r="AS617" s="39" t="s">
        <v>2063</v>
      </c>
      <c r="AT617" s="39" t="s">
        <v>1175</v>
      </c>
    </row>
    <row r="618" spans="1:46" hidden="1" x14ac:dyDescent="0.25">
      <c r="A618" s="38">
        <v>617</v>
      </c>
      <c r="B618" s="39" t="s">
        <v>6</v>
      </c>
      <c r="C618" s="39" t="s">
        <v>2064</v>
      </c>
      <c r="D618" s="39" t="s">
        <v>2065</v>
      </c>
      <c r="E618" s="40">
        <v>1030627318</v>
      </c>
      <c r="F618" s="41">
        <v>46048</v>
      </c>
      <c r="G618" s="41"/>
      <c r="H618" s="41">
        <v>46290</v>
      </c>
      <c r="I618" s="42">
        <v>64000000</v>
      </c>
      <c r="J618" s="43"/>
      <c r="K618" s="40">
        <v>0</v>
      </c>
      <c r="L618" s="39" t="s">
        <v>60</v>
      </c>
      <c r="M618" s="42">
        <v>0</v>
      </c>
      <c r="N618" s="40">
        <v>8000000</v>
      </c>
      <c r="O618" s="42">
        <v>266666.66666666669</v>
      </c>
      <c r="P618" s="38">
        <v>280</v>
      </c>
      <c r="Q618" s="41">
        <v>46033</v>
      </c>
      <c r="R618" s="42">
        <v>64000000</v>
      </c>
      <c r="S618" s="38">
        <v>615</v>
      </c>
      <c r="T618" s="41">
        <v>46047</v>
      </c>
      <c r="U618" s="42">
        <v>64000000</v>
      </c>
      <c r="V618" s="42">
        <v>1333333.3333333335</v>
      </c>
      <c r="W618" s="42">
        <v>8000000</v>
      </c>
      <c r="X618" s="42">
        <v>8000000</v>
      </c>
      <c r="Y618" s="42">
        <v>8000000</v>
      </c>
      <c r="Z618" s="42">
        <v>8000000</v>
      </c>
      <c r="AA618" s="42">
        <v>8000000</v>
      </c>
      <c r="AB618" s="42">
        <v>8000000</v>
      </c>
      <c r="AC618" s="42">
        <f t="shared" si="145"/>
        <v>49333333.333333336</v>
      </c>
      <c r="AD618" s="42"/>
      <c r="AE618" s="42">
        <f t="shared" si="142"/>
        <v>8000000</v>
      </c>
      <c r="AF618" s="42">
        <f>--N618/30*25</f>
        <v>6666666.666666667</v>
      </c>
      <c r="AG618" s="42">
        <v>0</v>
      </c>
      <c r="AH618" s="42"/>
      <c r="AI618" s="42"/>
      <c r="AJ618" s="42">
        <f t="shared" si="143"/>
        <v>14666666.666666668</v>
      </c>
      <c r="AK618" s="42">
        <f t="shared" si="144"/>
        <v>64000000</v>
      </c>
      <c r="AL618" s="39"/>
      <c r="AM618" s="39"/>
      <c r="AN618" s="39"/>
      <c r="AO618" s="39"/>
      <c r="AP618" s="39"/>
      <c r="AQ618" s="39" t="s">
        <v>61</v>
      </c>
      <c r="AR618" s="39" t="s">
        <v>2066</v>
      </c>
      <c r="AS618" s="39" t="s">
        <v>2067</v>
      </c>
      <c r="AT618" s="39" t="s">
        <v>1175</v>
      </c>
    </row>
    <row r="619" spans="1:46" hidden="1" x14ac:dyDescent="0.25">
      <c r="A619" s="38">
        <v>618</v>
      </c>
      <c r="B619" s="39" t="s">
        <v>6</v>
      </c>
      <c r="C619" s="39" t="s">
        <v>2068</v>
      </c>
      <c r="D619" s="39" t="s">
        <v>2069</v>
      </c>
      <c r="E619" s="40">
        <v>1012339299</v>
      </c>
      <c r="F619" s="41">
        <v>46047</v>
      </c>
      <c r="G619" s="41"/>
      <c r="H619" s="41">
        <v>46289</v>
      </c>
      <c r="I619" s="42">
        <v>64000000</v>
      </c>
      <c r="J619" s="43"/>
      <c r="K619" s="40">
        <v>0</v>
      </c>
      <c r="L619" s="39" t="s">
        <v>60</v>
      </c>
      <c r="M619" s="42">
        <v>0</v>
      </c>
      <c r="N619" s="40">
        <v>8000000</v>
      </c>
      <c r="O619" s="42">
        <v>266666.66666666669</v>
      </c>
      <c r="P619" s="38">
        <v>242</v>
      </c>
      <c r="Q619" s="41">
        <v>46033</v>
      </c>
      <c r="R619" s="42">
        <v>64000000</v>
      </c>
      <c r="S619" s="38">
        <v>578</v>
      </c>
      <c r="T619" s="41">
        <v>46047</v>
      </c>
      <c r="U619" s="42">
        <v>64000000</v>
      </c>
      <c r="V619" s="42">
        <v>1600000</v>
      </c>
      <c r="W619" s="42">
        <v>8000000</v>
      </c>
      <c r="X619" s="42">
        <v>8000000</v>
      </c>
      <c r="Y619" s="42">
        <v>8000000</v>
      </c>
      <c r="Z619" s="42">
        <v>8000000</v>
      </c>
      <c r="AA619" s="42">
        <v>8000000</v>
      </c>
      <c r="AB619" s="42">
        <v>8000000</v>
      </c>
      <c r="AC619" s="42">
        <f t="shared" si="145"/>
        <v>49600000</v>
      </c>
      <c r="AD619" s="42"/>
      <c r="AE619" s="42">
        <f t="shared" si="142"/>
        <v>8000000</v>
      </c>
      <c r="AF619" s="42">
        <f>--N619/30*24</f>
        <v>6400000</v>
      </c>
      <c r="AG619" s="42">
        <v>0</v>
      </c>
      <c r="AH619" s="42"/>
      <c r="AI619" s="42"/>
      <c r="AJ619" s="42">
        <f t="shared" si="143"/>
        <v>14400000</v>
      </c>
      <c r="AK619" s="42">
        <f t="shared" si="144"/>
        <v>64000000</v>
      </c>
      <c r="AL619" s="39"/>
      <c r="AM619" s="39"/>
      <c r="AN619" s="39"/>
      <c r="AO619" s="39"/>
      <c r="AP619" s="39"/>
      <c r="AQ619" s="39" t="s">
        <v>61</v>
      </c>
      <c r="AR619" s="39" t="s">
        <v>2070</v>
      </c>
      <c r="AS619" s="39" t="s">
        <v>2071</v>
      </c>
      <c r="AT619" s="39" t="s">
        <v>1175</v>
      </c>
    </row>
    <row r="620" spans="1:46" hidden="1" x14ac:dyDescent="0.25">
      <c r="A620" s="38">
        <v>619</v>
      </c>
      <c r="B620" s="39" t="s">
        <v>6</v>
      </c>
      <c r="C620" s="39" t="s">
        <v>2072</v>
      </c>
      <c r="D620" s="39" t="s">
        <v>2073</v>
      </c>
      <c r="E620" s="40">
        <v>52710678</v>
      </c>
      <c r="F620" s="41">
        <v>46049</v>
      </c>
      <c r="G620" s="41"/>
      <c r="H620" s="41">
        <v>46291</v>
      </c>
      <c r="I620" s="42">
        <v>64000000</v>
      </c>
      <c r="J620" s="43"/>
      <c r="K620" s="40">
        <v>0</v>
      </c>
      <c r="L620" s="39" t="s">
        <v>60</v>
      </c>
      <c r="M620" s="42">
        <v>0</v>
      </c>
      <c r="N620" s="40">
        <v>8000000</v>
      </c>
      <c r="O620" s="42">
        <v>266666.66666666669</v>
      </c>
      <c r="P620" s="38">
        <v>387</v>
      </c>
      <c r="Q620" s="41">
        <v>46033</v>
      </c>
      <c r="R620" s="42">
        <v>64000000</v>
      </c>
      <c r="S620" s="38">
        <v>576</v>
      </c>
      <c r="T620" s="41">
        <v>46047</v>
      </c>
      <c r="U620" s="42">
        <v>64000000</v>
      </c>
      <c r="V620" s="42">
        <v>1066666.6666666667</v>
      </c>
      <c r="W620" s="42">
        <v>8000000</v>
      </c>
      <c r="X620" s="42">
        <v>8000000</v>
      </c>
      <c r="Y620" s="42">
        <v>8000000</v>
      </c>
      <c r="Z620" s="42">
        <v>8000000</v>
      </c>
      <c r="AA620" s="42">
        <v>8000000</v>
      </c>
      <c r="AB620" s="42">
        <v>8000000</v>
      </c>
      <c r="AC620" s="42">
        <f t="shared" si="145"/>
        <v>49066666.666666664</v>
      </c>
      <c r="AD620" s="42"/>
      <c r="AE620" s="42">
        <f t="shared" si="142"/>
        <v>8000000</v>
      </c>
      <c r="AF620" s="42">
        <f>--N620/30*26</f>
        <v>6933333.333333334</v>
      </c>
      <c r="AG620" s="42">
        <v>0</v>
      </c>
      <c r="AH620" s="42"/>
      <c r="AI620" s="42"/>
      <c r="AJ620" s="42">
        <f t="shared" si="143"/>
        <v>14933333.333333334</v>
      </c>
      <c r="AK620" s="42">
        <f t="shared" si="144"/>
        <v>64000000</v>
      </c>
      <c r="AL620" s="39"/>
      <c r="AM620" s="39"/>
      <c r="AN620" s="39"/>
      <c r="AO620" s="39"/>
      <c r="AP620" s="39"/>
      <c r="AQ620" s="39" t="s">
        <v>61</v>
      </c>
      <c r="AR620" s="39" t="s">
        <v>2074</v>
      </c>
      <c r="AS620" s="39" t="s">
        <v>2075</v>
      </c>
      <c r="AT620" s="39" t="s">
        <v>1175</v>
      </c>
    </row>
    <row r="621" spans="1:46" hidden="1" x14ac:dyDescent="0.25">
      <c r="A621" s="38">
        <v>620</v>
      </c>
      <c r="B621" s="39" t="s">
        <v>3</v>
      </c>
      <c r="C621" s="39" t="s">
        <v>2839</v>
      </c>
      <c r="D621" s="39" t="s">
        <v>2840</v>
      </c>
      <c r="E621" s="40">
        <v>1069728988</v>
      </c>
      <c r="F621" s="41">
        <v>46047</v>
      </c>
      <c r="G621" s="41"/>
      <c r="H621" s="41">
        <v>46289</v>
      </c>
      <c r="I621" s="42">
        <v>56053704</v>
      </c>
      <c r="J621" s="43"/>
      <c r="K621" s="40">
        <v>0</v>
      </c>
      <c r="L621" s="39" t="s">
        <v>60</v>
      </c>
      <c r="M621" s="42">
        <v>0</v>
      </c>
      <c r="N621" s="40">
        <v>7006713</v>
      </c>
      <c r="O621" s="42">
        <v>233557.1</v>
      </c>
      <c r="P621" s="38">
        <v>173</v>
      </c>
      <c r="Q621" s="41">
        <v>46033</v>
      </c>
      <c r="R621" s="42">
        <v>56053704</v>
      </c>
      <c r="S621" s="38">
        <v>584</v>
      </c>
      <c r="T621" s="41">
        <v>46047</v>
      </c>
      <c r="U621" s="42">
        <v>56053704</v>
      </c>
      <c r="V621" s="42">
        <v>1401342.6</v>
      </c>
      <c r="W621" s="42">
        <v>7006713</v>
      </c>
      <c r="X621" s="42">
        <v>7006713</v>
      </c>
      <c r="Y621" s="42">
        <v>7006713</v>
      </c>
      <c r="Z621" s="42">
        <v>7006713</v>
      </c>
      <c r="AA621" s="42">
        <v>7006713</v>
      </c>
      <c r="AB621" s="42">
        <v>7006713</v>
      </c>
      <c r="AC621" s="42">
        <f t="shared" si="145"/>
        <v>43441620.600000001</v>
      </c>
      <c r="AD621" s="42"/>
      <c r="AE621" s="42">
        <f t="shared" si="142"/>
        <v>7006713</v>
      </c>
      <c r="AF621" s="42">
        <f>--N621/30*24</f>
        <v>5605370.4000000004</v>
      </c>
      <c r="AG621" s="42">
        <v>0</v>
      </c>
      <c r="AH621" s="42"/>
      <c r="AI621" s="42"/>
      <c r="AJ621" s="42">
        <f t="shared" si="143"/>
        <v>12612083.4</v>
      </c>
      <c r="AK621" s="42">
        <f t="shared" si="144"/>
        <v>56053704</v>
      </c>
      <c r="AL621" s="39"/>
      <c r="AM621" s="39"/>
      <c r="AN621" s="39"/>
      <c r="AO621" s="39"/>
      <c r="AP621" s="39"/>
      <c r="AQ621" s="39" t="s">
        <v>61</v>
      </c>
      <c r="AR621" s="39" t="s">
        <v>2841</v>
      </c>
      <c r="AS621" s="39" t="s">
        <v>2842</v>
      </c>
      <c r="AT621" s="39" t="s">
        <v>2738</v>
      </c>
    </row>
    <row r="622" spans="1:46" hidden="1" x14ac:dyDescent="0.25">
      <c r="A622" s="38">
        <v>621</v>
      </c>
      <c r="B622" s="39" t="s">
        <v>7</v>
      </c>
      <c r="C622" s="39" t="s">
        <v>1023</v>
      </c>
      <c r="D622" s="39" t="s">
        <v>1024</v>
      </c>
      <c r="E622" s="40">
        <v>51995431</v>
      </c>
      <c r="F622" s="41">
        <v>46045</v>
      </c>
      <c r="G622" s="41"/>
      <c r="H622" s="41">
        <v>46348</v>
      </c>
      <c r="I622" s="42">
        <v>157500000</v>
      </c>
      <c r="J622" s="43"/>
      <c r="K622" s="40">
        <v>0</v>
      </c>
      <c r="L622" s="39" t="s">
        <v>60</v>
      </c>
      <c r="M622" s="42">
        <v>0</v>
      </c>
      <c r="N622" s="40">
        <v>15750000</v>
      </c>
      <c r="O622" s="42">
        <v>525000</v>
      </c>
      <c r="P622" s="38">
        <v>695</v>
      </c>
      <c r="Q622" s="41">
        <v>46033</v>
      </c>
      <c r="R622" s="42">
        <v>189000000</v>
      </c>
      <c r="S622" s="38">
        <v>555</v>
      </c>
      <c r="T622" s="41">
        <v>46045</v>
      </c>
      <c r="U622" s="42">
        <v>157500000</v>
      </c>
      <c r="V622" s="42">
        <v>4200000</v>
      </c>
      <c r="W622" s="42">
        <v>15750000</v>
      </c>
      <c r="X622" s="42">
        <v>15750000</v>
      </c>
      <c r="Y622" s="42">
        <v>15750000</v>
      </c>
      <c r="Z622" s="42">
        <v>15750000</v>
      </c>
      <c r="AA622" s="42">
        <v>15750000</v>
      </c>
      <c r="AB622" s="42">
        <v>15750000</v>
      </c>
      <c r="AC622" s="42">
        <f t="shared" si="145"/>
        <v>98700000</v>
      </c>
      <c r="AD622" s="42"/>
      <c r="AE622" s="42">
        <f t="shared" si="142"/>
        <v>15750000</v>
      </c>
      <c r="AF622" s="42">
        <f>--N622</f>
        <v>15750000</v>
      </c>
      <c r="AG622" s="42">
        <f>--AB622</f>
        <v>15750000</v>
      </c>
      <c r="AH622" s="42">
        <f>--N622/30*22</f>
        <v>11550000</v>
      </c>
      <c r="AI622" s="42">
        <v>0</v>
      </c>
      <c r="AJ622" s="42">
        <f t="shared" si="143"/>
        <v>58800000</v>
      </c>
      <c r="AK622" s="42">
        <f t="shared" si="144"/>
        <v>157500000</v>
      </c>
      <c r="AL622" s="39"/>
      <c r="AM622" s="39"/>
      <c r="AN622" s="39"/>
      <c r="AO622" s="39"/>
      <c r="AP622" s="39"/>
      <c r="AQ622" s="39" t="s">
        <v>61</v>
      </c>
      <c r="AR622" s="39" t="s">
        <v>1025</v>
      </c>
      <c r="AS622" s="39" t="s">
        <v>1026</v>
      </c>
      <c r="AT622" s="39" t="s">
        <v>650</v>
      </c>
    </row>
    <row r="623" spans="1:46" hidden="1" x14ac:dyDescent="0.25">
      <c r="A623" s="38">
        <v>622</v>
      </c>
      <c r="B623" s="39" t="s">
        <v>7</v>
      </c>
      <c r="C623" s="39" t="s">
        <v>1027</v>
      </c>
      <c r="D623" s="39" t="s">
        <v>1028</v>
      </c>
      <c r="E623" s="40">
        <v>1019077374</v>
      </c>
      <c r="F623" s="41">
        <v>46045</v>
      </c>
      <c r="G623" s="41"/>
      <c r="H623" s="41">
        <v>46287</v>
      </c>
      <c r="I623" s="42">
        <v>88000000</v>
      </c>
      <c r="J623" s="43"/>
      <c r="K623" s="40">
        <v>0</v>
      </c>
      <c r="L623" s="39" t="s">
        <v>60</v>
      </c>
      <c r="M623" s="42">
        <v>0</v>
      </c>
      <c r="N623" s="40">
        <v>11000000</v>
      </c>
      <c r="O623" s="42">
        <v>366666.66666666669</v>
      </c>
      <c r="P623" s="38">
        <v>717</v>
      </c>
      <c r="Q623" s="41">
        <v>46033</v>
      </c>
      <c r="R623" s="42">
        <v>140238000</v>
      </c>
      <c r="S623" s="38">
        <v>535</v>
      </c>
      <c r="T623" s="41">
        <v>46045</v>
      </c>
      <c r="U623" s="42">
        <v>88000000</v>
      </c>
      <c r="V623" s="42">
        <v>2933333.3333333335</v>
      </c>
      <c r="W623" s="42">
        <v>11000000</v>
      </c>
      <c r="X623" s="42">
        <v>11000000</v>
      </c>
      <c r="Y623" s="42">
        <v>11000000</v>
      </c>
      <c r="Z623" s="42">
        <v>11000000</v>
      </c>
      <c r="AA623" s="42">
        <v>11000000</v>
      </c>
      <c r="AB623" s="42">
        <v>11000000</v>
      </c>
      <c r="AC623" s="42">
        <f t="shared" si="145"/>
        <v>68933333.333333343</v>
      </c>
      <c r="AD623" s="42"/>
      <c r="AE623" s="42">
        <f t="shared" si="142"/>
        <v>11000000</v>
      </c>
      <c r="AF623" s="42">
        <f>--N623/30*22</f>
        <v>8066666.666666667</v>
      </c>
      <c r="AG623" s="42">
        <v>0</v>
      </c>
      <c r="AH623" s="42"/>
      <c r="AI623" s="42"/>
      <c r="AJ623" s="42">
        <f t="shared" si="143"/>
        <v>19066666.666666668</v>
      </c>
      <c r="AK623" s="42">
        <f t="shared" si="144"/>
        <v>88000000.000000015</v>
      </c>
      <c r="AL623" s="39"/>
      <c r="AM623" s="39"/>
      <c r="AN623" s="39"/>
      <c r="AO623" s="39"/>
      <c r="AP623" s="39"/>
      <c r="AQ623" s="39" t="s">
        <v>61</v>
      </c>
      <c r="AR623" s="39" t="s">
        <v>1029</v>
      </c>
      <c r="AS623" s="39" t="s">
        <v>1030</v>
      </c>
      <c r="AT623" s="39" t="s">
        <v>650</v>
      </c>
    </row>
    <row r="624" spans="1:46" hidden="1" x14ac:dyDescent="0.25">
      <c r="A624" s="38">
        <v>623</v>
      </c>
      <c r="B624" s="39" t="s">
        <v>7</v>
      </c>
      <c r="C624" s="39" t="s">
        <v>1031</v>
      </c>
      <c r="D624" s="39" t="s">
        <v>1032</v>
      </c>
      <c r="E624" s="40">
        <v>1013655829</v>
      </c>
      <c r="F624" s="41">
        <v>46055</v>
      </c>
      <c r="G624" s="41"/>
      <c r="H624" s="41">
        <v>46296</v>
      </c>
      <c r="I624" s="42">
        <v>50448336</v>
      </c>
      <c r="J624" s="43"/>
      <c r="K624" s="40">
        <v>0</v>
      </c>
      <c r="L624" s="39" t="s">
        <v>60</v>
      </c>
      <c r="M624" s="42">
        <v>0</v>
      </c>
      <c r="N624" s="40">
        <v>6306042</v>
      </c>
      <c r="O624" s="42">
        <v>210201.4</v>
      </c>
      <c r="P624" s="38">
        <v>675</v>
      </c>
      <c r="Q624" s="41">
        <v>46033</v>
      </c>
      <c r="R624" s="42">
        <v>50448336</v>
      </c>
      <c r="S624" s="38">
        <v>1264</v>
      </c>
      <c r="T624" s="41">
        <v>46052</v>
      </c>
      <c r="U624" s="42">
        <v>50448336</v>
      </c>
      <c r="V624" s="42">
        <v>0</v>
      </c>
      <c r="W624" s="42">
        <v>6095840.5999999996</v>
      </c>
      <c r="X624" s="42">
        <v>6306042</v>
      </c>
      <c r="Y624" s="42">
        <v>6306042</v>
      </c>
      <c r="Z624" s="42">
        <v>6306042</v>
      </c>
      <c r="AA624" s="42">
        <v>6306042</v>
      </c>
      <c r="AB624" s="42">
        <v>6306042</v>
      </c>
      <c r="AC624" s="42">
        <f t="shared" si="145"/>
        <v>37626050.600000001</v>
      </c>
      <c r="AD624" s="42"/>
      <c r="AE624" s="42">
        <f t="shared" si="142"/>
        <v>6306042</v>
      </c>
      <c r="AF624" s="42">
        <f>--N624</f>
        <v>6306042</v>
      </c>
      <c r="AG624" s="42">
        <f>--N624/30*1</f>
        <v>210201.4</v>
      </c>
      <c r="AH624" s="42">
        <v>0</v>
      </c>
      <c r="AI624" s="42">
        <v>0</v>
      </c>
      <c r="AJ624" s="42">
        <f t="shared" si="143"/>
        <v>12822285.4</v>
      </c>
      <c r="AK624" s="42">
        <f t="shared" si="144"/>
        <v>50448336</v>
      </c>
      <c r="AL624" s="39"/>
      <c r="AM624" s="39"/>
      <c r="AN624" s="39"/>
      <c r="AO624" s="39"/>
      <c r="AP624" s="39"/>
      <c r="AQ624" s="39" t="s">
        <v>61</v>
      </c>
      <c r="AR624" s="39" t="s">
        <v>1033</v>
      </c>
      <c r="AS624" s="39" t="s">
        <v>1034</v>
      </c>
      <c r="AT624" s="39" t="s">
        <v>650</v>
      </c>
    </row>
    <row r="625" spans="1:46" hidden="1" x14ac:dyDescent="0.25">
      <c r="A625" s="38">
        <v>624</v>
      </c>
      <c r="B625" s="39" t="s">
        <v>8</v>
      </c>
      <c r="C625" s="39" t="s">
        <v>606</v>
      </c>
      <c r="D625" s="39" t="s">
        <v>607</v>
      </c>
      <c r="E625" s="40">
        <v>2969898</v>
      </c>
      <c r="F625" s="41">
        <v>46050</v>
      </c>
      <c r="G625" s="41"/>
      <c r="H625" s="41">
        <v>46292</v>
      </c>
      <c r="I625" s="42">
        <v>89040000</v>
      </c>
      <c r="J625" s="43"/>
      <c r="K625" s="40">
        <v>0</v>
      </c>
      <c r="L625" s="39" t="s">
        <v>60</v>
      </c>
      <c r="M625" s="42">
        <v>0</v>
      </c>
      <c r="N625" s="40">
        <v>11130000</v>
      </c>
      <c r="O625" s="42">
        <v>371000</v>
      </c>
      <c r="P625" s="38">
        <v>211</v>
      </c>
      <c r="Q625" s="41">
        <v>46033</v>
      </c>
      <c r="R625" s="42">
        <v>89040000</v>
      </c>
      <c r="S625" s="38">
        <v>1116</v>
      </c>
      <c r="T625" s="41">
        <v>46050</v>
      </c>
      <c r="U625" s="42">
        <v>89040000</v>
      </c>
      <c r="V625" s="42">
        <v>1113000</v>
      </c>
      <c r="W625" s="42">
        <v>11130000</v>
      </c>
      <c r="X625" s="42">
        <v>11130000</v>
      </c>
      <c r="Y625" s="42">
        <v>11130000</v>
      </c>
      <c r="Z625" s="42">
        <v>11130000</v>
      </c>
      <c r="AA625" s="42">
        <v>11130000</v>
      </c>
      <c r="AB625" s="42">
        <v>11130000</v>
      </c>
      <c r="AC625" s="42">
        <f t="shared" si="145"/>
        <v>67893000</v>
      </c>
      <c r="AD625" s="42"/>
      <c r="AE625" s="42">
        <f t="shared" si="142"/>
        <v>11130000</v>
      </c>
      <c r="AF625" s="42">
        <f>--N625/30*27</f>
        <v>10017000</v>
      </c>
      <c r="AG625" s="42">
        <v>0</v>
      </c>
      <c r="AH625" s="42"/>
      <c r="AI625" s="42"/>
      <c r="AJ625" s="42">
        <f t="shared" si="143"/>
        <v>21147000</v>
      </c>
      <c r="AK625" s="42">
        <f t="shared" si="144"/>
        <v>89040000</v>
      </c>
      <c r="AL625" s="39"/>
      <c r="AM625" s="39"/>
      <c r="AN625" s="39"/>
      <c r="AO625" s="39"/>
      <c r="AP625" s="39"/>
      <c r="AQ625" s="39" t="s">
        <v>61</v>
      </c>
      <c r="AR625" s="39" t="s">
        <v>608</v>
      </c>
      <c r="AS625" s="39" t="s">
        <v>609</v>
      </c>
      <c r="AT625" s="39" t="s">
        <v>557</v>
      </c>
    </row>
    <row r="626" spans="1:46" hidden="1" x14ac:dyDescent="0.25">
      <c r="A626" s="38">
        <v>625</v>
      </c>
      <c r="B626" s="39" t="s">
        <v>8</v>
      </c>
      <c r="C626" s="39" t="s">
        <v>610</v>
      </c>
      <c r="D626" s="39" t="s">
        <v>611</v>
      </c>
      <c r="E626" s="40">
        <v>13720452</v>
      </c>
      <c r="F626" s="41">
        <v>46051</v>
      </c>
      <c r="G626" s="41"/>
      <c r="H626" s="41">
        <v>46293</v>
      </c>
      <c r="I626" s="42">
        <v>106848000</v>
      </c>
      <c r="J626" s="43"/>
      <c r="K626" s="40">
        <v>0</v>
      </c>
      <c r="L626" s="39" t="s">
        <v>60</v>
      </c>
      <c r="M626" s="42">
        <v>0</v>
      </c>
      <c r="N626" s="40">
        <v>13356000</v>
      </c>
      <c r="O626" s="42">
        <v>445200</v>
      </c>
      <c r="P626" s="38">
        <v>212</v>
      </c>
      <c r="Q626" s="41">
        <v>46033</v>
      </c>
      <c r="R626" s="42">
        <v>106848000</v>
      </c>
      <c r="S626" s="38">
        <v>1121</v>
      </c>
      <c r="T626" s="41">
        <v>46051</v>
      </c>
      <c r="U626" s="42">
        <v>106848000</v>
      </c>
      <c r="V626" s="42">
        <v>890400</v>
      </c>
      <c r="W626" s="42">
        <v>13356000</v>
      </c>
      <c r="X626" s="42">
        <v>13356000</v>
      </c>
      <c r="Y626" s="42">
        <v>13356000</v>
      </c>
      <c r="Z626" s="42">
        <v>13356000</v>
      </c>
      <c r="AA626" s="42">
        <v>13356000</v>
      </c>
      <c r="AB626" s="42">
        <v>13356000</v>
      </c>
      <c r="AC626" s="42">
        <f t="shared" si="145"/>
        <v>81026400</v>
      </c>
      <c r="AD626" s="42"/>
      <c r="AE626" s="42">
        <f t="shared" si="142"/>
        <v>13356000</v>
      </c>
      <c r="AF626" s="42">
        <f>--N626/30*28</f>
        <v>12465600</v>
      </c>
      <c r="AG626" s="42">
        <v>0</v>
      </c>
      <c r="AH626" s="42"/>
      <c r="AI626" s="42"/>
      <c r="AJ626" s="42">
        <f t="shared" si="143"/>
        <v>25821600</v>
      </c>
      <c r="AK626" s="42">
        <f t="shared" si="144"/>
        <v>106848000</v>
      </c>
      <c r="AL626" s="39"/>
      <c r="AM626" s="39"/>
      <c r="AN626" s="39"/>
      <c r="AO626" s="39"/>
      <c r="AP626" s="39"/>
      <c r="AQ626" s="39" t="s">
        <v>61</v>
      </c>
      <c r="AR626" s="39" t="s">
        <v>612</v>
      </c>
      <c r="AS626" s="39" t="s">
        <v>613</v>
      </c>
      <c r="AT626" s="39" t="s">
        <v>557</v>
      </c>
    </row>
    <row r="627" spans="1:46" hidden="1" x14ac:dyDescent="0.25">
      <c r="A627" s="38">
        <v>626</v>
      </c>
      <c r="B627" s="39" t="s">
        <v>4</v>
      </c>
      <c r="C627" s="39" t="s">
        <v>2630</v>
      </c>
      <c r="D627" s="39" t="s">
        <v>2631</v>
      </c>
      <c r="E627" s="40">
        <v>22667494</v>
      </c>
      <c r="F627" s="41">
        <v>46055</v>
      </c>
      <c r="G627" s="41"/>
      <c r="H627" s="41">
        <v>46296</v>
      </c>
      <c r="I627" s="42">
        <v>79649488</v>
      </c>
      <c r="J627" s="43"/>
      <c r="K627" s="40">
        <v>0</v>
      </c>
      <c r="L627" s="39" t="s">
        <v>60</v>
      </c>
      <c r="M627" s="42">
        <v>0</v>
      </c>
      <c r="N627" s="40">
        <v>9956186</v>
      </c>
      <c r="O627" s="42">
        <v>331872.86666666664</v>
      </c>
      <c r="P627" s="38">
        <v>532</v>
      </c>
      <c r="Q627" s="41">
        <v>46033</v>
      </c>
      <c r="R627" s="42">
        <v>119474232</v>
      </c>
      <c r="S627" s="38">
        <v>1143</v>
      </c>
      <c r="T627" s="41">
        <v>46051</v>
      </c>
      <c r="U627" s="42">
        <v>79649488</v>
      </c>
      <c r="V627" s="42">
        <v>0</v>
      </c>
      <c r="W627" s="42">
        <v>9624313.1333333328</v>
      </c>
      <c r="X627" s="42">
        <v>9956186</v>
      </c>
      <c r="Y627" s="42">
        <v>9956186</v>
      </c>
      <c r="Z627" s="42">
        <v>9956186</v>
      </c>
      <c r="AA627" s="42">
        <v>9956186</v>
      </c>
      <c r="AB627" s="42">
        <v>9956186</v>
      </c>
      <c r="AC627" s="42">
        <f t="shared" si="145"/>
        <v>59405243.133333333</v>
      </c>
      <c r="AD627" s="42"/>
      <c r="AE627" s="42">
        <f t="shared" si="142"/>
        <v>9956186</v>
      </c>
      <c r="AF627" s="42">
        <f t="shared" ref="AF627:AF630" si="155">--N627</f>
        <v>9956186</v>
      </c>
      <c r="AG627" s="42">
        <f t="shared" ref="AG627:AG630" si="156">--N627/30*1</f>
        <v>331872.86666666664</v>
      </c>
      <c r="AH627" s="42">
        <v>0</v>
      </c>
      <c r="AI627" s="42">
        <v>0</v>
      </c>
      <c r="AJ627" s="42">
        <f t="shared" si="143"/>
        <v>20244244.866666667</v>
      </c>
      <c r="AK627" s="42">
        <f t="shared" si="144"/>
        <v>79649488</v>
      </c>
      <c r="AL627" s="39"/>
      <c r="AM627" s="39"/>
      <c r="AN627" s="39"/>
      <c r="AO627" s="39"/>
      <c r="AP627" s="39"/>
      <c r="AQ627" s="39" t="s">
        <v>61</v>
      </c>
      <c r="AR627" s="39" t="s">
        <v>2632</v>
      </c>
      <c r="AS627" s="39" t="s">
        <v>2633</v>
      </c>
      <c r="AT627" s="39" t="s">
        <v>2277</v>
      </c>
    </row>
    <row r="628" spans="1:46" hidden="1" x14ac:dyDescent="0.25">
      <c r="A628" s="38">
        <v>627</v>
      </c>
      <c r="B628" s="39" t="s">
        <v>5</v>
      </c>
      <c r="C628" s="39" t="s">
        <v>2197</v>
      </c>
      <c r="D628" s="39" t="s">
        <v>2198</v>
      </c>
      <c r="E628" s="40">
        <v>79881800</v>
      </c>
      <c r="F628" s="41">
        <v>46055</v>
      </c>
      <c r="G628" s="41"/>
      <c r="H628" s="41">
        <v>46296</v>
      </c>
      <c r="I628" s="42">
        <v>104000000</v>
      </c>
      <c r="J628" s="43"/>
      <c r="K628" s="40">
        <v>0</v>
      </c>
      <c r="L628" s="39" t="s">
        <v>60</v>
      </c>
      <c r="M628" s="42">
        <v>0</v>
      </c>
      <c r="N628" s="40">
        <v>13000000</v>
      </c>
      <c r="O628" s="42">
        <v>433333.33333333331</v>
      </c>
      <c r="P628" s="38">
        <v>900</v>
      </c>
      <c r="Q628" s="41">
        <v>46034</v>
      </c>
      <c r="R628" s="42">
        <v>156000000</v>
      </c>
      <c r="S628" s="38">
        <v>1115</v>
      </c>
      <c r="T628" s="41">
        <v>46050</v>
      </c>
      <c r="U628" s="42">
        <v>104000000</v>
      </c>
      <c r="V628" s="42">
        <v>0</v>
      </c>
      <c r="W628" s="42">
        <v>12566666.67</v>
      </c>
      <c r="X628" s="42">
        <v>13000000</v>
      </c>
      <c r="Y628" s="42">
        <v>13000000</v>
      </c>
      <c r="Z628" s="42">
        <v>13000000</v>
      </c>
      <c r="AA628" s="42">
        <v>13000000</v>
      </c>
      <c r="AB628" s="42">
        <v>13000000</v>
      </c>
      <c r="AC628" s="42">
        <f t="shared" si="145"/>
        <v>77566666.670000002</v>
      </c>
      <c r="AD628" s="42"/>
      <c r="AE628" s="42">
        <f t="shared" si="142"/>
        <v>13000000</v>
      </c>
      <c r="AF628" s="42">
        <f t="shared" si="155"/>
        <v>13000000</v>
      </c>
      <c r="AG628" s="42">
        <f t="shared" si="156"/>
        <v>433333.33333333331</v>
      </c>
      <c r="AH628" s="42">
        <v>0</v>
      </c>
      <c r="AI628" s="42">
        <v>0</v>
      </c>
      <c r="AJ628" s="42">
        <f t="shared" si="143"/>
        <v>26433333.333333332</v>
      </c>
      <c r="AK628" s="42">
        <f t="shared" si="144"/>
        <v>104000000.00333333</v>
      </c>
      <c r="AL628" s="39"/>
      <c r="AM628" s="39"/>
      <c r="AN628" s="39"/>
      <c r="AO628" s="39"/>
      <c r="AP628" s="39"/>
      <c r="AQ628" s="39" t="s">
        <v>61</v>
      </c>
      <c r="AR628" s="39" t="s">
        <v>2199</v>
      </c>
      <c r="AS628" s="39" t="s">
        <v>2200</v>
      </c>
      <c r="AT628" s="39" t="s">
        <v>2128</v>
      </c>
    </row>
    <row r="629" spans="1:46" hidden="1" x14ac:dyDescent="0.25">
      <c r="A629" s="38">
        <v>628</v>
      </c>
      <c r="B629" s="39" t="s">
        <v>5</v>
      </c>
      <c r="C629" s="39" t="s">
        <v>2201</v>
      </c>
      <c r="D629" s="39" t="s">
        <v>2202</v>
      </c>
      <c r="E629" s="40">
        <v>80115613</v>
      </c>
      <c r="F629" s="41">
        <v>46055</v>
      </c>
      <c r="G629" s="41">
        <v>46163</v>
      </c>
      <c r="H629" s="41">
        <v>46296</v>
      </c>
      <c r="I629" s="42">
        <v>71232000</v>
      </c>
      <c r="J629" s="43">
        <v>38880800</v>
      </c>
      <c r="K629" s="40">
        <v>0</v>
      </c>
      <c r="L629" s="39" t="s">
        <v>60</v>
      </c>
      <c r="M629" s="42">
        <v>0</v>
      </c>
      <c r="N629" s="40">
        <v>8904000</v>
      </c>
      <c r="O629" s="42">
        <v>296800</v>
      </c>
      <c r="P629" s="38">
        <v>899</v>
      </c>
      <c r="Q629" s="41">
        <v>46034</v>
      </c>
      <c r="R629" s="42">
        <v>71232000</v>
      </c>
      <c r="S629" s="38">
        <v>12686</v>
      </c>
      <c r="T629" s="41">
        <v>46163</v>
      </c>
      <c r="U629" s="42">
        <v>38880800</v>
      </c>
      <c r="V629" s="42">
        <v>0</v>
      </c>
      <c r="W629" s="42">
        <v>0</v>
      </c>
      <c r="X629" s="42">
        <v>0</v>
      </c>
      <c r="Y629" s="42">
        <v>0</v>
      </c>
      <c r="Z629" s="42">
        <v>2968000</v>
      </c>
      <c r="AA629" s="42">
        <v>8904000</v>
      </c>
      <c r="AB629" s="42">
        <v>8904000</v>
      </c>
      <c r="AC629" s="42">
        <f t="shared" si="145"/>
        <v>20776000</v>
      </c>
      <c r="AD629" s="42"/>
      <c r="AE629" s="42">
        <f t="shared" si="142"/>
        <v>8904000</v>
      </c>
      <c r="AF629" s="42">
        <f t="shared" si="155"/>
        <v>8904000</v>
      </c>
      <c r="AG629" s="42">
        <f t="shared" si="156"/>
        <v>296800</v>
      </c>
      <c r="AH629" s="42">
        <v>0</v>
      </c>
      <c r="AI629" s="42">
        <v>0</v>
      </c>
      <c r="AJ629" s="42">
        <f t="shared" si="143"/>
        <v>18104800</v>
      </c>
      <c r="AK629" s="42">
        <f t="shared" si="144"/>
        <v>38880800</v>
      </c>
      <c r="AL629" s="39"/>
      <c r="AM629" s="39"/>
      <c r="AN629" s="39"/>
      <c r="AO629" s="39"/>
      <c r="AP629" s="39" t="s">
        <v>92</v>
      </c>
      <c r="AQ629" s="39" t="s">
        <v>61</v>
      </c>
      <c r="AR629" s="39" t="s">
        <v>2203</v>
      </c>
      <c r="AS629" s="39" t="s">
        <v>2204</v>
      </c>
      <c r="AT629" s="39" t="s">
        <v>2128</v>
      </c>
    </row>
    <row r="630" spans="1:46" hidden="1" x14ac:dyDescent="0.25">
      <c r="A630" s="38">
        <v>629</v>
      </c>
      <c r="B630" s="39" t="s">
        <v>5</v>
      </c>
      <c r="C630" s="39" t="s">
        <v>2205</v>
      </c>
      <c r="D630" s="39" t="s">
        <v>2206</v>
      </c>
      <c r="E630" s="40">
        <v>79330024</v>
      </c>
      <c r="F630" s="41">
        <v>46055</v>
      </c>
      <c r="G630" s="41"/>
      <c r="H630" s="41">
        <v>46296</v>
      </c>
      <c r="I630" s="42">
        <v>114800000</v>
      </c>
      <c r="J630" s="43"/>
      <c r="K630" s="40">
        <v>0</v>
      </c>
      <c r="L630" s="39" t="s">
        <v>60</v>
      </c>
      <c r="M630" s="42">
        <v>0</v>
      </c>
      <c r="N630" s="40">
        <v>14350000</v>
      </c>
      <c r="O630" s="42">
        <v>478333.33333333331</v>
      </c>
      <c r="P630" s="38">
        <v>905</v>
      </c>
      <c r="Q630" s="41">
        <v>46034</v>
      </c>
      <c r="R630" s="42">
        <v>172200000</v>
      </c>
      <c r="S630" s="38">
        <v>1226</v>
      </c>
      <c r="T630" s="41">
        <v>46052</v>
      </c>
      <c r="U630" s="42">
        <v>114800000</v>
      </c>
      <c r="V630" s="42">
        <v>0</v>
      </c>
      <c r="W630" s="42">
        <v>13871666.666666666</v>
      </c>
      <c r="X630" s="42">
        <v>14350000</v>
      </c>
      <c r="Y630" s="42">
        <v>14350000</v>
      </c>
      <c r="Z630" s="42">
        <v>14350000</v>
      </c>
      <c r="AA630" s="42">
        <v>14350000</v>
      </c>
      <c r="AB630" s="42">
        <v>14350000</v>
      </c>
      <c r="AC630" s="42">
        <f t="shared" si="145"/>
        <v>85621666.666666657</v>
      </c>
      <c r="AD630" s="42"/>
      <c r="AE630" s="42">
        <f t="shared" si="142"/>
        <v>14350000</v>
      </c>
      <c r="AF630" s="42">
        <f t="shared" si="155"/>
        <v>14350000</v>
      </c>
      <c r="AG630" s="42">
        <f t="shared" si="156"/>
        <v>478333.33333333331</v>
      </c>
      <c r="AH630" s="42">
        <v>0</v>
      </c>
      <c r="AI630" s="42">
        <v>0</v>
      </c>
      <c r="AJ630" s="42">
        <f t="shared" si="143"/>
        <v>29178333.333333332</v>
      </c>
      <c r="AK630" s="42">
        <f t="shared" si="144"/>
        <v>114799999.99999999</v>
      </c>
      <c r="AL630" s="39"/>
      <c r="AM630" s="39"/>
      <c r="AN630" s="39"/>
      <c r="AO630" s="39"/>
      <c r="AP630" s="39"/>
      <c r="AQ630" s="39" t="s">
        <v>61</v>
      </c>
      <c r="AR630" s="39" t="s">
        <v>2207</v>
      </c>
      <c r="AS630" s="39" t="s">
        <v>2208</v>
      </c>
      <c r="AT630" s="39" t="s">
        <v>2128</v>
      </c>
    </row>
    <row r="631" spans="1:46" hidden="1" x14ac:dyDescent="0.25">
      <c r="A631" s="38">
        <v>630</v>
      </c>
      <c r="B631" s="39" t="s">
        <v>5</v>
      </c>
      <c r="C631" s="39" t="s">
        <v>2209</v>
      </c>
      <c r="D631" s="39" t="s">
        <v>2210</v>
      </c>
      <c r="E631" s="40">
        <v>80154121</v>
      </c>
      <c r="F631" s="41">
        <v>46056</v>
      </c>
      <c r="G631" s="41"/>
      <c r="H631" s="41">
        <v>46297</v>
      </c>
      <c r="I631" s="42">
        <v>71232000</v>
      </c>
      <c r="J631" s="43"/>
      <c r="K631" s="40">
        <v>0</v>
      </c>
      <c r="L631" s="39" t="s">
        <v>60</v>
      </c>
      <c r="M631" s="42">
        <v>0</v>
      </c>
      <c r="N631" s="40">
        <v>8904000</v>
      </c>
      <c r="O631" s="42">
        <v>296800</v>
      </c>
      <c r="P631" s="38">
        <v>884</v>
      </c>
      <c r="Q631" s="41">
        <v>46034</v>
      </c>
      <c r="R631" s="42">
        <v>71232000</v>
      </c>
      <c r="S631" s="38">
        <v>1222</v>
      </c>
      <c r="T631" s="41">
        <v>46052</v>
      </c>
      <c r="U631" s="42">
        <v>71232000</v>
      </c>
      <c r="V631" s="42">
        <v>0</v>
      </c>
      <c r="W631" s="42">
        <v>8310400</v>
      </c>
      <c r="X631" s="42">
        <v>8904000</v>
      </c>
      <c r="Y631" s="42">
        <v>8904000</v>
      </c>
      <c r="Z631" s="42">
        <v>8904000</v>
      </c>
      <c r="AA631" s="42">
        <v>8904000</v>
      </c>
      <c r="AB631" s="42">
        <v>8904000</v>
      </c>
      <c r="AC631" s="42">
        <f t="shared" si="145"/>
        <v>52830400</v>
      </c>
      <c r="AD631" s="42"/>
      <c r="AE631" s="42">
        <f t="shared" si="142"/>
        <v>8904000</v>
      </c>
      <c r="AF631" s="42">
        <f>--N631</f>
        <v>8904000</v>
      </c>
      <c r="AG631" s="42">
        <f>--AB631/30*2</f>
        <v>593600</v>
      </c>
      <c r="AH631" s="42">
        <v>0</v>
      </c>
      <c r="AI631" s="42">
        <v>0</v>
      </c>
      <c r="AJ631" s="42">
        <f t="shared" si="143"/>
        <v>18401600</v>
      </c>
      <c r="AK631" s="42">
        <f t="shared" si="144"/>
        <v>71232000</v>
      </c>
      <c r="AL631" s="39"/>
      <c r="AM631" s="39"/>
      <c r="AN631" s="39"/>
      <c r="AO631" s="39"/>
      <c r="AP631" s="39"/>
      <c r="AQ631" s="39" t="s">
        <v>61</v>
      </c>
      <c r="AR631" s="39" t="s">
        <v>2211</v>
      </c>
      <c r="AS631" s="39" t="s">
        <v>2212</v>
      </c>
      <c r="AT631" s="39" t="s">
        <v>2128</v>
      </c>
    </row>
    <row r="632" spans="1:46" hidden="1" x14ac:dyDescent="0.25">
      <c r="A632" s="38">
        <v>631</v>
      </c>
      <c r="B632" s="39" t="s">
        <v>5</v>
      </c>
      <c r="C632" s="39" t="s">
        <v>2213</v>
      </c>
      <c r="D632" s="39" t="s">
        <v>2214</v>
      </c>
      <c r="E632" s="40">
        <v>52695909</v>
      </c>
      <c r="F632" s="41">
        <v>46055</v>
      </c>
      <c r="G632" s="41"/>
      <c r="H632" s="41">
        <v>46296</v>
      </c>
      <c r="I632" s="42">
        <v>71232000</v>
      </c>
      <c r="J632" s="43"/>
      <c r="K632" s="40">
        <v>0</v>
      </c>
      <c r="L632" s="39" t="s">
        <v>60</v>
      </c>
      <c r="M632" s="42">
        <v>0</v>
      </c>
      <c r="N632" s="40">
        <v>8904000</v>
      </c>
      <c r="O632" s="42">
        <v>296800</v>
      </c>
      <c r="P632" s="38">
        <v>904</v>
      </c>
      <c r="Q632" s="41">
        <v>46034</v>
      </c>
      <c r="R632" s="42">
        <v>71764000</v>
      </c>
      <c r="S632" s="38">
        <v>1208</v>
      </c>
      <c r="T632" s="41">
        <v>46052</v>
      </c>
      <c r="U632" s="42">
        <v>71764000</v>
      </c>
      <c r="V632" s="42">
        <v>0</v>
      </c>
      <c r="W632" s="42">
        <v>8607200</v>
      </c>
      <c r="X632" s="42">
        <v>8904000</v>
      </c>
      <c r="Y632" s="42">
        <v>8904000</v>
      </c>
      <c r="Z632" s="42">
        <v>8904000</v>
      </c>
      <c r="AA632" s="42">
        <v>8904000</v>
      </c>
      <c r="AB632" s="42">
        <v>8904000</v>
      </c>
      <c r="AC632" s="42">
        <f t="shared" si="145"/>
        <v>53127200</v>
      </c>
      <c r="AD632" s="42"/>
      <c r="AE632" s="42">
        <f t="shared" si="142"/>
        <v>8904000</v>
      </c>
      <c r="AF632" s="42">
        <f t="shared" ref="AF632:AF635" si="157">--N632</f>
        <v>8904000</v>
      </c>
      <c r="AG632" s="42">
        <f t="shared" ref="AG632:AG635" si="158">--N632/30*1</f>
        <v>296800</v>
      </c>
      <c r="AH632" s="42">
        <v>0</v>
      </c>
      <c r="AI632" s="42">
        <v>0</v>
      </c>
      <c r="AJ632" s="42">
        <f t="shared" si="143"/>
        <v>18104800</v>
      </c>
      <c r="AK632" s="42">
        <f t="shared" si="144"/>
        <v>71232000</v>
      </c>
      <c r="AL632" s="38"/>
      <c r="AM632" s="41"/>
      <c r="AN632" s="41"/>
      <c r="AO632" s="38"/>
      <c r="AP632" s="38"/>
      <c r="AQ632" s="39" t="s">
        <v>61</v>
      </c>
      <c r="AR632" s="39" t="s">
        <v>2215</v>
      </c>
      <c r="AS632" s="39" t="s">
        <v>2216</v>
      </c>
      <c r="AT632" s="39" t="s">
        <v>2128</v>
      </c>
    </row>
    <row r="633" spans="1:46" hidden="1" x14ac:dyDescent="0.25">
      <c r="A633" s="38">
        <v>632</v>
      </c>
      <c r="B633" s="39" t="s">
        <v>5</v>
      </c>
      <c r="C633" s="39" t="s">
        <v>2217</v>
      </c>
      <c r="D633" s="39" t="s">
        <v>2218</v>
      </c>
      <c r="E633" s="40">
        <v>1033773166</v>
      </c>
      <c r="F633" s="41">
        <v>46055</v>
      </c>
      <c r="G633" s="41"/>
      <c r="H633" s="41">
        <v>46296</v>
      </c>
      <c r="I633" s="42">
        <v>60000000</v>
      </c>
      <c r="J633" s="43"/>
      <c r="K633" s="40">
        <v>0</v>
      </c>
      <c r="L633" s="39" t="s">
        <v>60</v>
      </c>
      <c r="M633" s="42">
        <v>0</v>
      </c>
      <c r="N633" s="40">
        <v>7500000</v>
      </c>
      <c r="O633" s="42">
        <v>250000</v>
      </c>
      <c r="P633" s="38">
        <v>906</v>
      </c>
      <c r="Q633" s="41">
        <v>46034</v>
      </c>
      <c r="R633" s="42">
        <v>60000000</v>
      </c>
      <c r="S633" s="38">
        <v>1207</v>
      </c>
      <c r="T633" s="41">
        <v>46052</v>
      </c>
      <c r="U633" s="42">
        <v>60000000</v>
      </c>
      <c r="V633" s="42">
        <v>0</v>
      </c>
      <c r="W633" s="42">
        <v>7250000</v>
      </c>
      <c r="X633" s="42">
        <v>7500000</v>
      </c>
      <c r="Y633" s="42">
        <v>7500000</v>
      </c>
      <c r="Z633" s="42">
        <v>7500000</v>
      </c>
      <c r="AA633" s="42">
        <v>7500000</v>
      </c>
      <c r="AB633" s="42">
        <v>7500000</v>
      </c>
      <c r="AC633" s="42">
        <f t="shared" si="145"/>
        <v>44750000</v>
      </c>
      <c r="AD633" s="42"/>
      <c r="AE633" s="42">
        <f t="shared" si="142"/>
        <v>7500000</v>
      </c>
      <c r="AF633" s="42">
        <f t="shared" si="157"/>
        <v>7500000</v>
      </c>
      <c r="AG633" s="42">
        <f t="shared" si="158"/>
        <v>250000</v>
      </c>
      <c r="AH633" s="42">
        <v>0</v>
      </c>
      <c r="AI633" s="42">
        <v>0</v>
      </c>
      <c r="AJ633" s="42">
        <f t="shared" si="143"/>
        <v>15250000</v>
      </c>
      <c r="AK633" s="42">
        <f t="shared" si="144"/>
        <v>60000000</v>
      </c>
      <c r="AL633" s="39"/>
      <c r="AM633" s="39"/>
      <c r="AN633" s="39"/>
      <c r="AO633" s="39"/>
      <c r="AP633" s="39"/>
      <c r="AQ633" s="39" t="s">
        <v>93</v>
      </c>
      <c r="AR633" s="39" t="s">
        <v>2219</v>
      </c>
      <c r="AS633" s="39" t="s">
        <v>2220</v>
      </c>
      <c r="AT633" s="39" t="s">
        <v>2128</v>
      </c>
    </row>
    <row r="634" spans="1:46" hidden="1" x14ac:dyDescent="0.25">
      <c r="A634" s="38">
        <v>633</v>
      </c>
      <c r="B634" s="39" t="s">
        <v>5</v>
      </c>
      <c r="C634" s="39" t="s">
        <v>2221</v>
      </c>
      <c r="D634" s="39" t="s">
        <v>2222</v>
      </c>
      <c r="E634" s="40">
        <v>52731238</v>
      </c>
      <c r="F634" s="41">
        <v>46055</v>
      </c>
      <c r="G634" s="41"/>
      <c r="H634" s="41">
        <v>46296</v>
      </c>
      <c r="I634" s="42">
        <v>71232000</v>
      </c>
      <c r="J634" s="43"/>
      <c r="K634" s="40">
        <v>0</v>
      </c>
      <c r="L634" s="39" t="s">
        <v>60</v>
      </c>
      <c r="M634" s="42">
        <v>0</v>
      </c>
      <c r="N634" s="40">
        <v>8904000</v>
      </c>
      <c r="O634" s="42">
        <v>296800</v>
      </c>
      <c r="P634" s="38">
        <v>887</v>
      </c>
      <c r="Q634" s="41">
        <v>46034</v>
      </c>
      <c r="R634" s="42">
        <v>71232000</v>
      </c>
      <c r="S634" s="38">
        <v>1217</v>
      </c>
      <c r="T634" s="41">
        <v>46052</v>
      </c>
      <c r="U634" s="42">
        <v>71232000</v>
      </c>
      <c r="V634" s="42">
        <v>0</v>
      </c>
      <c r="W634" s="42">
        <v>8607200</v>
      </c>
      <c r="X634" s="42">
        <v>8904000</v>
      </c>
      <c r="Y634" s="42">
        <v>8904000</v>
      </c>
      <c r="Z634" s="42">
        <v>8904000</v>
      </c>
      <c r="AA634" s="42">
        <v>8904000</v>
      </c>
      <c r="AB634" s="42">
        <v>8904000</v>
      </c>
      <c r="AC634" s="42">
        <f t="shared" si="145"/>
        <v>53127200</v>
      </c>
      <c r="AD634" s="42"/>
      <c r="AE634" s="42">
        <f t="shared" si="142"/>
        <v>8904000</v>
      </c>
      <c r="AF634" s="42">
        <f t="shared" si="157"/>
        <v>8904000</v>
      </c>
      <c r="AG634" s="42">
        <f t="shared" si="158"/>
        <v>296800</v>
      </c>
      <c r="AH634" s="42">
        <v>0</v>
      </c>
      <c r="AI634" s="42">
        <v>0</v>
      </c>
      <c r="AJ634" s="42">
        <f t="shared" si="143"/>
        <v>18104800</v>
      </c>
      <c r="AK634" s="42">
        <f t="shared" si="144"/>
        <v>71232000</v>
      </c>
      <c r="AL634" s="39"/>
      <c r="AM634" s="39"/>
      <c r="AN634" s="39"/>
      <c r="AO634" s="39"/>
      <c r="AP634" s="39"/>
      <c r="AQ634" s="39" t="s">
        <v>61</v>
      </c>
      <c r="AR634" s="39" t="s">
        <v>2223</v>
      </c>
      <c r="AS634" s="39" t="s">
        <v>2224</v>
      </c>
      <c r="AT634" s="39" t="s">
        <v>2128</v>
      </c>
    </row>
    <row r="635" spans="1:46" hidden="1" x14ac:dyDescent="0.25">
      <c r="A635" s="38">
        <v>634</v>
      </c>
      <c r="B635" s="39" t="s">
        <v>5</v>
      </c>
      <c r="C635" s="39" t="s">
        <v>2225</v>
      </c>
      <c r="D635" s="39" t="s">
        <v>2226</v>
      </c>
      <c r="E635" s="40">
        <v>52885743</v>
      </c>
      <c r="F635" s="41">
        <v>46055</v>
      </c>
      <c r="G635" s="41"/>
      <c r="H635" s="41">
        <v>46296</v>
      </c>
      <c r="I635" s="42">
        <v>100800000</v>
      </c>
      <c r="J635" s="43"/>
      <c r="K635" s="40">
        <v>0</v>
      </c>
      <c r="L635" s="39" t="s">
        <v>60</v>
      </c>
      <c r="M635" s="42">
        <v>0</v>
      </c>
      <c r="N635" s="40">
        <v>12600000</v>
      </c>
      <c r="O635" s="42">
        <v>420000</v>
      </c>
      <c r="P635" s="38">
        <v>889</v>
      </c>
      <c r="Q635" s="41">
        <v>46034</v>
      </c>
      <c r="R635" s="42">
        <v>100800000</v>
      </c>
      <c r="S635" s="38">
        <v>1201</v>
      </c>
      <c r="T635" s="41">
        <v>46052</v>
      </c>
      <c r="U635" s="42">
        <v>100800000</v>
      </c>
      <c r="V635" s="42">
        <v>0</v>
      </c>
      <c r="W635" s="42">
        <v>12180000</v>
      </c>
      <c r="X635" s="42">
        <v>12600000</v>
      </c>
      <c r="Y635" s="42">
        <v>12600000</v>
      </c>
      <c r="Z635" s="42">
        <v>12600000</v>
      </c>
      <c r="AA635" s="42">
        <v>12600000</v>
      </c>
      <c r="AB635" s="42">
        <v>12600000</v>
      </c>
      <c r="AC635" s="42">
        <f t="shared" si="145"/>
        <v>75180000</v>
      </c>
      <c r="AD635" s="42"/>
      <c r="AE635" s="42">
        <f t="shared" si="142"/>
        <v>12600000</v>
      </c>
      <c r="AF635" s="42">
        <f t="shared" si="157"/>
        <v>12600000</v>
      </c>
      <c r="AG635" s="42">
        <f t="shared" si="158"/>
        <v>420000</v>
      </c>
      <c r="AH635" s="42">
        <v>0</v>
      </c>
      <c r="AI635" s="42">
        <v>0</v>
      </c>
      <c r="AJ635" s="42">
        <f t="shared" si="143"/>
        <v>25620000</v>
      </c>
      <c r="AK635" s="42">
        <f t="shared" si="144"/>
        <v>100800000</v>
      </c>
      <c r="AL635" s="39"/>
      <c r="AM635" s="39"/>
      <c r="AN635" s="39"/>
      <c r="AO635" s="39"/>
      <c r="AP635" s="39"/>
      <c r="AQ635" s="39" t="s">
        <v>61</v>
      </c>
      <c r="AR635" s="39" t="s">
        <v>2227</v>
      </c>
      <c r="AS635" s="39" t="s">
        <v>2228</v>
      </c>
      <c r="AT635" s="39" t="s">
        <v>2128</v>
      </c>
    </row>
    <row r="636" spans="1:46" hidden="1" x14ac:dyDescent="0.25">
      <c r="A636" s="38">
        <v>635</v>
      </c>
      <c r="B636" s="39" t="s">
        <v>4</v>
      </c>
      <c r="C636" s="39" t="s">
        <v>2634</v>
      </c>
      <c r="D636" s="39" t="s">
        <v>2635</v>
      </c>
      <c r="E636" s="40">
        <v>52224829</v>
      </c>
      <c r="F636" s="41">
        <v>46049</v>
      </c>
      <c r="G636" s="41"/>
      <c r="H636" s="41">
        <v>46291</v>
      </c>
      <c r="I636" s="42">
        <v>105010232</v>
      </c>
      <c r="J636" s="43"/>
      <c r="K636" s="40">
        <v>0</v>
      </c>
      <c r="L636" s="39" t="s">
        <v>60</v>
      </c>
      <c r="M636" s="42">
        <v>0</v>
      </c>
      <c r="N636" s="40">
        <v>13126279</v>
      </c>
      <c r="O636" s="42">
        <v>437542.63333333336</v>
      </c>
      <c r="P636" s="38">
        <v>581</v>
      </c>
      <c r="Q636" s="41">
        <v>46033</v>
      </c>
      <c r="R636" s="42">
        <v>105010232</v>
      </c>
      <c r="S636" s="38">
        <v>1047</v>
      </c>
      <c r="T636" s="41">
        <v>46049</v>
      </c>
      <c r="U636" s="42">
        <v>105010232</v>
      </c>
      <c r="V636" s="42">
        <v>1750170.5333333334</v>
      </c>
      <c r="W636" s="42">
        <v>13126279</v>
      </c>
      <c r="X636" s="42">
        <v>13126279</v>
      </c>
      <c r="Y636" s="42">
        <v>13126279</v>
      </c>
      <c r="Z636" s="42">
        <v>13126279</v>
      </c>
      <c r="AA636" s="42">
        <v>13126279</v>
      </c>
      <c r="AB636" s="42">
        <v>13126279</v>
      </c>
      <c r="AC636" s="42">
        <f t="shared" si="145"/>
        <v>80507844.533333331</v>
      </c>
      <c r="AD636" s="42"/>
      <c r="AE636" s="42">
        <f t="shared" si="142"/>
        <v>13126279</v>
      </c>
      <c r="AF636" s="42">
        <f t="shared" ref="AF636:AF637" si="159">--N636/30*26</f>
        <v>11376108.466666667</v>
      </c>
      <c r="AG636" s="42">
        <v>0</v>
      </c>
      <c r="AH636" s="42"/>
      <c r="AI636" s="42"/>
      <c r="AJ636" s="42">
        <f t="shared" si="143"/>
        <v>24502387.466666669</v>
      </c>
      <c r="AK636" s="42">
        <f t="shared" si="144"/>
        <v>105010232</v>
      </c>
      <c r="AL636" s="39"/>
      <c r="AM636" s="39"/>
      <c r="AN636" s="39"/>
      <c r="AO636" s="39"/>
      <c r="AP636" s="39"/>
      <c r="AQ636" s="39" t="s">
        <v>61</v>
      </c>
      <c r="AR636" s="39" t="s">
        <v>2636</v>
      </c>
      <c r="AS636" s="39" t="s">
        <v>2637</v>
      </c>
      <c r="AT636" s="39" t="s">
        <v>2277</v>
      </c>
    </row>
    <row r="637" spans="1:46" hidden="1" x14ac:dyDescent="0.25">
      <c r="A637" s="38">
        <v>636</v>
      </c>
      <c r="B637" s="39" t="s">
        <v>4</v>
      </c>
      <c r="C637" s="39" t="s">
        <v>2638</v>
      </c>
      <c r="D637" s="39" t="s">
        <v>2639</v>
      </c>
      <c r="E637" s="40">
        <v>76330160</v>
      </c>
      <c r="F637" s="41">
        <v>46049</v>
      </c>
      <c r="G637" s="41"/>
      <c r="H637" s="41">
        <v>46291</v>
      </c>
      <c r="I637" s="42">
        <v>73792312</v>
      </c>
      <c r="J637" s="43"/>
      <c r="K637" s="40">
        <v>0</v>
      </c>
      <c r="L637" s="39" t="s">
        <v>60</v>
      </c>
      <c r="M637" s="42">
        <v>0</v>
      </c>
      <c r="N637" s="40">
        <v>9224039</v>
      </c>
      <c r="O637" s="42">
        <v>307467.96666666667</v>
      </c>
      <c r="P637" s="38">
        <v>538</v>
      </c>
      <c r="Q637" s="41">
        <v>46033</v>
      </c>
      <c r="R637" s="42">
        <v>110688468</v>
      </c>
      <c r="S637" s="38">
        <v>1048</v>
      </c>
      <c r="T637" s="41">
        <v>46049</v>
      </c>
      <c r="U637" s="42">
        <v>73792312</v>
      </c>
      <c r="V637" s="42">
        <v>1229871.8666666667</v>
      </c>
      <c r="W637" s="42">
        <v>9224039</v>
      </c>
      <c r="X637" s="42">
        <v>9224039</v>
      </c>
      <c r="Y637" s="42">
        <v>9224039</v>
      </c>
      <c r="Z637" s="42">
        <v>9224039</v>
      </c>
      <c r="AA637" s="42">
        <v>9224039</v>
      </c>
      <c r="AB637" s="42">
        <v>9224039</v>
      </c>
      <c r="AC637" s="42">
        <f t="shared" si="145"/>
        <v>56574105.866666667</v>
      </c>
      <c r="AD637" s="42"/>
      <c r="AE637" s="42">
        <f t="shared" si="142"/>
        <v>9224039</v>
      </c>
      <c r="AF637" s="42">
        <f t="shared" si="159"/>
        <v>7994167.1333333338</v>
      </c>
      <c r="AG637" s="42">
        <v>0</v>
      </c>
      <c r="AH637" s="42"/>
      <c r="AI637" s="42"/>
      <c r="AJ637" s="42">
        <f t="shared" si="143"/>
        <v>17218206.133333333</v>
      </c>
      <c r="AK637" s="42">
        <f t="shared" si="144"/>
        <v>73792312</v>
      </c>
      <c r="AL637" s="39"/>
      <c r="AM637" s="39"/>
      <c r="AN637" s="39"/>
      <c r="AO637" s="39"/>
      <c r="AP637" s="39"/>
      <c r="AQ637" s="39" t="s">
        <v>61</v>
      </c>
      <c r="AR637" s="39" t="s">
        <v>2640</v>
      </c>
      <c r="AS637" s="39" t="s">
        <v>2641</v>
      </c>
      <c r="AT637" s="39" t="s">
        <v>2277</v>
      </c>
    </row>
    <row r="638" spans="1:46" hidden="1" x14ac:dyDescent="0.25">
      <c r="A638" s="38">
        <v>637</v>
      </c>
      <c r="B638" s="39" t="s">
        <v>4</v>
      </c>
      <c r="C638" s="39" t="s">
        <v>2642</v>
      </c>
      <c r="D638" s="39" t="s">
        <v>2643</v>
      </c>
      <c r="E638" s="40">
        <v>1020719059</v>
      </c>
      <c r="F638" s="41">
        <v>46047</v>
      </c>
      <c r="G638" s="41"/>
      <c r="H638" s="41">
        <v>46289</v>
      </c>
      <c r="I638" s="42">
        <v>58145904</v>
      </c>
      <c r="J638" s="43"/>
      <c r="K638" s="40">
        <v>0</v>
      </c>
      <c r="L638" s="39" t="s">
        <v>60</v>
      </c>
      <c r="M638" s="42">
        <v>0</v>
      </c>
      <c r="N638" s="40">
        <v>7268238</v>
      </c>
      <c r="O638" s="42">
        <v>242274.6</v>
      </c>
      <c r="P638" s="38">
        <v>592</v>
      </c>
      <c r="Q638" s="41">
        <v>46033</v>
      </c>
      <c r="R638" s="42">
        <v>58145904</v>
      </c>
      <c r="S638" s="38">
        <v>606</v>
      </c>
      <c r="T638" s="41">
        <v>46047</v>
      </c>
      <c r="U638" s="42">
        <v>58145904</v>
      </c>
      <c r="V638" s="42">
        <v>1453647.6</v>
      </c>
      <c r="W638" s="42">
        <v>7268238</v>
      </c>
      <c r="X638" s="42">
        <v>7268238</v>
      </c>
      <c r="Y638" s="42">
        <v>7268238</v>
      </c>
      <c r="Z638" s="42">
        <v>7268238</v>
      </c>
      <c r="AA638" s="42">
        <v>7268238</v>
      </c>
      <c r="AB638" s="42">
        <v>7268238</v>
      </c>
      <c r="AC638" s="42">
        <f t="shared" si="145"/>
        <v>45063075.600000001</v>
      </c>
      <c r="AD638" s="42"/>
      <c r="AE638" s="42">
        <f t="shared" si="142"/>
        <v>7268238</v>
      </c>
      <c r="AF638" s="42">
        <f t="shared" ref="AF638:AF639" si="160">--N638/30*24</f>
        <v>5814590.4000000004</v>
      </c>
      <c r="AG638" s="42">
        <v>0</v>
      </c>
      <c r="AH638" s="42"/>
      <c r="AI638" s="42"/>
      <c r="AJ638" s="42">
        <f t="shared" si="143"/>
        <v>13082828.4</v>
      </c>
      <c r="AK638" s="42">
        <f t="shared" si="144"/>
        <v>58145904</v>
      </c>
      <c r="AL638" s="39"/>
      <c r="AM638" s="39"/>
      <c r="AN638" s="39"/>
      <c r="AO638" s="39"/>
      <c r="AP638" s="39"/>
      <c r="AQ638" s="39" t="s">
        <v>61</v>
      </c>
      <c r="AR638" s="39" t="s">
        <v>2644</v>
      </c>
      <c r="AS638" s="39" t="s">
        <v>2645</v>
      </c>
      <c r="AT638" s="39" t="s">
        <v>2277</v>
      </c>
    </row>
    <row r="639" spans="1:46" hidden="1" x14ac:dyDescent="0.25">
      <c r="A639" s="38">
        <v>638</v>
      </c>
      <c r="B639" s="39" t="s">
        <v>4</v>
      </c>
      <c r="C639" s="39" t="s">
        <v>2646</v>
      </c>
      <c r="D639" s="39" t="s">
        <v>2647</v>
      </c>
      <c r="E639" s="40">
        <v>40341459</v>
      </c>
      <c r="F639" s="41">
        <v>46047</v>
      </c>
      <c r="G639" s="41"/>
      <c r="H639" s="41">
        <v>46289</v>
      </c>
      <c r="I639" s="42">
        <v>58856392</v>
      </c>
      <c r="J639" s="43"/>
      <c r="K639" s="40">
        <v>0</v>
      </c>
      <c r="L639" s="39" t="s">
        <v>60</v>
      </c>
      <c r="M639" s="42">
        <v>0</v>
      </c>
      <c r="N639" s="40">
        <v>7357049</v>
      </c>
      <c r="O639" s="42">
        <v>245234.96666666667</v>
      </c>
      <c r="P639" s="38">
        <v>941</v>
      </c>
      <c r="Q639" s="41">
        <v>46042</v>
      </c>
      <c r="R639" s="42">
        <v>88284588</v>
      </c>
      <c r="S639" s="38">
        <v>586</v>
      </c>
      <c r="T639" s="41">
        <v>46047</v>
      </c>
      <c r="U639" s="42">
        <v>58856392</v>
      </c>
      <c r="V639" s="42">
        <v>1471409.8</v>
      </c>
      <c r="W639" s="42">
        <v>7357049</v>
      </c>
      <c r="X639" s="42">
        <v>7357049</v>
      </c>
      <c r="Y639" s="42">
        <v>7357049</v>
      </c>
      <c r="Z639" s="42">
        <v>7357049</v>
      </c>
      <c r="AA639" s="42">
        <v>7357049</v>
      </c>
      <c r="AB639" s="42">
        <v>7357049</v>
      </c>
      <c r="AC639" s="42">
        <f t="shared" si="145"/>
        <v>45613703.799999997</v>
      </c>
      <c r="AD639" s="42"/>
      <c r="AE639" s="42">
        <f t="shared" si="142"/>
        <v>7357049</v>
      </c>
      <c r="AF639" s="42">
        <f t="shared" si="160"/>
        <v>5885639.2000000002</v>
      </c>
      <c r="AG639" s="42">
        <v>0</v>
      </c>
      <c r="AH639" s="42"/>
      <c r="AI639" s="42"/>
      <c r="AJ639" s="42">
        <f t="shared" si="143"/>
        <v>13242688.199999999</v>
      </c>
      <c r="AK639" s="42">
        <f t="shared" si="144"/>
        <v>58856392</v>
      </c>
      <c r="AL639" s="39"/>
      <c r="AM639" s="39"/>
      <c r="AN639" s="39"/>
      <c r="AO639" s="39"/>
      <c r="AP639" s="39"/>
      <c r="AQ639" s="39" t="s">
        <v>61</v>
      </c>
      <c r="AR639" s="39" t="s">
        <v>2648</v>
      </c>
      <c r="AS639" s="39" t="s">
        <v>2649</v>
      </c>
      <c r="AT639" s="39" t="s">
        <v>2277</v>
      </c>
    </row>
    <row r="640" spans="1:46" hidden="1" x14ac:dyDescent="0.25">
      <c r="A640" s="38">
        <v>639</v>
      </c>
      <c r="B640" s="39" t="s">
        <v>6</v>
      </c>
      <c r="C640" s="39" t="s">
        <v>2076</v>
      </c>
      <c r="D640" s="39" t="s">
        <v>2077</v>
      </c>
      <c r="E640" s="40">
        <v>1019013752</v>
      </c>
      <c r="F640" s="41">
        <v>46048</v>
      </c>
      <c r="G640" s="41"/>
      <c r="H640" s="41">
        <v>46290</v>
      </c>
      <c r="I640" s="42">
        <v>77835368</v>
      </c>
      <c r="J640" s="43"/>
      <c r="K640" s="40">
        <v>0</v>
      </c>
      <c r="L640" s="39" t="s">
        <v>60</v>
      </c>
      <c r="M640" s="42">
        <v>0</v>
      </c>
      <c r="N640" s="40">
        <v>9729421</v>
      </c>
      <c r="O640" s="42">
        <v>324314.03333333333</v>
      </c>
      <c r="P640" s="38">
        <v>954</v>
      </c>
      <c r="Q640" s="41">
        <v>46044</v>
      </c>
      <c r="R640" s="42">
        <v>116753052</v>
      </c>
      <c r="S640" s="38">
        <v>639</v>
      </c>
      <c r="T640" s="41">
        <v>46048</v>
      </c>
      <c r="U640" s="42">
        <v>77835368</v>
      </c>
      <c r="V640" s="42">
        <v>1621570.1666666665</v>
      </c>
      <c r="W640" s="42">
        <v>9729421</v>
      </c>
      <c r="X640" s="42">
        <v>9729421</v>
      </c>
      <c r="Y640" s="42">
        <v>9729421</v>
      </c>
      <c r="Z640" s="42">
        <v>9729421</v>
      </c>
      <c r="AA640" s="42">
        <v>9729421</v>
      </c>
      <c r="AB640" s="42">
        <v>9729421</v>
      </c>
      <c r="AC640" s="42">
        <f t="shared" si="145"/>
        <v>59998096.166666664</v>
      </c>
      <c r="AD640" s="42"/>
      <c r="AE640" s="42">
        <f t="shared" si="142"/>
        <v>9729421</v>
      </c>
      <c r="AF640" s="42">
        <f>--N640/30*25</f>
        <v>8107850.833333333</v>
      </c>
      <c r="AG640" s="42">
        <v>0</v>
      </c>
      <c r="AH640" s="42"/>
      <c r="AI640" s="42"/>
      <c r="AJ640" s="42">
        <f t="shared" si="143"/>
        <v>17837271.833333332</v>
      </c>
      <c r="AK640" s="42">
        <f t="shared" si="144"/>
        <v>77835368</v>
      </c>
      <c r="AL640" s="39"/>
      <c r="AM640" s="39"/>
      <c r="AN640" s="39"/>
      <c r="AO640" s="39"/>
      <c r="AP640" s="39"/>
      <c r="AQ640" s="39" t="s">
        <v>61</v>
      </c>
      <c r="AR640" s="39" t="s">
        <v>2078</v>
      </c>
      <c r="AS640" s="39" t="s">
        <v>2079</v>
      </c>
      <c r="AT640" s="39" t="s">
        <v>1175</v>
      </c>
    </row>
    <row r="641" spans="1:46" hidden="1" x14ac:dyDescent="0.25">
      <c r="A641" s="38">
        <v>640</v>
      </c>
      <c r="B641" s="39" t="s">
        <v>6</v>
      </c>
      <c r="C641" s="39" t="s">
        <v>2080</v>
      </c>
      <c r="D641" s="39" t="s">
        <v>2081</v>
      </c>
      <c r="E641" s="40">
        <v>52517257</v>
      </c>
      <c r="F641" s="41">
        <v>46055</v>
      </c>
      <c r="G641" s="41">
        <v>46085</v>
      </c>
      <c r="H641" s="41">
        <v>46329</v>
      </c>
      <c r="I641" s="42">
        <v>110240000</v>
      </c>
      <c r="J641" s="43">
        <v>110240000</v>
      </c>
      <c r="K641" s="40">
        <v>0</v>
      </c>
      <c r="L641" s="39" t="s">
        <v>60</v>
      </c>
      <c r="M641" s="42">
        <v>0</v>
      </c>
      <c r="N641" s="40">
        <v>13780000</v>
      </c>
      <c r="O641" s="42">
        <v>459333.33333333331</v>
      </c>
      <c r="P641" s="38">
        <v>953</v>
      </c>
      <c r="Q641" s="41">
        <v>46044</v>
      </c>
      <c r="R641" s="42">
        <v>110240000</v>
      </c>
      <c r="S641" s="38">
        <v>4553</v>
      </c>
      <c r="T641" s="41">
        <v>46085</v>
      </c>
      <c r="U641" s="42">
        <v>110240000</v>
      </c>
      <c r="V641" s="42">
        <v>0</v>
      </c>
      <c r="W641" s="42">
        <v>0</v>
      </c>
      <c r="X641" s="42">
        <v>12402000</v>
      </c>
      <c r="Y641" s="42">
        <v>13780000</v>
      </c>
      <c r="Z641" s="42">
        <v>13780000</v>
      </c>
      <c r="AA641" s="42">
        <v>13780000</v>
      </c>
      <c r="AB641" s="42">
        <v>13780000</v>
      </c>
      <c r="AC641" s="42">
        <f t="shared" si="145"/>
        <v>67522000</v>
      </c>
      <c r="AD641" s="42"/>
      <c r="AE641" s="42">
        <f t="shared" si="142"/>
        <v>13780000</v>
      </c>
      <c r="AF641" s="42">
        <f>--N641</f>
        <v>13780000</v>
      </c>
      <c r="AG641" s="42">
        <f>--AB641</f>
        <v>13780000</v>
      </c>
      <c r="AH641" s="42">
        <f>--N641/30*3</f>
        <v>1378000</v>
      </c>
      <c r="AI641" s="42">
        <v>0</v>
      </c>
      <c r="AJ641" s="42">
        <f t="shared" si="143"/>
        <v>42718000</v>
      </c>
      <c r="AK641" s="42">
        <f t="shared" si="144"/>
        <v>110240000</v>
      </c>
      <c r="AL641" s="39"/>
      <c r="AM641" s="39"/>
      <c r="AN641" s="39"/>
      <c r="AO641" s="39"/>
      <c r="AP641" s="39" t="s">
        <v>92</v>
      </c>
      <c r="AQ641" s="39" t="s">
        <v>61</v>
      </c>
      <c r="AR641" s="39" t="s">
        <v>2082</v>
      </c>
      <c r="AS641" s="39" t="s">
        <v>2083</v>
      </c>
      <c r="AT641" s="39" t="s">
        <v>1175</v>
      </c>
    </row>
    <row r="642" spans="1:46" hidden="1" x14ac:dyDescent="0.25">
      <c r="A642" s="38">
        <v>641</v>
      </c>
      <c r="B642" s="39" t="s">
        <v>7</v>
      </c>
      <c r="C642" s="39" t="s">
        <v>1035</v>
      </c>
      <c r="D642" s="39" t="s">
        <v>1036</v>
      </c>
      <c r="E642" s="40">
        <v>1010188467</v>
      </c>
      <c r="F642" s="41">
        <v>46047</v>
      </c>
      <c r="G642" s="41"/>
      <c r="H642" s="41">
        <v>46289</v>
      </c>
      <c r="I642" s="42">
        <v>48350400</v>
      </c>
      <c r="J642" s="43"/>
      <c r="K642" s="40">
        <v>0</v>
      </c>
      <c r="L642" s="39" t="s">
        <v>60</v>
      </c>
      <c r="M642" s="42">
        <v>0</v>
      </c>
      <c r="N642" s="40">
        <v>6043800</v>
      </c>
      <c r="O642" s="42">
        <v>201460</v>
      </c>
      <c r="P642" s="38">
        <v>710</v>
      </c>
      <c r="Q642" s="41">
        <v>46033</v>
      </c>
      <c r="R642" s="42">
        <v>48350400</v>
      </c>
      <c r="S642" s="38">
        <v>588</v>
      </c>
      <c r="T642" s="41">
        <v>46047</v>
      </c>
      <c r="U642" s="42">
        <v>48350400</v>
      </c>
      <c r="V642" s="42">
        <v>1208760</v>
      </c>
      <c r="W642" s="42">
        <v>6043800</v>
      </c>
      <c r="X642" s="42">
        <v>6043800</v>
      </c>
      <c r="Y642" s="42">
        <v>6043800</v>
      </c>
      <c r="Z642" s="42">
        <v>6043800</v>
      </c>
      <c r="AA642" s="42">
        <v>6043800</v>
      </c>
      <c r="AB642" s="42">
        <v>6043800</v>
      </c>
      <c r="AC642" s="42">
        <f t="shared" si="145"/>
        <v>37471560</v>
      </c>
      <c r="AD642" s="42"/>
      <c r="AE642" s="42">
        <f t="shared" si="142"/>
        <v>6043800</v>
      </c>
      <c r="AF642" s="42">
        <f>--N642/30*24</f>
        <v>4835040</v>
      </c>
      <c r="AG642" s="42">
        <v>0</v>
      </c>
      <c r="AH642" s="42"/>
      <c r="AI642" s="42"/>
      <c r="AJ642" s="42">
        <f t="shared" si="143"/>
        <v>10878840</v>
      </c>
      <c r="AK642" s="42">
        <f t="shared" si="144"/>
        <v>48350400</v>
      </c>
      <c r="AL642" s="39"/>
      <c r="AM642" s="39"/>
      <c r="AN642" s="39"/>
      <c r="AO642" s="39"/>
      <c r="AP642" s="39"/>
      <c r="AQ642" s="39" t="s">
        <v>61</v>
      </c>
      <c r="AR642" s="39" t="s">
        <v>1037</v>
      </c>
      <c r="AS642" s="39" t="s">
        <v>1038</v>
      </c>
      <c r="AT642" s="39" t="s">
        <v>650</v>
      </c>
    </row>
    <row r="643" spans="1:46" hidden="1" x14ac:dyDescent="0.25">
      <c r="A643" s="38">
        <v>642</v>
      </c>
      <c r="B643" s="39" t="s">
        <v>9</v>
      </c>
      <c r="C643" s="39" t="s">
        <v>549</v>
      </c>
      <c r="D643" s="39" t="s">
        <v>550</v>
      </c>
      <c r="E643" s="40">
        <v>1098749448</v>
      </c>
      <c r="F643" s="41">
        <v>46049</v>
      </c>
      <c r="G643" s="41"/>
      <c r="H643" s="41">
        <v>46291</v>
      </c>
      <c r="I643" s="42">
        <v>108000000</v>
      </c>
      <c r="J643" s="43"/>
      <c r="K643" s="40">
        <v>0</v>
      </c>
      <c r="L643" s="39" t="s">
        <v>60</v>
      </c>
      <c r="M643" s="42">
        <v>0</v>
      </c>
      <c r="N643" s="40">
        <v>13500000</v>
      </c>
      <c r="O643" s="42">
        <v>450000</v>
      </c>
      <c r="P643" s="38">
        <v>756</v>
      </c>
      <c r="Q643" s="41">
        <v>46033</v>
      </c>
      <c r="R643" s="42">
        <v>131756376</v>
      </c>
      <c r="S643" s="38">
        <v>1046</v>
      </c>
      <c r="T643" s="41">
        <v>46049</v>
      </c>
      <c r="U643" s="42">
        <v>108000000</v>
      </c>
      <c r="V643" s="42">
        <v>1800000</v>
      </c>
      <c r="W643" s="42">
        <v>13500000</v>
      </c>
      <c r="X643" s="42">
        <v>13500000</v>
      </c>
      <c r="Y643" s="42">
        <v>13500000</v>
      </c>
      <c r="Z643" s="42">
        <v>13500000</v>
      </c>
      <c r="AA643" s="42">
        <v>13500000</v>
      </c>
      <c r="AB643" s="42">
        <v>13500000</v>
      </c>
      <c r="AC643" s="42">
        <f>SUM(V643:AA643)</f>
        <v>69300000</v>
      </c>
      <c r="AD643" s="42">
        <f>+AB643</f>
        <v>13500000</v>
      </c>
      <c r="AE643" s="42">
        <f t="shared" ref="AE643:AE706" si="161">--N643</f>
        <v>13500000</v>
      </c>
      <c r="AF643" s="42">
        <f>--N643/30*26</f>
        <v>11700000</v>
      </c>
      <c r="AG643" s="42">
        <v>0</v>
      </c>
      <c r="AH643" s="42"/>
      <c r="AI643" s="42"/>
      <c r="AJ643" s="42">
        <f t="shared" ref="AJ643:AJ706" si="162">SUM(AD643:AI643)</f>
        <v>38700000</v>
      </c>
      <c r="AK643" s="42">
        <f t="shared" ref="AK643:AK706" si="163">--AJ643--AC643</f>
        <v>108000000</v>
      </c>
      <c r="AL643" s="39"/>
      <c r="AM643" s="39"/>
      <c r="AN643" s="39"/>
      <c r="AO643" s="39"/>
      <c r="AP643" s="39"/>
      <c r="AQ643" s="39" t="s">
        <v>93</v>
      </c>
      <c r="AR643" s="39" t="s">
        <v>551</v>
      </c>
      <c r="AS643" s="39" t="s">
        <v>552</v>
      </c>
      <c r="AT643" s="39" t="s">
        <v>96</v>
      </c>
    </row>
    <row r="644" spans="1:46" hidden="1" x14ac:dyDescent="0.25">
      <c r="A644" s="38">
        <v>643</v>
      </c>
      <c r="B644" s="39" t="s">
        <v>7</v>
      </c>
      <c r="C644" s="39" t="s">
        <v>1039</v>
      </c>
      <c r="D644" s="39" t="s">
        <v>1040</v>
      </c>
      <c r="E644" s="40">
        <v>1075223944</v>
      </c>
      <c r="F644" s="41">
        <v>46052</v>
      </c>
      <c r="G644" s="41"/>
      <c r="H644" s="41">
        <v>46294</v>
      </c>
      <c r="I644" s="42">
        <v>95894400</v>
      </c>
      <c r="J644" s="43"/>
      <c r="K644" s="40">
        <v>0</v>
      </c>
      <c r="L644" s="39" t="s">
        <v>60</v>
      </c>
      <c r="M644" s="42">
        <v>0</v>
      </c>
      <c r="N644" s="40">
        <v>11986800</v>
      </c>
      <c r="O644" s="42">
        <v>399560</v>
      </c>
      <c r="P644" s="38">
        <v>686</v>
      </c>
      <c r="Q644" s="41">
        <v>46033</v>
      </c>
      <c r="R644" s="42">
        <v>95894400</v>
      </c>
      <c r="S644" s="38">
        <v>1091</v>
      </c>
      <c r="T644" s="41">
        <v>46050</v>
      </c>
      <c r="U644" s="42">
        <v>95894400</v>
      </c>
      <c r="V644" s="42">
        <v>399560</v>
      </c>
      <c r="W644" s="42">
        <v>11986800</v>
      </c>
      <c r="X644" s="42">
        <v>11986800</v>
      </c>
      <c r="Y644" s="42">
        <v>11986800</v>
      </c>
      <c r="Z644" s="42">
        <v>11986800</v>
      </c>
      <c r="AA644" s="42">
        <v>11986800</v>
      </c>
      <c r="AB644" s="42">
        <v>11986800</v>
      </c>
      <c r="AC644" s="42">
        <f t="shared" ref="AC644:AC707" si="164">SUM(V644:AB644)</f>
        <v>72320360</v>
      </c>
      <c r="AD644" s="42"/>
      <c r="AE644" s="42">
        <f t="shared" si="161"/>
        <v>11986800</v>
      </c>
      <c r="AF644" s="42">
        <f>--N644/30*29</f>
        <v>11587240</v>
      </c>
      <c r="AG644" s="42">
        <v>0</v>
      </c>
      <c r="AH644" s="42"/>
      <c r="AI644" s="42"/>
      <c r="AJ644" s="42">
        <f t="shared" si="162"/>
        <v>23574040</v>
      </c>
      <c r="AK644" s="42">
        <f t="shared" si="163"/>
        <v>95894400</v>
      </c>
      <c r="AL644" s="39"/>
      <c r="AM644" s="39"/>
      <c r="AN644" s="39"/>
      <c r="AO644" s="39"/>
      <c r="AP644" s="39"/>
      <c r="AQ644" s="39" t="s">
        <v>61</v>
      </c>
      <c r="AR644" s="39" t="s">
        <v>1041</v>
      </c>
      <c r="AS644" s="39" t="s">
        <v>1042</v>
      </c>
      <c r="AT644" s="39" t="s">
        <v>650</v>
      </c>
    </row>
    <row r="645" spans="1:46" hidden="1" x14ac:dyDescent="0.25">
      <c r="A645" s="38">
        <v>644</v>
      </c>
      <c r="B645" s="39" t="s">
        <v>7</v>
      </c>
      <c r="C645" s="39" t="s">
        <v>1043</v>
      </c>
      <c r="D645" s="39" t="s">
        <v>1044</v>
      </c>
      <c r="E645" s="40">
        <v>1010192645</v>
      </c>
      <c r="F645" s="41">
        <v>46047</v>
      </c>
      <c r="G645" s="41"/>
      <c r="H645" s="41">
        <v>46289</v>
      </c>
      <c r="I645" s="42">
        <v>89040000</v>
      </c>
      <c r="J645" s="43"/>
      <c r="K645" s="40">
        <v>0</v>
      </c>
      <c r="L645" s="39" t="s">
        <v>60</v>
      </c>
      <c r="M645" s="42">
        <v>0</v>
      </c>
      <c r="N645" s="40">
        <v>11130000</v>
      </c>
      <c r="O645" s="42">
        <v>371000</v>
      </c>
      <c r="P645" s="38">
        <v>605</v>
      </c>
      <c r="Q645" s="41">
        <v>46033</v>
      </c>
      <c r="R645" s="42">
        <v>133560000</v>
      </c>
      <c r="S645" s="38">
        <v>589</v>
      </c>
      <c r="T645" s="41">
        <v>46047</v>
      </c>
      <c r="U645" s="42">
        <v>89040000</v>
      </c>
      <c r="V645" s="42">
        <v>2226000</v>
      </c>
      <c r="W645" s="42">
        <v>11130000</v>
      </c>
      <c r="X645" s="42">
        <v>11130000</v>
      </c>
      <c r="Y645" s="42">
        <v>11130000</v>
      </c>
      <c r="Z645" s="42">
        <v>11130000</v>
      </c>
      <c r="AA645" s="42">
        <v>11130000</v>
      </c>
      <c r="AB645" s="42">
        <v>11130000</v>
      </c>
      <c r="AC645" s="42">
        <f t="shared" si="164"/>
        <v>69006000</v>
      </c>
      <c r="AD645" s="42"/>
      <c r="AE645" s="42">
        <f t="shared" si="161"/>
        <v>11130000</v>
      </c>
      <c r="AF645" s="42">
        <f>--N645/30*24</f>
        <v>8904000</v>
      </c>
      <c r="AG645" s="42">
        <v>0</v>
      </c>
      <c r="AH645" s="42"/>
      <c r="AI645" s="42"/>
      <c r="AJ645" s="42">
        <f t="shared" si="162"/>
        <v>20034000</v>
      </c>
      <c r="AK645" s="42">
        <f t="shared" si="163"/>
        <v>89040000</v>
      </c>
      <c r="AL645" s="39"/>
      <c r="AM645" s="39"/>
      <c r="AN645" s="39"/>
      <c r="AO645" s="39"/>
      <c r="AP645" s="39"/>
      <c r="AQ645" s="39" t="s">
        <v>61</v>
      </c>
      <c r="AR645" s="39" t="s">
        <v>1045</v>
      </c>
      <c r="AS645" s="39" t="s">
        <v>1046</v>
      </c>
      <c r="AT645" s="39" t="s">
        <v>650</v>
      </c>
    </row>
    <row r="646" spans="1:46" hidden="1" x14ac:dyDescent="0.25">
      <c r="A646" s="38">
        <v>645</v>
      </c>
      <c r="B646" s="39" t="s">
        <v>7</v>
      </c>
      <c r="C646" s="39" t="s">
        <v>1047</v>
      </c>
      <c r="D646" s="39" t="s">
        <v>1048</v>
      </c>
      <c r="E646" s="40">
        <v>1015994908</v>
      </c>
      <c r="F646" s="41">
        <v>46055</v>
      </c>
      <c r="G646" s="41"/>
      <c r="H646" s="41">
        <v>46296</v>
      </c>
      <c r="I646" s="42">
        <v>88149600</v>
      </c>
      <c r="J646" s="43"/>
      <c r="K646" s="40">
        <v>0</v>
      </c>
      <c r="L646" s="39" t="s">
        <v>60</v>
      </c>
      <c r="M646" s="42">
        <v>0</v>
      </c>
      <c r="N646" s="40">
        <v>11018700</v>
      </c>
      <c r="O646" s="42">
        <v>367290</v>
      </c>
      <c r="P646" s="38">
        <v>694</v>
      </c>
      <c r="Q646" s="41">
        <v>46033</v>
      </c>
      <c r="R646" s="42">
        <v>132224400</v>
      </c>
      <c r="S646" s="38">
        <v>580</v>
      </c>
      <c r="T646" s="41">
        <v>46047</v>
      </c>
      <c r="U646" s="42">
        <v>88149600</v>
      </c>
      <c r="V646" s="42">
        <v>0</v>
      </c>
      <c r="W646" s="42">
        <v>10651410</v>
      </c>
      <c r="X646" s="42">
        <v>11018700</v>
      </c>
      <c r="Y646" s="42">
        <v>11018700</v>
      </c>
      <c r="Z646" s="42">
        <v>11018700</v>
      </c>
      <c r="AA646" s="42">
        <v>11018700</v>
      </c>
      <c r="AB646" s="42">
        <v>11018700</v>
      </c>
      <c r="AC646" s="42">
        <f>SUM(V646:X646)</f>
        <v>21670110</v>
      </c>
      <c r="AD646" s="42">
        <f>SUBTOTAL(9,Y646:AB646)</f>
        <v>0</v>
      </c>
      <c r="AE646" s="42">
        <f t="shared" si="161"/>
        <v>11018700</v>
      </c>
      <c r="AF646" s="42">
        <f t="shared" ref="AF646:AF647" si="165">--N646</f>
        <v>11018700</v>
      </c>
      <c r="AG646" s="42">
        <f t="shared" ref="AG646:AG647" si="166">--N646/30*1</f>
        <v>367290</v>
      </c>
      <c r="AH646" s="42">
        <v>0</v>
      </c>
      <c r="AI646" s="42">
        <v>0</v>
      </c>
      <c r="AJ646" s="42">
        <f t="shared" si="162"/>
        <v>22404690</v>
      </c>
      <c r="AK646" s="42">
        <f t="shared" si="163"/>
        <v>44074800</v>
      </c>
      <c r="AL646" s="39"/>
      <c r="AM646" s="39"/>
      <c r="AN646" s="39"/>
      <c r="AO646" s="39"/>
      <c r="AP646" s="39"/>
      <c r="AQ646" s="39" t="s">
        <v>61</v>
      </c>
      <c r="AR646" s="39" t="s">
        <v>1049</v>
      </c>
      <c r="AS646" s="39" t="s">
        <v>1050</v>
      </c>
      <c r="AT646" s="39" t="s">
        <v>650</v>
      </c>
    </row>
    <row r="647" spans="1:46" hidden="1" x14ac:dyDescent="0.25">
      <c r="A647" s="38">
        <v>646</v>
      </c>
      <c r="B647" s="39" t="s">
        <v>4</v>
      </c>
      <c r="C647" s="39" t="s">
        <v>2650</v>
      </c>
      <c r="D647" s="39" t="s">
        <v>2651</v>
      </c>
      <c r="E647" s="40">
        <v>1053853443</v>
      </c>
      <c r="F647" s="41">
        <v>46055</v>
      </c>
      <c r="G647" s="41"/>
      <c r="H647" s="41">
        <v>46296</v>
      </c>
      <c r="I647" s="42">
        <v>67581360</v>
      </c>
      <c r="J647" s="43"/>
      <c r="K647" s="40">
        <v>0</v>
      </c>
      <c r="L647" s="39" t="s">
        <v>60</v>
      </c>
      <c r="M647" s="42">
        <v>0</v>
      </c>
      <c r="N647" s="40">
        <v>8447670</v>
      </c>
      <c r="O647" s="42">
        <v>281589</v>
      </c>
      <c r="P647" s="38">
        <v>597</v>
      </c>
      <c r="Q647" s="41">
        <v>46033</v>
      </c>
      <c r="R647" s="42">
        <v>101372040</v>
      </c>
      <c r="S647" s="38">
        <v>1246</v>
      </c>
      <c r="T647" s="41">
        <v>46052</v>
      </c>
      <c r="U647" s="42">
        <v>67581360</v>
      </c>
      <c r="V647" s="42">
        <v>0</v>
      </c>
      <c r="W647" s="42">
        <v>8166081</v>
      </c>
      <c r="X647" s="42">
        <v>8447670</v>
      </c>
      <c r="Y647" s="42">
        <v>8447670</v>
      </c>
      <c r="Z647" s="42">
        <v>8447670</v>
      </c>
      <c r="AA647" s="42">
        <v>8447670</v>
      </c>
      <c r="AB647" s="42">
        <v>8447670</v>
      </c>
      <c r="AC647" s="42">
        <f t="shared" si="164"/>
        <v>50404431</v>
      </c>
      <c r="AD647" s="42"/>
      <c r="AE647" s="42">
        <f t="shared" si="161"/>
        <v>8447670</v>
      </c>
      <c r="AF647" s="42">
        <f t="shared" si="165"/>
        <v>8447670</v>
      </c>
      <c r="AG647" s="42">
        <f t="shared" si="166"/>
        <v>281589</v>
      </c>
      <c r="AH647" s="42">
        <v>0</v>
      </c>
      <c r="AI647" s="42">
        <v>0</v>
      </c>
      <c r="AJ647" s="42">
        <f t="shared" si="162"/>
        <v>17176929</v>
      </c>
      <c r="AK647" s="42">
        <f t="shared" si="163"/>
        <v>67581360</v>
      </c>
      <c r="AL647" s="39"/>
      <c r="AM647" s="39"/>
      <c r="AN647" s="39"/>
      <c r="AO647" s="39"/>
      <c r="AP647" s="39"/>
      <c r="AQ647" s="39" t="s">
        <v>61</v>
      </c>
      <c r="AR647" s="39" t="s">
        <v>2652</v>
      </c>
      <c r="AS647" s="39" t="s">
        <v>2653</v>
      </c>
      <c r="AT647" s="39" t="s">
        <v>2277</v>
      </c>
    </row>
    <row r="648" spans="1:46" hidden="1" x14ac:dyDescent="0.25">
      <c r="A648" s="38">
        <v>647</v>
      </c>
      <c r="B648" s="39" t="s">
        <v>7</v>
      </c>
      <c r="C648" s="39" t="s">
        <v>1051</v>
      </c>
      <c r="D648" s="39" t="s">
        <v>1052</v>
      </c>
      <c r="E648" s="40">
        <v>80049756</v>
      </c>
      <c r="F648" s="41">
        <v>46049</v>
      </c>
      <c r="G648" s="41"/>
      <c r="H648" s="41">
        <v>46291</v>
      </c>
      <c r="I648" s="42">
        <v>48350400</v>
      </c>
      <c r="J648" s="43"/>
      <c r="K648" s="40">
        <v>0</v>
      </c>
      <c r="L648" s="39" t="s">
        <v>60</v>
      </c>
      <c r="M648" s="42">
        <v>0</v>
      </c>
      <c r="N648" s="40">
        <v>6043800</v>
      </c>
      <c r="O648" s="42">
        <v>201460</v>
      </c>
      <c r="P648" s="38">
        <v>692</v>
      </c>
      <c r="Q648" s="41">
        <v>46033</v>
      </c>
      <c r="R648" s="42">
        <v>101367000</v>
      </c>
      <c r="S648" s="38">
        <v>1000</v>
      </c>
      <c r="T648" s="41">
        <v>46049</v>
      </c>
      <c r="U648" s="42">
        <v>48350400</v>
      </c>
      <c r="V648" s="42">
        <v>805840</v>
      </c>
      <c r="W648" s="42">
        <v>6043800</v>
      </c>
      <c r="X648" s="42">
        <v>6043800</v>
      </c>
      <c r="Y648" s="42">
        <v>6043800</v>
      </c>
      <c r="Z648" s="42">
        <v>6043800</v>
      </c>
      <c r="AA648" s="42">
        <v>6043800</v>
      </c>
      <c r="AB648" s="42">
        <v>6043800</v>
      </c>
      <c r="AC648" s="42">
        <f t="shared" si="164"/>
        <v>37068640</v>
      </c>
      <c r="AD648" s="42"/>
      <c r="AE648" s="42">
        <f t="shared" si="161"/>
        <v>6043800</v>
      </c>
      <c r="AF648" s="42">
        <f t="shared" ref="AF648:AF649" si="167">--N648/30*26</f>
        <v>5237960</v>
      </c>
      <c r="AG648" s="42">
        <v>0</v>
      </c>
      <c r="AH648" s="42"/>
      <c r="AI648" s="42"/>
      <c r="AJ648" s="42">
        <f t="shared" si="162"/>
        <v>11281760</v>
      </c>
      <c r="AK648" s="42">
        <f t="shared" si="163"/>
        <v>48350400</v>
      </c>
      <c r="AL648" s="39"/>
      <c r="AM648" s="39"/>
      <c r="AN648" s="39"/>
      <c r="AO648" s="39"/>
      <c r="AP648" s="39"/>
      <c r="AQ648" s="39" t="s">
        <v>61</v>
      </c>
      <c r="AR648" s="39" t="s">
        <v>1053</v>
      </c>
      <c r="AS648" s="39" t="s">
        <v>1054</v>
      </c>
      <c r="AT648" s="39" t="s">
        <v>650</v>
      </c>
    </row>
    <row r="649" spans="1:46" hidden="1" x14ac:dyDescent="0.25">
      <c r="A649" s="38">
        <v>648</v>
      </c>
      <c r="B649" s="39" t="s">
        <v>6</v>
      </c>
      <c r="C649" s="39" t="s">
        <v>2084</v>
      </c>
      <c r="D649" s="39" t="s">
        <v>2085</v>
      </c>
      <c r="E649" s="40">
        <v>1010175799</v>
      </c>
      <c r="F649" s="41">
        <v>46049</v>
      </c>
      <c r="G649" s="41">
        <v>46113</v>
      </c>
      <c r="H649" s="41">
        <v>46291</v>
      </c>
      <c r="I649" s="42">
        <v>60407128</v>
      </c>
      <c r="J649" s="43">
        <v>44298560.530000001</v>
      </c>
      <c r="K649" s="40">
        <v>0</v>
      </c>
      <c r="L649" s="39" t="s">
        <v>60</v>
      </c>
      <c r="M649" s="42">
        <v>0</v>
      </c>
      <c r="N649" s="40">
        <v>6345286</v>
      </c>
      <c r="O649" s="42">
        <v>211509.53333333333</v>
      </c>
      <c r="P649" s="38">
        <v>244</v>
      </c>
      <c r="Q649" s="41">
        <v>46033</v>
      </c>
      <c r="R649" s="42">
        <v>60407128</v>
      </c>
      <c r="S649" s="38">
        <v>6365</v>
      </c>
      <c r="T649" s="41">
        <v>46113</v>
      </c>
      <c r="U649" s="42">
        <v>44298560.530000001</v>
      </c>
      <c r="V649" s="42">
        <v>0</v>
      </c>
      <c r="W649" s="42">
        <v>0</v>
      </c>
      <c r="X649" s="42">
        <v>0</v>
      </c>
      <c r="Y649" s="42">
        <v>6345286</v>
      </c>
      <c r="Z649" s="42">
        <v>6345286</v>
      </c>
      <c r="AA649" s="42">
        <v>6345286</v>
      </c>
      <c r="AB649" s="42">
        <v>6345286</v>
      </c>
      <c r="AC649" s="42">
        <f t="shared" si="164"/>
        <v>25381144</v>
      </c>
      <c r="AD649" s="42"/>
      <c r="AE649" s="42">
        <f t="shared" si="161"/>
        <v>6345286</v>
      </c>
      <c r="AF649" s="42">
        <f t="shared" si="167"/>
        <v>5499247.8666666662</v>
      </c>
      <c r="AG649" s="42">
        <v>0</v>
      </c>
      <c r="AH649" s="42"/>
      <c r="AI649" s="42"/>
      <c r="AJ649" s="42">
        <f t="shared" si="162"/>
        <v>11844533.866666667</v>
      </c>
      <c r="AK649" s="42">
        <f t="shared" si="163"/>
        <v>37225677.866666667</v>
      </c>
      <c r="AL649" s="38"/>
      <c r="AM649" s="41"/>
      <c r="AN649" s="41"/>
      <c r="AO649" s="38"/>
      <c r="AP649" s="38" t="s">
        <v>92</v>
      </c>
      <c r="AQ649" s="39" t="s">
        <v>61</v>
      </c>
      <c r="AR649" s="39" t="s">
        <v>2086</v>
      </c>
      <c r="AS649" s="39" t="s">
        <v>2087</v>
      </c>
      <c r="AT649" s="39" t="s">
        <v>1175</v>
      </c>
    </row>
    <row r="650" spans="1:46" hidden="1" x14ac:dyDescent="0.25">
      <c r="A650" s="38">
        <v>649</v>
      </c>
      <c r="B650" s="39" t="s">
        <v>7</v>
      </c>
      <c r="C650" s="39" t="s">
        <v>1055</v>
      </c>
      <c r="D650" s="39" t="s">
        <v>1056</v>
      </c>
      <c r="E650" s="40">
        <v>1022364415</v>
      </c>
      <c r="F650" s="41">
        <v>46048</v>
      </c>
      <c r="G650" s="41"/>
      <c r="H650" s="41">
        <v>46290</v>
      </c>
      <c r="I650" s="42">
        <v>48350400</v>
      </c>
      <c r="J650" s="43"/>
      <c r="K650" s="40">
        <v>0</v>
      </c>
      <c r="L650" s="39" t="s">
        <v>60</v>
      </c>
      <c r="M650" s="42">
        <v>0</v>
      </c>
      <c r="N650" s="40">
        <v>6043800</v>
      </c>
      <c r="O650" s="42">
        <v>201460</v>
      </c>
      <c r="P650" s="38">
        <v>711</v>
      </c>
      <c r="Q650" s="41">
        <v>46033</v>
      </c>
      <c r="R650" s="42">
        <v>48350400</v>
      </c>
      <c r="S650" s="38">
        <v>665</v>
      </c>
      <c r="T650" s="41">
        <v>46048</v>
      </c>
      <c r="U650" s="42">
        <v>48350400</v>
      </c>
      <c r="V650" s="42">
        <v>1007300</v>
      </c>
      <c r="W650" s="42">
        <v>6043800</v>
      </c>
      <c r="X650" s="42">
        <v>6043800</v>
      </c>
      <c r="Y650" s="42">
        <v>6043800</v>
      </c>
      <c r="Z650" s="42">
        <v>6043800</v>
      </c>
      <c r="AA650" s="42">
        <v>6043800</v>
      </c>
      <c r="AB650" s="42">
        <v>6043800</v>
      </c>
      <c r="AC650" s="42">
        <f t="shared" si="164"/>
        <v>37270100</v>
      </c>
      <c r="AD650" s="42"/>
      <c r="AE650" s="42">
        <f t="shared" si="161"/>
        <v>6043800</v>
      </c>
      <c r="AF650" s="42">
        <f>--N650/30*25</f>
        <v>5036500</v>
      </c>
      <c r="AG650" s="42">
        <v>0</v>
      </c>
      <c r="AH650" s="42"/>
      <c r="AI650" s="42"/>
      <c r="AJ650" s="42">
        <f t="shared" si="162"/>
        <v>11080300</v>
      </c>
      <c r="AK650" s="42">
        <f t="shared" si="163"/>
        <v>48350400</v>
      </c>
      <c r="AL650" s="39"/>
      <c r="AM650" s="39"/>
      <c r="AN650" s="39"/>
      <c r="AO650" s="39"/>
      <c r="AP650" s="39"/>
      <c r="AQ650" s="39" t="s">
        <v>61</v>
      </c>
      <c r="AR650" s="39" t="s">
        <v>1057</v>
      </c>
      <c r="AS650" s="39" t="s">
        <v>1058</v>
      </c>
      <c r="AT650" s="39" t="s">
        <v>650</v>
      </c>
    </row>
    <row r="651" spans="1:46" hidden="1" x14ac:dyDescent="0.25">
      <c r="A651" s="38">
        <v>650</v>
      </c>
      <c r="B651" s="39" t="s">
        <v>7</v>
      </c>
      <c r="C651" s="39" t="s">
        <v>1059</v>
      </c>
      <c r="D651" s="39" t="s">
        <v>1060</v>
      </c>
      <c r="E651" s="40">
        <v>1073522148</v>
      </c>
      <c r="F651" s="41">
        <v>46050</v>
      </c>
      <c r="G651" s="41"/>
      <c r="H651" s="41">
        <v>46292</v>
      </c>
      <c r="I651" s="42">
        <v>48350400</v>
      </c>
      <c r="J651" s="43"/>
      <c r="K651" s="40">
        <v>0</v>
      </c>
      <c r="L651" s="39" t="s">
        <v>60</v>
      </c>
      <c r="M651" s="42">
        <v>0</v>
      </c>
      <c r="N651" s="40">
        <v>6043800</v>
      </c>
      <c r="O651" s="42">
        <v>201460</v>
      </c>
      <c r="P651" s="38">
        <v>667</v>
      </c>
      <c r="Q651" s="41">
        <v>46033</v>
      </c>
      <c r="R651" s="42">
        <v>72525600</v>
      </c>
      <c r="S651" s="38">
        <v>1011</v>
      </c>
      <c r="T651" s="41">
        <v>46049</v>
      </c>
      <c r="U651" s="42">
        <v>48350400</v>
      </c>
      <c r="V651" s="42">
        <v>604380</v>
      </c>
      <c r="W651" s="42">
        <v>6043800</v>
      </c>
      <c r="X651" s="42">
        <v>6043800</v>
      </c>
      <c r="Y651" s="42">
        <v>6043800</v>
      </c>
      <c r="Z651" s="42">
        <v>6043800</v>
      </c>
      <c r="AA651" s="42">
        <v>6043800</v>
      </c>
      <c r="AB651" s="42">
        <v>6043800</v>
      </c>
      <c r="AC651" s="42">
        <f t="shared" si="164"/>
        <v>36867180</v>
      </c>
      <c r="AD651" s="42"/>
      <c r="AE651" s="42">
        <f t="shared" si="161"/>
        <v>6043800</v>
      </c>
      <c r="AF651" s="42">
        <f>--N651/30*27</f>
        <v>5439420</v>
      </c>
      <c r="AG651" s="42">
        <v>0</v>
      </c>
      <c r="AH651" s="42"/>
      <c r="AI651" s="42"/>
      <c r="AJ651" s="42">
        <f t="shared" si="162"/>
        <v>11483220</v>
      </c>
      <c r="AK651" s="42">
        <f t="shared" si="163"/>
        <v>48350400</v>
      </c>
      <c r="AL651" s="39"/>
      <c r="AM651" s="39"/>
      <c r="AN651" s="39"/>
      <c r="AO651" s="39"/>
      <c r="AP651" s="39"/>
      <c r="AQ651" s="39" t="s">
        <v>61</v>
      </c>
      <c r="AR651" s="39" t="s">
        <v>1061</v>
      </c>
      <c r="AS651" s="39" t="s">
        <v>1062</v>
      </c>
      <c r="AT651" s="39" t="s">
        <v>650</v>
      </c>
    </row>
    <row r="652" spans="1:46" hidden="1" x14ac:dyDescent="0.25">
      <c r="A652" s="38">
        <v>651</v>
      </c>
      <c r="B652" s="39" t="s">
        <v>7</v>
      </c>
      <c r="C652" s="39" t="s">
        <v>1063</v>
      </c>
      <c r="D652" s="39" t="s">
        <v>1064</v>
      </c>
      <c r="E652" s="40">
        <v>7548687</v>
      </c>
      <c r="F652" s="41">
        <v>46049</v>
      </c>
      <c r="G652" s="41"/>
      <c r="H652" s="41">
        <v>46291</v>
      </c>
      <c r="I652" s="42">
        <v>110880000</v>
      </c>
      <c r="J652" s="43"/>
      <c r="K652" s="40">
        <v>11647059</v>
      </c>
      <c r="L652" s="39" t="s">
        <v>92</v>
      </c>
      <c r="M652" s="42">
        <v>2212941</v>
      </c>
      <c r="N652" s="40">
        <v>13860000</v>
      </c>
      <c r="O652" s="42">
        <v>462000</v>
      </c>
      <c r="P652" s="38">
        <v>624</v>
      </c>
      <c r="Q652" s="41">
        <v>46033</v>
      </c>
      <c r="R652" s="42">
        <v>110880000</v>
      </c>
      <c r="S652" s="38">
        <v>1004</v>
      </c>
      <c r="T652" s="41">
        <v>46049</v>
      </c>
      <c r="U652" s="42">
        <v>110880000</v>
      </c>
      <c r="V652" s="42">
        <v>1848000</v>
      </c>
      <c r="W652" s="42">
        <v>13860000</v>
      </c>
      <c r="X652" s="42">
        <v>13860000</v>
      </c>
      <c r="Y652" s="42">
        <v>13860000</v>
      </c>
      <c r="Z652" s="42">
        <v>13860000</v>
      </c>
      <c r="AA652" s="42">
        <v>13860000</v>
      </c>
      <c r="AB652" s="42">
        <v>13860000</v>
      </c>
      <c r="AC652" s="42">
        <f t="shared" si="164"/>
        <v>85008000</v>
      </c>
      <c r="AD652" s="42"/>
      <c r="AE652" s="42">
        <f t="shared" si="161"/>
        <v>13860000</v>
      </c>
      <c r="AF652" s="42">
        <f>--N652/30*26</f>
        <v>12012000</v>
      </c>
      <c r="AG652" s="42">
        <v>0</v>
      </c>
      <c r="AH652" s="42"/>
      <c r="AI652" s="42"/>
      <c r="AJ652" s="42">
        <f t="shared" si="162"/>
        <v>25872000</v>
      </c>
      <c r="AK652" s="42">
        <f t="shared" si="163"/>
        <v>110880000</v>
      </c>
      <c r="AL652" s="39"/>
      <c r="AM652" s="39"/>
      <c r="AN652" s="39"/>
      <c r="AO652" s="39"/>
      <c r="AP652" s="39"/>
      <c r="AQ652" s="39" t="s">
        <v>61</v>
      </c>
      <c r="AR652" s="39" t="s">
        <v>1065</v>
      </c>
      <c r="AS652" s="39" t="s">
        <v>1066</v>
      </c>
      <c r="AT652" s="39" t="s">
        <v>650</v>
      </c>
    </row>
    <row r="653" spans="1:46" hidden="1" x14ac:dyDescent="0.25">
      <c r="A653" s="38">
        <v>652</v>
      </c>
      <c r="B653" s="39" t="s">
        <v>7</v>
      </c>
      <c r="C653" s="39" t="s">
        <v>1067</v>
      </c>
      <c r="D653" s="39" t="s">
        <v>1068</v>
      </c>
      <c r="E653" s="40">
        <v>1030614000</v>
      </c>
      <c r="F653" s="41">
        <v>46048</v>
      </c>
      <c r="G653" s="41"/>
      <c r="H653" s="41">
        <v>46290</v>
      </c>
      <c r="I653" s="42">
        <v>92442000</v>
      </c>
      <c r="J653" s="43"/>
      <c r="K653" s="40">
        <v>0</v>
      </c>
      <c r="L653" s="39" t="s">
        <v>60</v>
      </c>
      <c r="M653" s="42">
        <v>0</v>
      </c>
      <c r="N653" s="40">
        <v>11555250</v>
      </c>
      <c r="O653" s="42">
        <v>385175</v>
      </c>
      <c r="P653" s="38">
        <v>690</v>
      </c>
      <c r="Q653" s="41">
        <v>46033</v>
      </c>
      <c r="R653" s="42">
        <v>92442000</v>
      </c>
      <c r="S653" s="38">
        <v>640</v>
      </c>
      <c r="T653" s="41">
        <v>46048</v>
      </c>
      <c r="U653" s="42">
        <v>92442000</v>
      </c>
      <c r="V653" s="42">
        <v>1925875</v>
      </c>
      <c r="W653" s="42">
        <v>11555250</v>
      </c>
      <c r="X653" s="42">
        <v>11555250</v>
      </c>
      <c r="Y653" s="42">
        <v>11555250</v>
      </c>
      <c r="Z653" s="42">
        <v>11555250</v>
      </c>
      <c r="AA653" s="42">
        <v>11555250</v>
      </c>
      <c r="AB653" s="42">
        <v>11555250</v>
      </c>
      <c r="AC653" s="42">
        <f t="shared" si="164"/>
        <v>71257375</v>
      </c>
      <c r="AD653" s="42"/>
      <c r="AE653" s="42">
        <f t="shared" si="161"/>
        <v>11555250</v>
      </c>
      <c r="AF653" s="42">
        <f>--N653/30*25</f>
        <v>9629375</v>
      </c>
      <c r="AG653" s="42">
        <v>0</v>
      </c>
      <c r="AH653" s="42"/>
      <c r="AI653" s="42"/>
      <c r="AJ653" s="42">
        <f t="shared" si="162"/>
        <v>21184625</v>
      </c>
      <c r="AK653" s="42">
        <f t="shared" si="163"/>
        <v>92442000</v>
      </c>
      <c r="AL653" s="39"/>
      <c r="AM653" s="39"/>
      <c r="AN653" s="39"/>
      <c r="AO653" s="39"/>
      <c r="AP653" s="39"/>
      <c r="AQ653" s="39" t="s">
        <v>61</v>
      </c>
      <c r="AR653" s="39" t="s">
        <v>1069</v>
      </c>
      <c r="AS653" s="39" t="s">
        <v>1070</v>
      </c>
      <c r="AT653" s="39" t="s">
        <v>650</v>
      </c>
    </row>
    <row r="654" spans="1:46" hidden="1" x14ac:dyDescent="0.25">
      <c r="A654" s="38">
        <v>653</v>
      </c>
      <c r="B654" s="39" t="s">
        <v>4</v>
      </c>
      <c r="C654" s="39" t="s">
        <v>2654</v>
      </c>
      <c r="D654" s="39" t="s">
        <v>2655</v>
      </c>
      <c r="E654" s="40">
        <v>53164765</v>
      </c>
      <c r="F654" s="41">
        <v>46064</v>
      </c>
      <c r="G654" s="41"/>
      <c r="H654" s="41">
        <v>46305</v>
      </c>
      <c r="I654" s="42">
        <v>95896824</v>
      </c>
      <c r="J654" s="43"/>
      <c r="K654" s="40">
        <v>0</v>
      </c>
      <c r="L654" s="39" t="s">
        <v>60</v>
      </c>
      <c r="M654" s="42">
        <v>0</v>
      </c>
      <c r="N654" s="40">
        <v>11987103</v>
      </c>
      <c r="O654" s="42">
        <v>399570.1</v>
      </c>
      <c r="P654" s="38">
        <v>535</v>
      </c>
      <c r="Q654" s="41">
        <v>46033</v>
      </c>
      <c r="R654" s="42">
        <v>165016080</v>
      </c>
      <c r="S654" s="38">
        <v>1084</v>
      </c>
      <c r="T654" s="41">
        <v>46050</v>
      </c>
      <c r="U654" s="42">
        <v>95896824</v>
      </c>
      <c r="V654" s="42">
        <v>0</v>
      </c>
      <c r="W654" s="42">
        <v>7991402</v>
      </c>
      <c r="X654" s="42">
        <v>11987103</v>
      </c>
      <c r="Y654" s="42">
        <v>11987103</v>
      </c>
      <c r="Z654" s="42">
        <v>11987103</v>
      </c>
      <c r="AA654" s="42">
        <v>11987103</v>
      </c>
      <c r="AB654" s="42">
        <v>11987103</v>
      </c>
      <c r="AC654" s="42">
        <f t="shared" si="164"/>
        <v>67926917</v>
      </c>
      <c r="AD654" s="42"/>
      <c r="AE654" s="42">
        <f t="shared" si="161"/>
        <v>11987103</v>
      </c>
      <c r="AF654" s="42">
        <f>--N654</f>
        <v>11987103</v>
      </c>
      <c r="AG654" s="42">
        <f>--N654/30*10</f>
        <v>3995701</v>
      </c>
      <c r="AH654" s="42">
        <v>0</v>
      </c>
      <c r="AI654" s="42">
        <v>0</v>
      </c>
      <c r="AJ654" s="42">
        <f t="shared" si="162"/>
        <v>27969907</v>
      </c>
      <c r="AK654" s="42">
        <f t="shared" si="163"/>
        <v>95896824</v>
      </c>
      <c r="AL654" s="39"/>
      <c r="AM654" s="39"/>
      <c r="AN654" s="39"/>
      <c r="AO654" s="39"/>
      <c r="AP654" s="39"/>
      <c r="AQ654" s="39" t="s">
        <v>61</v>
      </c>
      <c r="AR654" s="39" t="s">
        <v>2656</v>
      </c>
      <c r="AS654" s="39" t="s">
        <v>2657</v>
      </c>
      <c r="AT654" s="39" t="s">
        <v>2277</v>
      </c>
    </row>
    <row r="655" spans="1:46" hidden="1" x14ac:dyDescent="0.25">
      <c r="A655" s="38">
        <v>654</v>
      </c>
      <c r="B655" s="39" t="s">
        <v>10</v>
      </c>
      <c r="C655" s="39" t="s">
        <v>73</v>
      </c>
      <c r="D655" s="39" t="s">
        <v>74</v>
      </c>
      <c r="E655" s="40">
        <v>1015440725</v>
      </c>
      <c r="F655" s="41">
        <v>46055</v>
      </c>
      <c r="G655" s="41"/>
      <c r="H655" s="41">
        <v>46296</v>
      </c>
      <c r="I655" s="42">
        <v>77458184</v>
      </c>
      <c r="J655" s="43"/>
      <c r="K655" s="40">
        <v>0</v>
      </c>
      <c r="L655" s="39" t="s">
        <v>60</v>
      </c>
      <c r="M655" s="42">
        <v>0</v>
      </c>
      <c r="N655" s="40">
        <v>9682273</v>
      </c>
      <c r="O655" s="42">
        <v>322742.43333333335</v>
      </c>
      <c r="P655" s="38">
        <v>150</v>
      </c>
      <c r="Q655" s="41">
        <v>46033</v>
      </c>
      <c r="R655" s="42">
        <v>77458184</v>
      </c>
      <c r="S655" s="38">
        <v>1240</v>
      </c>
      <c r="T655" s="41">
        <v>46052</v>
      </c>
      <c r="U655" s="42">
        <v>77458184</v>
      </c>
      <c r="V655" s="42">
        <v>0</v>
      </c>
      <c r="W655" s="42">
        <v>9359530.5666666664</v>
      </c>
      <c r="X655" s="42">
        <v>9682273</v>
      </c>
      <c r="Y655" s="42">
        <v>9682273</v>
      </c>
      <c r="Z655" s="42">
        <v>9682273</v>
      </c>
      <c r="AA655" s="42">
        <v>9682273</v>
      </c>
      <c r="AB655" s="42">
        <v>9682273</v>
      </c>
      <c r="AC655" s="42">
        <f t="shared" si="164"/>
        <v>57770895.566666663</v>
      </c>
      <c r="AD655" s="42"/>
      <c r="AE655" s="42">
        <f t="shared" si="161"/>
        <v>9682273</v>
      </c>
      <c r="AF655" s="42">
        <f t="shared" ref="AF655:AF658" si="168">--N655</f>
        <v>9682273</v>
      </c>
      <c r="AG655" s="42">
        <f t="shared" ref="AG655:AG658" si="169">--N655/30*1</f>
        <v>322742.43333333335</v>
      </c>
      <c r="AH655" s="42">
        <v>0</v>
      </c>
      <c r="AI655" s="42">
        <v>0</v>
      </c>
      <c r="AJ655" s="42">
        <f t="shared" si="162"/>
        <v>19687288.433333334</v>
      </c>
      <c r="AK655" s="42">
        <f t="shared" si="163"/>
        <v>77458184</v>
      </c>
      <c r="AL655" s="39"/>
      <c r="AM655" s="39"/>
      <c r="AN655" s="39"/>
      <c r="AO655" s="39"/>
      <c r="AP655" s="39"/>
      <c r="AQ655" s="39" t="s">
        <v>61</v>
      </c>
      <c r="AR655" s="39" t="s">
        <v>75</v>
      </c>
      <c r="AS655" s="39" t="s">
        <v>76</v>
      </c>
      <c r="AT655" s="39" t="s">
        <v>64</v>
      </c>
    </row>
    <row r="656" spans="1:46" hidden="1" x14ac:dyDescent="0.25">
      <c r="A656" s="38">
        <v>655</v>
      </c>
      <c r="B656" s="39" t="s">
        <v>10</v>
      </c>
      <c r="C656" s="39" t="s">
        <v>77</v>
      </c>
      <c r="D656" s="39" t="s">
        <v>78</v>
      </c>
      <c r="E656" s="40">
        <v>1013592214</v>
      </c>
      <c r="F656" s="41">
        <v>46055</v>
      </c>
      <c r="G656" s="41"/>
      <c r="H656" s="41">
        <v>46296</v>
      </c>
      <c r="I656" s="42">
        <v>68746240</v>
      </c>
      <c r="J656" s="43"/>
      <c r="K656" s="40">
        <v>0</v>
      </c>
      <c r="L656" s="39" t="s">
        <v>60</v>
      </c>
      <c r="M656" s="42">
        <v>0</v>
      </c>
      <c r="N656" s="40">
        <v>8593280</v>
      </c>
      <c r="O656" s="42">
        <v>286442.66666666669</v>
      </c>
      <c r="P656" s="38">
        <v>145</v>
      </c>
      <c r="Q656" s="41">
        <v>46033</v>
      </c>
      <c r="R656" s="42">
        <v>68746240</v>
      </c>
      <c r="S656" s="38">
        <v>1245</v>
      </c>
      <c r="T656" s="41">
        <v>46052</v>
      </c>
      <c r="U656" s="42">
        <v>68746240</v>
      </c>
      <c r="V656" s="42">
        <v>0</v>
      </c>
      <c r="W656" s="42">
        <v>8306837.333333334</v>
      </c>
      <c r="X656" s="42">
        <v>8593280</v>
      </c>
      <c r="Y656" s="42">
        <v>8593280</v>
      </c>
      <c r="Z656" s="42">
        <v>8593280</v>
      </c>
      <c r="AA656" s="42">
        <v>8593280</v>
      </c>
      <c r="AB656" s="42">
        <v>8593280</v>
      </c>
      <c r="AC656" s="42">
        <f>SUM(V656:AA656)</f>
        <v>42679957.333333336</v>
      </c>
      <c r="AD656" s="42">
        <f>+AB656</f>
        <v>8593280</v>
      </c>
      <c r="AE656" s="42">
        <f t="shared" si="161"/>
        <v>8593280</v>
      </c>
      <c r="AF656" s="42">
        <f t="shared" si="168"/>
        <v>8593280</v>
      </c>
      <c r="AG656" s="42">
        <f t="shared" si="169"/>
        <v>286442.66666666669</v>
      </c>
      <c r="AH656" s="42">
        <v>0</v>
      </c>
      <c r="AI656" s="42">
        <v>0</v>
      </c>
      <c r="AJ656" s="42">
        <f t="shared" si="162"/>
        <v>26066282.666666668</v>
      </c>
      <c r="AK656" s="42">
        <f t="shared" si="163"/>
        <v>68746240</v>
      </c>
      <c r="AL656" s="39"/>
      <c r="AM656" s="39"/>
      <c r="AN656" s="39"/>
      <c r="AO656" s="39"/>
      <c r="AP656" s="39"/>
      <c r="AQ656" s="39" t="s">
        <v>61</v>
      </c>
      <c r="AR656" s="39" t="s">
        <v>79</v>
      </c>
      <c r="AS656" s="39" t="s">
        <v>80</v>
      </c>
      <c r="AT656" s="39" t="s">
        <v>64</v>
      </c>
    </row>
    <row r="657" spans="1:46" hidden="1" x14ac:dyDescent="0.25">
      <c r="A657" s="38">
        <v>656</v>
      </c>
      <c r="B657" s="39" t="s">
        <v>10</v>
      </c>
      <c r="C657" s="39" t="s">
        <v>81</v>
      </c>
      <c r="D657" s="39" t="s">
        <v>82</v>
      </c>
      <c r="E657" s="40">
        <v>80195490</v>
      </c>
      <c r="F657" s="41">
        <v>46055</v>
      </c>
      <c r="G657" s="41"/>
      <c r="H657" s="41">
        <v>46296</v>
      </c>
      <c r="I657" s="42">
        <v>77458184</v>
      </c>
      <c r="J657" s="43"/>
      <c r="K657" s="40">
        <v>0</v>
      </c>
      <c r="L657" s="39" t="s">
        <v>60</v>
      </c>
      <c r="M657" s="42">
        <v>0</v>
      </c>
      <c r="N657" s="40">
        <v>9682273</v>
      </c>
      <c r="O657" s="42">
        <v>322742.43333333335</v>
      </c>
      <c r="P657" s="38">
        <v>149</v>
      </c>
      <c r="Q657" s="41">
        <v>46033</v>
      </c>
      <c r="R657" s="42">
        <v>116187276</v>
      </c>
      <c r="S657" s="38">
        <v>1249</v>
      </c>
      <c r="T657" s="41">
        <v>46052</v>
      </c>
      <c r="U657" s="42">
        <v>77458184</v>
      </c>
      <c r="V657" s="42">
        <v>0</v>
      </c>
      <c r="W657" s="42">
        <v>9359530.5666666664</v>
      </c>
      <c r="X657" s="42">
        <v>9682273</v>
      </c>
      <c r="Y657" s="42">
        <v>9682273</v>
      </c>
      <c r="Z657" s="42">
        <v>9682273</v>
      </c>
      <c r="AA657" s="42">
        <v>9682273</v>
      </c>
      <c r="AB657" s="42">
        <v>9682273</v>
      </c>
      <c r="AC657" s="42">
        <f t="shared" si="164"/>
        <v>57770895.566666663</v>
      </c>
      <c r="AD657" s="42"/>
      <c r="AE657" s="42">
        <f t="shared" si="161"/>
        <v>9682273</v>
      </c>
      <c r="AF657" s="42">
        <f t="shared" si="168"/>
        <v>9682273</v>
      </c>
      <c r="AG657" s="42">
        <f t="shared" si="169"/>
        <v>322742.43333333335</v>
      </c>
      <c r="AH657" s="42">
        <v>0</v>
      </c>
      <c r="AI657" s="42">
        <v>0</v>
      </c>
      <c r="AJ657" s="42">
        <f t="shared" si="162"/>
        <v>19687288.433333334</v>
      </c>
      <c r="AK657" s="42">
        <f t="shared" si="163"/>
        <v>77458184</v>
      </c>
      <c r="AL657" s="39"/>
      <c r="AM657" s="39"/>
      <c r="AN657" s="39"/>
      <c r="AO657" s="39"/>
      <c r="AP657" s="39"/>
      <c r="AQ657" s="39" t="s">
        <v>61</v>
      </c>
      <c r="AR657" s="39" t="s">
        <v>83</v>
      </c>
      <c r="AS657" s="39" t="s">
        <v>84</v>
      </c>
      <c r="AT657" s="39" t="s">
        <v>64</v>
      </c>
    </row>
    <row r="658" spans="1:46" hidden="1" x14ac:dyDescent="0.25">
      <c r="A658" s="38">
        <v>657</v>
      </c>
      <c r="B658" s="39" t="s">
        <v>4</v>
      </c>
      <c r="C658" s="39" t="s">
        <v>2658</v>
      </c>
      <c r="D658" s="39" t="s">
        <v>2659</v>
      </c>
      <c r="E658" s="40">
        <v>1122145911</v>
      </c>
      <c r="F658" s="41">
        <v>46055</v>
      </c>
      <c r="G658" s="41"/>
      <c r="H658" s="41">
        <v>46296</v>
      </c>
      <c r="I658" s="42">
        <v>48350608</v>
      </c>
      <c r="J658" s="43"/>
      <c r="K658" s="40">
        <v>0</v>
      </c>
      <c r="L658" s="39" t="s">
        <v>60</v>
      </c>
      <c r="M658" s="42">
        <v>0</v>
      </c>
      <c r="N658" s="40">
        <v>6043826</v>
      </c>
      <c r="O658" s="42">
        <v>201460.86666666667</v>
      </c>
      <c r="P658" s="38">
        <v>580</v>
      </c>
      <c r="Q658" s="41">
        <v>46033</v>
      </c>
      <c r="R658" s="42">
        <v>72525924</v>
      </c>
      <c r="S658" s="38">
        <v>1265</v>
      </c>
      <c r="T658" s="41">
        <v>46052</v>
      </c>
      <c r="U658" s="42">
        <v>48350608</v>
      </c>
      <c r="V658" s="42">
        <v>0</v>
      </c>
      <c r="W658" s="42">
        <v>5842365.1333333338</v>
      </c>
      <c r="X658" s="42">
        <v>6043826</v>
      </c>
      <c r="Y658" s="42">
        <v>6043826</v>
      </c>
      <c r="Z658" s="42">
        <v>6043826</v>
      </c>
      <c r="AA658" s="42">
        <v>6043826</v>
      </c>
      <c r="AB658" s="42">
        <v>6043826</v>
      </c>
      <c r="AC658" s="42">
        <f t="shared" si="164"/>
        <v>36061495.133333333</v>
      </c>
      <c r="AD658" s="42"/>
      <c r="AE658" s="42">
        <f t="shared" si="161"/>
        <v>6043826</v>
      </c>
      <c r="AF658" s="42">
        <f t="shared" si="168"/>
        <v>6043826</v>
      </c>
      <c r="AG658" s="42">
        <f t="shared" si="169"/>
        <v>201460.86666666667</v>
      </c>
      <c r="AH658" s="42">
        <v>0</v>
      </c>
      <c r="AI658" s="42">
        <v>0</v>
      </c>
      <c r="AJ658" s="42">
        <f t="shared" si="162"/>
        <v>12289112.866666667</v>
      </c>
      <c r="AK658" s="42">
        <f t="shared" si="163"/>
        <v>48350608</v>
      </c>
      <c r="AL658" s="39"/>
      <c r="AM658" s="39"/>
      <c r="AN658" s="39"/>
      <c r="AO658" s="39"/>
      <c r="AP658" s="39"/>
      <c r="AQ658" s="39" t="s">
        <v>61</v>
      </c>
      <c r="AR658" s="39" t="s">
        <v>2660</v>
      </c>
      <c r="AS658" s="39" t="s">
        <v>2661</v>
      </c>
      <c r="AT658" s="39" t="s">
        <v>2277</v>
      </c>
    </row>
    <row r="659" spans="1:46" hidden="1" x14ac:dyDescent="0.25">
      <c r="A659" s="38">
        <v>658</v>
      </c>
      <c r="B659" s="39" t="s">
        <v>6</v>
      </c>
      <c r="C659" s="39" t="s">
        <v>2088</v>
      </c>
      <c r="D659" s="39" t="s">
        <v>2089</v>
      </c>
      <c r="E659" s="40">
        <v>79170477</v>
      </c>
      <c r="F659" s="41">
        <v>46052</v>
      </c>
      <c r="G659" s="41"/>
      <c r="H659" s="41">
        <v>46294</v>
      </c>
      <c r="I659" s="42">
        <v>50762296</v>
      </c>
      <c r="J659" s="43"/>
      <c r="K659" s="40">
        <v>0</v>
      </c>
      <c r="L659" s="39" t="s">
        <v>60</v>
      </c>
      <c r="M659" s="42">
        <v>0</v>
      </c>
      <c r="N659" s="40">
        <v>6345287</v>
      </c>
      <c r="O659" s="42">
        <v>211509.56666666668</v>
      </c>
      <c r="P659" s="38">
        <v>455</v>
      </c>
      <c r="Q659" s="41">
        <v>46033</v>
      </c>
      <c r="R659" s="42">
        <v>76143444</v>
      </c>
      <c r="S659" s="38">
        <v>1087</v>
      </c>
      <c r="T659" s="41">
        <v>46050</v>
      </c>
      <c r="U659" s="42">
        <v>50762296</v>
      </c>
      <c r="V659" s="42">
        <v>211509.56666666668</v>
      </c>
      <c r="W659" s="42">
        <v>6345287</v>
      </c>
      <c r="X659" s="42">
        <v>6345287</v>
      </c>
      <c r="Y659" s="42">
        <v>6345287</v>
      </c>
      <c r="Z659" s="42">
        <v>6345287</v>
      </c>
      <c r="AA659" s="42">
        <v>6345287</v>
      </c>
      <c r="AB659" s="42">
        <v>6345287</v>
      </c>
      <c r="AC659" s="42">
        <f t="shared" si="164"/>
        <v>38283231.566666663</v>
      </c>
      <c r="AD659" s="42"/>
      <c r="AE659" s="42">
        <f t="shared" si="161"/>
        <v>6345287</v>
      </c>
      <c r="AF659" s="42">
        <f>--N659/30*29</f>
        <v>6133777.4333333336</v>
      </c>
      <c r="AG659" s="42">
        <v>0</v>
      </c>
      <c r="AH659" s="42"/>
      <c r="AI659" s="42"/>
      <c r="AJ659" s="42">
        <f t="shared" si="162"/>
        <v>12479064.433333334</v>
      </c>
      <c r="AK659" s="42">
        <f t="shared" si="163"/>
        <v>50762296</v>
      </c>
      <c r="AL659" s="39"/>
      <c r="AM659" s="39"/>
      <c r="AN659" s="39"/>
      <c r="AO659" s="39"/>
      <c r="AP659" s="39"/>
      <c r="AQ659" s="39" t="s">
        <v>61</v>
      </c>
      <c r="AR659" s="39" t="s">
        <v>2090</v>
      </c>
      <c r="AS659" s="39" t="s">
        <v>2091</v>
      </c>
      <c r="AT659" s="39" t="s">
        <v>1175</v>
      </c>
    </row>
    <row r="660" spans="1:46" hidden="1" x14ac:dyDescent="0.25">
      <c r="A660" s="38">
        <v>659</v>
      </c>
      <c r="B660" s="39" t="s">
        <v>5</v>
      </c>
      <c r="C660" s="39" t="s">
        <v>2229</v>
      </c>
      <c r="D660" s="39" t="s">
        <v>2230</v>
      </c>
      <c r="E660" s="40">
        <v>53071010</v>
      </c>
      <c r="F660" s="41">
        <v>46051</v>
      </c>
      <c r="G660" s="41"/>
      <c r="H660" s="41">
        <v>46293</v>
      </c>
      <c r="I660" s="42">
        <v>96000000</v>
      </c>
      <c r="J660" s="43"/>
      <c r="K660" s="40">
        <v>0</v>
      </c>
      <c r="L660" s="39" t="s">
        <v>60</v>
      </c>
      <c r="M660" s="42">
        <v>0</v>
      </c>
      <c r="N660" s="40">
        <v>12000000</v>
      </c>
      <c r="O660" s="42">
        <v>400000</v>
      </c>
      <c r="P660" s="38">
        <v>873</v>
      </c>
      <c r="Q660" s="41">
        <v>46034</v>
      </c>
      <c r="R660" s="42">
        <v>144000000</v>
      </c>
      <c r="S660" s="38">
        <v>638</v>
      </c>
      <c r="T660" s="41">
        <v>46048</v>
      </c>
      <c r="U660" s="42">
        <v>96000000</v>
      </c>
      <c r="V660" s="42">
        <v>800000</v>
      </c>
      <c r="W660" s="42">
        <v>12000000</v>
      </c>
      <c r="X660" s="42">
        <v>12000000</v>
      </c>
      <c r="Y660" s="42">
        <v>12000000</v>
      </c>
      <c r="Z660" s="42">
        <v>12000000</v>
      </c>
      <c r="AA660" s="42">
        <v>12000000</v>
      </c>
      <c r="AB660" s="42">
        <v>12000000</v>
      </c>
      <c r="AC660" s="42">
        <f t="shared" si="164"/>
        <v>72800000</v>
      </c>
      <c r="AD660" s="42"/>
      <c r="AE660" s="42">
        <f t="shared" si="161"/>
        <v>12000000</v>
      </c>
      <c r="AF660" s="42">
        <f>--N660/30*28</f>
        <v>11200000</v>
      </c>
      <c r="AG660" s="42">
        <v>0</v>
      </c>
      <c r="AH660" s="42"/>
      <c r="AI660" s="42"/>
      <c r="AJ660" s="42">
        <f t="shared" si="162"/>
        <v>23200000</v>
      </c>
      <c r="AK660" s="42">
        <f t="shared" si="163"/>
        <v>96000000</v>
      </c>
      <c r="AL660" s="39"/>
      <c r="AM660" s="39"/>
      <c r="AN660" s="39"/>
      <c r="AO660" s="39"/>
      <c r="AP660" s="39"/>
      <c r="AQ660" s="39" t="s">
        <v>61</v>
      </c>
      <c r="AR660" s="39" t="s">
        <v>2231</v>
      </c>
      <c r="AS660" s="39" t="s">
        <v>2232</v>
      </c>
      <c r="AT660" s="39" t="s">
        <v>2128</v>
      </c>
    </row>
    <row r="661" spans="1:46" hidden="1" x14ac:dyDescent="0.25">
      <c r="A661" s="38">
        <v>660</v>
      </c>
      <c r="B661" s="39" t="s">
        <v>6</v>
      </c>
      <c r="C661" s="39" t="s">
        <v>2092</v>
      </c>
      <c r="D661" s="39" t="s">
        <v>2093</v>
      </c>
      <c r="E661" s="40">
        <v>52985240</v>
      </c>
      <c r="F661" s="41">
        <v>46049</v>
      </c>
      <c r="G661" s="41"/>
      <c r="H661" s="41">
        <v>46291</v>
      </c>
      <c r="I661" s="42">
        <v>50762296</v>
      </c>
      <c r="J661" s="43"/>
      <c r="K661" s="40">
        <v>0</v>
      </c>
      <c r="L661" s="39" t="s">
        <v>60</v>
      </c>
      <c r="M661" s="42">
        <v>0</v>
      </c>
      <c r="N661" s="40">
        <v>6345287</v>
      </c>
      <c r="O661" s="42">
        <v>211509.56666666668</v>
      </c>
      <c r="P661" s="38">
        <v>263</v>
      </c>
      <c r="Q661" s="41">
        <v>46033</v>
      </c>
      <c r="R661" s="42">
        <v>50762296</v>
      </c>
      <c r="S661" s="38">
        <v>653</v>
      </c>
      <c r="T661" s="41">
        <v>46048</v>
      </c>
      <c r="U661" s="42">
        <v>50762296</v>
      </c>
      <c r="V661" s="42">
        <v>846038.26666666672</v>
      </c>
      <c r="W661" s="42">
        <v>6345287</v>
      </c>
      <c r="X661" s="42">
        <v>6345287</v>
      </c>
      <c r="Y661" s="42">
        <v>6345287</v>
      </c>
      <c r="Z661" s="42">
        <v>6345287</v>
      </c>
      <c r="AA661" s="42">
        <v>6345287</v>
      </c>
      <c r="AB661" s="42">
        <v>6345287</v>
      </c>
      <c r="AC661" s="42">
        <f t="shared" si="164"/>
        <v>38917760.266666666</v>
      </c>
      <c r="AD661" s="42"/>
      <c r="AE661" s="42">
        <f t="shared" si="161"/>
        <v>6345287</v>
      </c>
      <c r="AF661" s="42">
        <f>--N661/30*26</f>
        <v>5499248.7333333334</v>
      </c>
      <c r="AG661" s="42">
        <v>0</v>
      </c>
      <c r="AH661" s="42"/>
      <c r="AI661" s="42"/>
      <c r="AJ661" s="42">
        <f t="shared" si="162"/>
        <v>11844535.733333334</v>
      </c>
      <c r="AK661" s="42">
        <f t="shared" si="163"/>
        <v>50762296</v>
      </c>
      <c r="AL661" s="39"/>
      <c r="AM661" s="39"/>
      <c r="AN661" s="39"/>
      <c r="AO661" s="39"/>
      <c r="AP661" s="39"/>
      <c r="AQ661" s="39" t="s">
        <v>61</v>
      </c>
      <c r="AR661" s="39" t="s">
        <v>2094</v>
      </c>
      <c r="AS661" s="39" t="s">
        <v>2095</v>
      </c>
      <c r="AT661" s="39" t="s">
        <v>1175</v>
      </c>
    </row>
    <row r="662" spans="1:46" hidden="1" x14ac:dyDescent="0.25">
      <c r="A662" s="38">
        <v>661</v>
      </c>
      <c r="B662" s="39" t="s">
        <v>6</v>
      </c>
      <c r="C662" s="39" t="s">
        <v>2096</v>
      </c>
      <c r="D662" s="39" t="s">
        <v>2097</v>
      </c>
      <c r="E662" s="40">
        <v>79744927</v>
      </c>
      <c r="F662" s="41">
        <v>46048</v>
      </c>
      <c r="G662" s="41"/>
      <c r="H662" s="41">
        <v>46290</v>
      </c>
      <c r="I662" s="42">
        <v>96000000</v>
      </c>
      <c r="J662" s="43"/>
      <c r="K662" s="40">
        <v>0</v>
      </c>
      <c r="L662" s="39" t="s">
        <v>60</v>
      </c>
      <c r="M662" s="42">
        <v>0</v>
      </c>
      <c r="N662" s="40">
        <v>12000000</v>
      </c>
      <c r="O662" s="42">
        <v>400000</v>
      </c>
      <c r="P662" s="38">
        <v>474</v>
      </c>
      <c r="Q662" s="41">
        <v>46033</v>
      </c>
      <c r="R662" s="42">
        <v>96000000</v>
      </c>
      <c r="S662" s="38">
        <v>620</v>
      </c>
      <c r="T662" s="41">
        <v>46047</v>
      </c>
      <c r="U662" s="42">
        <v>96000000</v>
      </c>
      <c r="V662" s="42">
        <v>2000000</v>
      </c>
      <c r="W662" s="42">
        <v>12000000</v>
      </c>
      <c r="X662" s="42">
        <v>12000000</v>
      </c>
      <c r="Y662" s="42">
        <v>12000000</v>
      </c>
      <c r="Z662" s="42">
        <v>12000000</v>
      </c>
      <c r="AA662" s="42">
        <v>12000000</v>
      </c>
      <c r="AB662" s="42">
        <v>12000000</v>
      </c>
      <c r="AC662" s="42">
        <f t="shared" si="164"/>
        <v>74000000</v>
      </c>
      <c r="AD662" s="42"/>
      <c r="AE662" s="42">
        <f t="shared" si="161"/>
        <v>12000000</v>
      </c>
      <c r="AF662" s="42">
        <f t="shared" ref="AF662:AF664" si="170">--N662/30*25</f>
        <v>10000000</v>
      </c>
      <c r="AG662" s="42">
        <v>0</v>
      </c>
      <c r="AH662" s="42"/>
      <c r="AI662" s="42"/>
      <c r="AJ662" s="42">
        <f t="shared" si="162"/>
        <v>22000000</v>
      </c>
      <c r="AK662" s="42">
        <f t="shared" si="163"/>
        <v>96000000</v>
      </c>
      <c r="AL662" s="39"/>
      <c r="AM662" s="39"/>
      <c r="AN662" s="39"/>
      <c r="AO662" s="39"/>
      <c r="AP662" s="39"/>
      <c r="AQ662" s="39" t="s">
        <v>61</v>
      </c>
      <c r="AR662" s="39" t="s">
        <v>2098</v>
      </c>
      <c r="AS662" s="39" t="s">
        <v>2099</v>
      </c>
      <c r="AT662" s="39" t="s">
        <v>1175</v>
      </c>
    </row>
    <row r="663" spans="1:46" hidden="1" x14ac:dyDescent="0.25">
      <c r="A663" s="38">
        <v>662</v>
      </c>
      <c r="B663" s="39" t="s">
        <v>6</v>
      </c>
      <c r="C663" s="39" t="s">
        <v>2100</v>
      </c>
      <c r="D663" s="39" t="s">
        <v>2101</v>
      </c>
      <c r="E663" s="40">
        <v>1085267826</v>
      </c>
      <c r="F663" s="41">
        <v>46048</v>
      </c>
      <c r="G663" s="41"/>
      <c r="H663" s="41">
        <v>46290</v>
      </c>
      <c r="I663" s="42">
        <v>50762296</v>
      </c>
      <c r="J663" s="43"/>
      <c r="K663" s="40">
        <v>0</v>
      </c>
      <c r="L663" s="39" t="s">
        <v>60</v>
      </c>
      <c r="M663" s="42">
        <v>0</v>
      </c>
      <c r="N663" s="40">
        <v>6345287</v>
      </c>
      <c r="O663" s="42">
        <v>211509.56666666668</v>
      </c>
      <c r="P663" s="38">
        <v>958</v>
      </c>
      <c r="Q663" s="41">
        <v>46045</v>
      </c>
      <c r="R663" s="42">
        <v>76143444</v>
      </c>
      <c r="S663" s="38">
        <v>632</v>
      </c>
      <c r="T663" s="41">
        <v>46048</v>
      </c>
      <c r="U663" s="42">
        <v>50762296</v>
      </c>
      <c r="V663" s="42">
        <v>1057547.8333333335</v>
      </c>
      <c r="W663" s="42">
        <v>6345287</v>
      </c>
      <c r="X663" s="42">
        <v>6345287</v>
      </c>
      <c r="Y663" s="42">
        <v>6345287</v>
      </c>
      <c r="Z663" s="42">
        <v>6345287</v>
      </c>
      <c r="AA663" s="42">
        <v>6345287</v>
      </c>
      <c r="AB663" s="42">
        <v>6345287</v>
      </c>
      <c r="AC663" s="42">
        <f t="shared" si="164"/>
        <v>39129269.833333336</v>
      </c>
      <c r="AD663" s="42"/>
      <c r="AE663" s="42">
        <f t="shared" si="161"/>
        <v>6345287</v>
      </c>
      <c r="AF663" s="42">
        <f t="shared" si="170"/>
        <v>5287739.166666667</v>
      </c>
      <c r="AG663" s="42">
        <v>0</v>
      </c>
      <c r="AH663" s="42"/>
      <c r="AI663" s="42"/>
      <c r="AJ663" s="42">
        <f t="shared" si="162"/>
        <v>11633026.166666668</v>
      </c>
      <c r="AK663" s="42">
        <f t="shared" si="163"/>
        <v>50762296</v>
      </c>
      <c r="AL663" s="39"/>
      <c r="AM663" s="39"/>
      <c r="AN663" s="39"/>
      <c r="AO663" s="39"/>
      <c r="AP663" s="39"/>
      <c r="AQ663" s="39" t="s">
        <v>61</v>
      </c>
      <c r="AR663" s="39" t="s">
        <v>2102</v>
      </c>
      <c r="AS663" s="39" t="s">
        <v>2103</v>
      </c>
      <c r="AT663" s="39" t="s">
        <v>1175</v>
      </c>
    </row>
    <row r="664" spans="1:46" hidden="1" x14ac:dyDescent="0.25">
      <c r="A664" s="38">
        <v>663</v>
      </c>
      <c r="B664" s="39" t="s">
        <v>6</v>
      </c>
      <c r="C664" s="39" t="s">
        <v>2104</v>
      </c>
      <c r="D664" s="39" t="s">
        <v>2105</v>
      </c>
      <c r="E664" s="40">
        <v>52200582</v>
      </c>
      <c r="F664" s="41">
        <v>46048</v>
      </c>
      <c r="G664" s="41"/>
      <c r="H664" s="41">
        <v>46290</v>
      </c>
      <c r="I664" s="42">
        <v>73792312</v>
      </c>
      <c r="J664" s="43"/>
      <c r="K664" s="40">
        <v>0</v>
      </c>
      <c r="L664" s="39" t="s">
        <v>60</v>
      </c>
      <c r="M664" s="42">
        <v>0</v>
      </c>
      <c r="N664" s="40">
        <v>9224039</v>
      </c>
      <c r="O664" s="42">
        <v>307467.96666666667</v>
      </c>
      <c r="P664" s="38">
        <v>411</v>
      </c>
      <c r="Q664" s="41">
        <v>46033</v>
      </c>
      <c r="R664" s="42">
        <v>73792312</v>
      </c>
      <c r="S664" s="38">
        <v>601</v>
      </c>
      <c r="T664" s="41">
        <v>46047</v>
      </c>
      <c r="U664" s="42">
        <v>73792312</v>
      </c>
      <c r="V664" s="42">
        <v>1537339.8333333335</v>
      </c>
      <c r="W664" s="42">
        <v>9224039</v>
      </c>
      <c r="X664" s="42">
        <v>9224039</v>
      </c>
      <c r="Y664" s="42">
        <v>9224039</v>
      </c>
      <c r="Z664" s="42">
        <v>9224039</v>
      </c>
      <c r="AA664" s="42">
        <v>9224039</v>
      </c>
      <c r="AB664" s="42">
        <v>9224039</v>
      </c>
      <c r="AC664" s="42">
        <f t="shared" si="164"/>
        <v>56881573.833333336</v>
      </c>
      <c r="AD664" s="42"/>
      <c r="AE664" s="42">
        <f t="shared" si="161"/>
        <v>9224039</v>
      </c>
      <c r="AF664" s="42">
        <f t="shared" si="170"/>
        <v>7686699.166666667</v>
      </c>
      <c r="AG664" s="42">
        <v>0</v>
      </c>
      <c r="AH664" s="42"/>
      <c r="AI664" s="42"/>
      <c r="AJ664" s="42">
        <f t="shared" si="162"/>
        <v>16910738.166666668</v>
      </c>
      <c r="AK664" s="42">
        <f t="shared" si="163"/>
        <v>73792312</v>
      </c>
      <c r="AL664" s="39"/>
      <c r="AM664" s="39"/>
      <c r="AN664" s="39"/>
      <c r="AO664" s="39"/>
      <c r="AP664" s="39"/>
      <c r="AQ664" s="39" t="s">
        <v>61</v>
      </c>
      <c r="AR664" s="39" t="s">
        <v>2106</v>
      </c>
      <c r="AS664" s="39" t="s">
        <v>2107</v>
      </c>
      <c r="AT664" s="39" t="s">
        <v>1175</v>
      </c>
    </row>
    <row r="665" spans="1:46" hidden="1" x14ac:dyDescent="0.25">
      <c r="A665" s="38">
        <v>664</v>
      </c>
      <c r="B665" s="39" t="s">
        <v>4</v>
      </c>
      <c r="C665" s="39" t="s">
        <v>2662</v>
      </c>
      <c r="D665" s="39" t="s">
        <v>2663</v>
      </c>
      <c r="E665" s="40">
        <v>1002735676</v>
      </c>
      <c r="F665" s="41">
        <v>46055</v>
      </c>
      <c r="G665" s="41"/>
      <c r="H665" s="41">
        <v>46296</v>
      </c>
      <c r="I665" s="42">
        <v>48350608</v>
      </c>
      <c r="J665" s="43"/>
      <c r="K665" s="40">
        <v>0</v>
      </c>
      <c r="L665" s="39" t="s">
        <v>60</v>
      </c>
      <c r="M665" s="42">
        <v>0</v>
      </c>
      <c r="N665" s="40">
        <v>6043826</v>
      </c>
      <c r="O665" s="42">
        <v>201460.86666666667</v>
      </c>
      <c r="P665" s="38">
        <v>599</v>
      </c>
      <c r="Q665" s="41">
        <v>46033</v>
      </c>
      <c r="R665" s="42">
        <v>72525924</v>
      </c>
      <c r="S665" s="38">
        <v>1247</v>
      </c>
      <c r="T665" s="41">
        <v>46052</v>
      </c>
      <c r="U665" s="42">
        <v>48350608</v>
      </c>
      <c r="V665" s="42">
        <v>0</v>
      </c>
      <c r="W665" s="42">
        <v>5842365.2299999995</v>
      </c>
      <c r="X665" s="42">
        <v>6043826</v>
      </c>
      <c r="Y665" s="42">
        <v>6043826</v>
      </c>
      <c r="Z665" s="42">
        <v>6043826</v>
      </c>
      <c r="AA665" s="42">
        <v>6043826</v>
      </c>
      <c r="AB665" s="42">
        <v>6043826</v>
      </c>
      <c r="AC665" s="42">
        <f t="shared" si="164"/>
        <v>36061495.230000004</v>
      </c>
      <c r="AD665" s="42"/>
      <c r="AE665" s="42">
        <f t="shared" si="161"/>
        <v>6043826</v>
      </c>
      <c r="AF665" s="42">
        <f t="shared" ref="AF665:AF666" si="171">--N665</f>
        <v>6043826</v>
      </c>
      <c r="AG665" s="42">
        <f>--N665/30*1-0.1</f>
        <v>201460.76666666666</v>
      </c>
      <c r="AH665" s="42">
        <v>0</v>
      </c>
      <c r="AI665" s="42">
        <v>0</v>
      </c>
      <c r="AJ665" s="42">
        <f t="shared" si="162"/>
        <v>12289112.766666668</v>
      </c>
      <c r="AK665" s="42">
        <f t="shared" si="163"/>
        <v>48350607.99666667</v>
      </c>
      <c r="AL665" s="38"/>
      <c r="AM665" s="41"/>
      <c r="AN665" s="41"/>
      <c r="AO665" s="38"/>
      <c r="AP665" s="38"/>
      <c r="AQ665" s="39" t="s">
        <v>61</v>
      </c>
      <c r="AR665" s="39" t="s">
        <v>2664</v>
      </c>
      <c r="AS665" s="39" t="s">
        <v>2665</v>
      </c>
      <c r="AT665" s="39" t="s">
        <v>2277</v>
      </c>
    </row>
    <row r="666" spans="1:46" hidden="1" x14ac:dyDescent="0.25">
      <c r="A666" s="38">
        <v>665</v>
      </c>
      <c r="B666" s="39" t="s">
        <v>4</v>
      </c>
      <c r="C666" s="39" t="s">
        <v>2666</v>
      </c>
      <c r="D666" s="39" t="s">
        <v>2667</v>
      </c>
      <c r="E666" s="40">
        <v>35264894</v>
      </c>
      <c r="F666" s="41">
        <v>46055</v>
      </c>
      <c r="G666" s="41"/>
      <c r="H666" s="41">
        <v>46296</v>
      </c>
      <c r="I666" s="42">
        <v>67581360</v>
      </c>
      <c r="J666" s="43"/>
      <c r="K666" s="40">
        <v>0</v>
      </c>
      <c r="L666" s="39" t="s">
        <v>60</v>
      </c>
      <c r="M666" s="42">
        <v>0</v>
      </c>
      <c r="N666" s="40">
        <v>8447670</v>
      </c>
      <c r="O666" s="42">
        <v>281589</v>
      </c>
      <c r="P666" s="38">
        <v>556</v>
      </c>
      <c r="Q666" s="41">
        <v>46033</v>
      </c>
      <c r="R666" s="42">
        <v>101372040</v>
      </c>
      <c r="S666" s="38">
        <v>1251</v>
      </c>
      <c r="T666" s="41">
        <v>46052</v>
      </c>
      <c r="U666" s="42">
        <v>67581360</v>
      </c>
      <c r="V666" s="42">
        <v>0</v>
      </c>
      <c r="W666" s="42">
        <v>8166081</v>
      </c>
      <c r="X666" s="42">
        <v>8447670</v>
      </c>
      <c r="Y666" s="42">
        <v>8447670</v>
      </c>
      <c r="Z666" s="42">
        <v>8447670</v>
      </c>
      <c r="AA666" s="42">
        <v>8447670</v>
      </c>
      <c r="AB666" s="42">
        <v>8447670</v>
      </c>
      <c r="AC666" s="42">
        <f t="shared" si="164"/>
        <v>50404431</v>
      </c>
      <c r="AD666" s="42"/>
      <c r="AE666" s="42">
        <f t="shared" si="161"/>
        <v>8447670</v>
      </c>
      <c r="AF666" s="42">
        <f t="shared" si="171"/>
        <v>8447670</v>
      </c>
      <c r="AG666" s="42">
        <f t="shared" ref="AG666" si="172">--N666/30*1</f>
        <v>281589</v>
      </c>
      <c r="AH666" s="42">
        <v>0</v>
      </c>
      <c r="AI666" s="42">
        <v>0</v>
      </c>
      <c r="AJ666" s="42">
        <f t="shared" si="162"/>
        <v>17176929</v>
      </c>
      <c r="AK666" s="42">
        <f t="shared" si="163"/>
        <v>67581360</v>
      </c>
      <c r="AL666" s="39"/>
      <c r="AM666" s="39"/>
      <c r="AN666" s="39"/>
      <c r="AO666" s="39"/>
      <c r="AP666" s="39"/>
      <c r="AQ666" s="39" t="s">
        <v>61</v>
      </c>
      <c r="AR666" s="39" t="s">
        <v>2668</v>
      </c>
      <c r="AS666" s="39" t="s">
        <v>2669</v>
      </c>
      <c r="AT666" s="39" t="s">
        <v>2277</v>
      </c>
    </row>
    <row r="667" spans="1:46" ht="26.25" hidden="1" customHeight="1" x14ac:dyDescent="0.25">
      <c r="A667" s="38">
        <v>666</v>
      </c>
      <c r="B667" s="39" t="s">
        <v>4</v>
      </c>
      <c r="C667" s="39" t="s">
        <v>2670</v>
      </c>
      <c r="D667" s="39" t="s">
        <v>2671</v>
      </c>
      <c r="E667" s="40">
        <v>91135777</v>
      </c>
      <c r="F667" s="41">
        <v>46055</v>
      </c>
      <c r="G667" s="41"/>
      <c r="H667" s="41">
        <v>46296</v>
      </c>
      <c r="I667" s="42">
        <v>50752296</v>
      </c>
      <c r="J667" s="43"/>
      <c r="K667" s="40">
        <v>0</v>
      </c>
      <c r="L667" s="39" t="s">
        <v>60</v>
      </c>
      <c r="M667" s="42">
        <v>0</v>
      </c>
      <c r="N667" s="40">
        <v>6345287</v>
      </c>
      <c r="O667" s="42">
        <v>211509.56666666668</v>
      </c>
      <c r="P667" s="38">
        <v>560</v>
      </c>
      <c r="Q667" s="41">
        <v>46033</v>
      </c>
      <c r="R667" s="42">
        <v>76143444</v>
      </c>
      <c r="S667" s="38">
        <v>1243</v>
      </c>
      <c r="T667" s="41">
        <v>46052</v>
      </c>
      <c r="U667" s="42">
        <v>50752296</v>
      </c>
      <c r="V667" s="42">
        <v>0</v>
      </c>
      <c r="W667" s="42">
        <v>6133777.4333333336</v>
      </c>
      <c r="X667" s="42">
        <v>6345287</v>
      </c>
      <c r="Y667" s="42">
        <v>6345287</v>
      </c>
      <c r="Z667" s="42">
        <v>6345287</v>
      </c>
      <c r="AA667" s="42">
        <v>6345287</v>
      </c>
      <c r="AB667" s="42">
        <v>6345287</v>
      </c>
      <c r="AC667" s="42">
        <f t="shared" si="164"/>
        <v>37860212.433333337</v>
      </c>
      <c r="AD667" s="42"/>
      <c r="AE667" s="42">
        <f t="shared" si="161"/>
        <v>6345287</v>
      </c>
      <c r="AF667" s="42">
        <f>--N667</f>
        <v>6345287</v>
      </c>
      <c r="AG667" s="42">
        <f>--AB667/30*1-10000</f>
        <v>201509.56666666668</v>
      </c>
      <c r="AH667" s="42">
        <v>0</v>
      </c>
      <c r="AI667" s="42">
        <v>0</v>
      </c>
      <c r="AJ667" s="42">
        <f t="shared" si="162"/>
        <v>12892083.566666666</v>
      </c>
      <c r="AK667" s="42">
        <f t="shared" si="163"/>
        <v>50752296</v>
      </c>
      <c r="AL667" s="38"/>
      <c r="AM667" s="41"/>
      <c r="AN667" s="41"/>
      <c r="AO667" s="38"/>
      <c r="AP667" s="38"/>
      <c r="AQ667" s="39" t="s">
        <v>61</v>
      </c>
      <c r="AR667" s="39" t="s">
        <v>2672</v>
      </c>
      <c r="AS667" s="39" t="s">
        <v>2673</v>
      </c>
      <c r="AT667" s="39" t="s">
        <v>2277</v>
      </c>
    </row>
    <row r="668" spans="1:46" hidden="1" x14ac:dyDescent="0.25">
      <c r="A668" s="38">
        <v>667</v>
      </c>
      <c r="B668" s="39" t="s">
        <v>4</v>
      </c>
      <c r="C668" s="39" t="s">
        <v>2674</v>
      </c>
      <c r="D668" s="39" t="s">
        <v>2675</v>
      </c>
      <c r="E668" s="40">
        <v>52369781</v>
      </c>
      <c r="F668" s="41">
        <v>46057</v>
      </c>
      <c r="G668" s="41"/>
      <c r="H668" s="41">
        <v>46298</v>
      </c>
      <c r="I668" s="42">
        <v>48350616</v>
      </c>
      <c r="J668" s="43"/>
      <c r="K668" s="40">
        <v>0</v>
      </c>
      <c r="L668" s="39" t="s">
        <v>60</v>
      </c>
      <c r="M668" s="42">
        <v>0</v>
      </c>
      <c r="N668" s="40">
        <v>6043827</v>
      </c>
      <c r="O668" s="42">
        <v>201460.9</v>
      </c>
      <c r="P668" s="38">
        <v>543</v>
      </c>
      <c r="Q668" s="41">
        <v>46033</v>
      </c>
      <c r="R668" s="42">
        <v>72525924</v>
      </c>
      <c r="S668" s="38">
        <v>1241</v>
      </c>
      <c r="T668" s="41">
        <v>46052</v>
      </c>
      <c r="U668" s="42">
        <v>48350616</v>
      </c>
      <c r="V668" s="42">
        <v>0</v>
      </c>
      <c r="W668" s="42">
        <v>5439444.2999999998</v>
      </c>
      <c r="X668" s="42">
        <v>6043827</v>
      </c>
      <c r="Y668" s="42">
        <v>6043827</v>
      </c>
      <c r="Z668" s="42">
        <v>6043827</v>
      </c>
      <c r="AA668" s="42">
        <v>6043827</v>
      </c>
      <c r="AB668" s="42">
        <v>6043827</v>
      </c>
      <c r="AC668" s="42">
        <f t="shared" si="164"/>
        <v>35658579.299999997</v>
      </c>
      <c r="AD668" s="42"/>
      <c r="AE668" s="42">
        <f t="shared" si="161"/>
        <v>6043827</v>
      </c>
      <c r="AF668" s="42">
        <f>--N668</f>
        <v>6043827</v>
      </c>
      <c r="AG668" s="42">
        <f>--AB668/30*3</f>
        <v>604382.69999999995</v>
      </c>
      <c r="AH668" s="42">
        <v>0</v>
      </c>
      <c r="AI668" s="42">
        <v>0</v>
      </c>
      <c r="AJ668" s="42">
        <f t="shared" si="162"/>
        <v>12692036.699999999</v>
      </c>
      <c r="AK668" s="42">
        <f t="shared" si="163"/>
        <v>48350616</v>
      </c>
      <c r="AL668" s="39"/>
      <c r="AM668" s="39"/>
      <c r="AN668" s="39"/>
      <c r="AO668" s="39"/>
      <c r="AP668" s="39"/>
      <c r="AQ668" s="39" t="s">
        <v>61</v>
      </c>
      <c r="AR668" s="39" t="s">
        <v>2676</v>
      </c>
      <c r="AS668" s="39" t="s">
        <v>2677</v>
      </c>
      <c r="AT668" s="39" t="s">
        <v>2277</v>
      </c>
    </row>
    <row r="669" spans="1:46" hidden="1" x14ac:dyDescent="0.25">
      <c r="A669" s="38">
        <v>668</v>
      </c>
      <c r="B669" s="39" t="s">
        <v>4</v>
      </c>
      <c r="C669" s="39" t="s">
        <v>2678</v>
      </c>
      <c r="D669" s="39" t="s">
        <v>2679</v>
      </c>
      <c r="E669" s="40">
        <v>1012368974</v>
      </c>
      <c r="F669" s="41">
        <v>46057</v>
      </c>
      <c r="G669" s="41">
        <v>46091</v>
      </c>
      <c r="H669" s="41">
        <v>46298</v>
      </c>
      <c r="I669" s="42">
        <v>48350616</v>
      </c>
      <c r="J669" s="43">
        <v>41098023.600000001</v>
      </c>
      <c r="K669" s="40">
        <v>0</v>
      </c>
      <c r="L669" s="39" t="s">
        <v>60</v>
      </c>
      <c r="M669" s="42">
        <v>0</v>
      </c>
      <c r="N669" s="40">
        <v>6043827</v>
      </c>
      <c r="O669" s="42">
        <v>201460.9</v>
      </c>
      <c r="P669" s="38">
        <v>494</v>
      </c>
      <c r="Q669" s="41">
        <v>46033</v>
      </c>
      <c r="R669" s="42">
        <v>72525924</v>
      </c>
      <c r="S669" s="38">
        <v>4566</v>
      </c>
      <c r="T669" s="41">
        <v>46091</v>
      </c>
      <c r="U669" s="42">
        <v>41098023.600000001</v>
      </c>
      <c r="V669" s="42">
        <v>0</v>
      </c>
      <c r="W669" s="42">
        <v>0</v>
      </c>
      <c r="X669" s="42">
        <v>4230678.8999999994</v>
      </c>
      <c r="Y669" s="42">
        <v>6043827</v>
      </c>
      <c r="Z669" s="42">
        <v>6043827</v>
      </c>
      <c r="AA669" s="42">
        <v>6043827</v>
      </c>
      <c r="AB669" s="42">
        <v>6043827</v>
      </c>
      <c r="AC669" s="42">
        <f t="shared" si="164"/>
        <v>28405986.899999999</v>
      </c>
      <c r="AD669" s="42"/>
      <c r="AE669" s="42">
        <f t="shared" si="161"/>
        <v>6043827</v>
      </c>
      <c r="AF669" s="42">
        <f>--N669</f>
        <v>6043827</v>
      </c>
      <c r="AG669" s="42">
        <f>--AB669/30*3</f>
        <v>604382.69999999995</v>
      </c>
      <c r="AH669" s="42">
        <v>0</v>
      </c>
      <c r="AI669" s="42">
        <v>0</v>
      </c>
      <c r="AJ669" s="42">
        <f t="shared" si="162"/>
        <v>12692036.699999999</v>
      </c>
      <c r="AK669" s="42">
        <f t="shared" si="163"/>
        <v>41098023.599999994</v>
      </c>
      <c r="AL669" s="39"/>
      <c r="AM669" s="39"/>
      <c r="AN669" s="39"/>
      <c r="AO669" s="39"/>
      <c r="AP669" s="39" t="s">
        <v>92</v>
      </c>
      <c r="AQ669" s="39" t="s">
        <v>61</v>
      </c>
      <c r="AR669" s="39" t="s">
        <v>2680</v>
      </c>
      <c r="AS669" s="39" t="s">
        <v>2681</v>
      </c>
      <c r="AT669" s="39" t="s">
        <v>2277</v>
      </c>
    </row>
    <row r="670" spans="1:46" hidden="1" x14ac:dyDescent="0.25">
      <c r="A670" s="38">
        <v>669</v>
      </c>
      <c r="B670" s="39" t="s">
        <v>4</v>
      </c>
      <c r="C670" s="39" t="s">
        <v>2682</v>
      </c>
      <c r="D670" s="39" t="s">
        <v>2683</v>
      </c>
      <c r="E670" s="40">
        <v>1024482099</v>
      </c>
      <c r="F670" s="41">
        <v>46055</v>
      </c>
      <c r="G670" s="41"/>
      <c r="H670" s="41">
        <v>46296</v>
      </c>
      <c r="I670" s="42">
        <v>95896824</v>
      </c>
      <c r="J670" s="43"/>
      <c r="K670" s="40">
        <v>0</v>
      </c>
      <c r="L670" s="39" t="s">
        <v>60</v>
      </c>
      <c r="M670" s="42">
        <v>0</v>
      </c>
      <c r="N670" s="40">
        <v>11987103</v>
      </c>
      <c r="O670" s="42">
        <v>399570.1</v>
      </c>
      <c r="P670" s="38">
        <v>499</v>
      </c>
      <c r="Q670" s="41">
        <v>46033</v>
      </c>
      <c r="R670" s="42">
        <v>95896824</v>
      </c>
      <c r="S670" s="38">
        <v>1266</v>
      </c>
      <c r="T670" s="41">
        <v>46052</v>
      </c>
      <c r="U670" s="42">
        <v>95896824</v>
      </c>
      <c r="V670" s="42">
        <v>0</v>
      </c>
      <c r="W670" s="42">
        <v>11587532.899999999</v>
      </c>
      <c r="X670" s="42">
        <v>11987103</v>
      </c>
      <c r="Y670" s="42">
        <v>11987103</v>
      </c>
      <c r="Z670" s="42">
        <v>11987103</v>
      </c>
      <c r="AA670" s="42">
        <v>11987103</v>
      </c>
      <c r="AB670" s="42">
        <v>11987103</v>
      </c>
      <c r="AC670" s="42">
        <f t="shared" si="164"/>
        <v>71523047.900000006</v>
      </c>
      <c r="AD670" s="42"/>
      <c r="AE670" s="42">
        <f t="shared" si="161"/>
        <v>11987103</v>
      </c>
      <c r="AF670" s="42">
        <f>--N670</f>
        <v>11987103</v>
      </c>
      <c r="AG670" s="42">
        <f>--N670/30*1</f>
        <v>399570.1</v>
      </c>
      <c r="AH670" s="42">
        <v>0</v>
      </c>
      <c r="AI670" s="42">
        <v>0</v>
      </c>
      <c r="AJ670" s="42">
        <f t="shared" si="162"/>
        <v>24373776.100000001</v>
      </c>
      <c r="AK670" s="42">
        <f t="shared" si="163"/>
        <v>95896824</v>
      </c>
      <c r="AL670" s="39"/>
      <c r="AM670" s="39"/>
      <c r="AN670" s="39"/>
      <c r="AO670" s="39"/>
      <c r="AP670" s="39"/>
      <c r="AQ670" s="39" t="s">
        <v>61</v>
      </c>
      <c r="AR670" s="39" t="s">
        <v>2684</v>
      </c>
      <c r="AS670" s="39" t="s">
        <v>2685</v>
      </c>
      <c r="AT670" s="39" t="s">
        <v>2277</v>
      </c>
    </row>
    <row r="671" spans="1:46" hidden="1" x14ac:dyDescent="0.25">
      <c r="A671" s="38">
        <v>670</v>
      </c>
      <c r="B671" s="39" t="s">
        <v>4</v>
      </c>
      <c r="C671" s="39" t="s">
        <v>2686</v>
      </c>
      <c r="D671" s="39" t="s">
        <v>2687</v>
      </c>
      <c r="E671" s="40">
        <v>1000159791</v>
      </c>
      <c r="F671" s="41">
        <v>46052</v>
      </c>
      <c r="G671" s="41"/>
      <c r="H671" s="41">
        <v>46294</v>
      </c>
      <c r="I671" s="42">
        <v>46048000</v>
      </c>
      <c r="J671" s="43"/>
      <c r="K671" s="40">
        <v>0</v>
      </c>
      <c r="L671" s="39" t="s">
        <v>60</v>
      </c>
      <c r="M671" s="42">
        <v>0</v>
      </c>
      <c r="N671" s="40">
        <v>5756000</v>
      </c>
      <c r="O671" s="42">
        <v>191866.66666666666</v>
      </c>
      <c r="P671" s="38">
        <v>940</v>
      </c>
      <c r="Q671" s="41">
        <v>46042</v>
      </c>
      <c r="R671" s="42">
        <v>46048000</v>
      </c>
      <c r="S671" s="38">
        <v>1174</v>
      </c>
      <c r="T671" s="41">
        <v>46052</v>
      </c>
      <c r="U671" s="42">
        <v>46048000</v>
      </c>
      <c r="V671" s="42">
        <v>191866.66666666666</v>
      </c>
      <c r="W671" s="42">
        <v>5756000</v>
      </c>
      <c r="X671" s="42">
        <v>5756000</v>
      </c>
      <c r="Y671" s="42">
        <v>5756000</v>
      </c>
      <c r="Z671" s="42">
        <v>5756000</v>
      </c>
      <c r="AA671" s="42">
        <v>5756000</v>
      </c>
      <c r="AB671" s="42">
        <v>5756000</v>
      </c>
      <c r="AC671" s="42">
        <f t="shared" si="164"/>
        <v>34727866.666666672</v>
      </c>
      <c r="AD671" s="42"/>
      <c r="AE671" s="42">
        <f t="shared" si="161"/>
        <v>5756000</v>
      </c>
      <c r="AF671" s="42">
        <f>--N671/30*29</f>
        <v>5564133.333333333</v>
      </c>
      <c r="AG671" s="42">
        <v>0</v>
      </c>
      <c r="AH671" s="42"/>
      <c r="AI671" s="42"/>
      <c r="AJ671" s="42">
        <f t="shared" si="162"/>
        <v>11320133.333333332</v>
      </c>
      <c r="AK671" s="42">
        <f t="shared" si="163"/>
        <v>46048000</v>
      </c>
      <c r="AL671" s="39"/>
      <c r="AM671" s="39"/>
      <c r="AN671" s="39"/>
      <c r="AO671" s="39"/>
      <c r="AP671" s="39"/>
      <c r="AQ671" s="39" t="s">
        <v>61</v>
      </c>
      <c r="AR671" s="39" t="s">
        <v>2688</v>
      </c>
      <c r="AS671" s="39" t="s">
        <v>2689</v>
      </c>
      <c r="AT671" s="39" t="s">
        <v>2277</v>
      </c>
    </row>
    <row r="672" spans="1:46" hidden="1" x14ac:dyDescent="0.25">
      <c r="A672" s="38">
        <v>671</v>
      </c>
      <c r="B672" s="39" t="s">
        <v>7</v>
      </c>
      <c r="C672" s="39" t="s">
        <v>1071</v>
      </c>
      <c r="D672" s="39" t="s">
        <v>1072</v>
      </c>
      <c r="E672" s="40">
        <v>1016090270</v>
      </c>
      <c r="F672" s="41">
        <v>46050</v>
      </c>
      <c r="G672" s="41"/>
      <c r="H672" s="41">
        <v>46292</v>
      </c>
      <c r="I672" s="42">
        <v>48350400</v>
      </c>
      <c r="J672" s="43"/>
      <c r="K672" s="40">
        <v>0</v>
      </c>
      <c r="L672" s="39" t="s">
        <v>60</v>
      </c>
      <c r="M672" s="42">
        <v>0</v>
      </c>
      <c r="N672" s="40">
        <v>6043800</v>
      </c>
      <c r="O672" s="42">
        <v>201460</v>
      </c>
      <c r="P672" s="38">
        <v>727</v>
      </c>
      <c r="Q672" s="41">
        <v>46033</v>
      </c>
      <c r="R672" s="42">
        <v>72525600</v>
      </c>
      <c r="S672" s="38">
        <v>1074</v>
      </c>
      <c r="T672" s="41">
        <v>46050</v>
      </c>
      <c r="U672" s="42">
        <v>48350400</v>
      </c>
      <c r="V672" s="42">
        <v>604380</v>
      </c>
      <c r="W672" s="42">
        <v>6043800</v>
      </c>
      <c r="X672" s="42">
        <v>6043800</v>
      </c>
      <c r="Y672" s="42">
        <v>6043800</v>
      </c>
      <c r="Z672" s="42">
        <v>6043800</v>
      </c>
      <c r="AA672" s="42">
        <v>6043800</v>
      </c>
      <c r="AB672" s="42">
        <v>6043800</v>
      </c>
      <c r="AC672" s="42">
        <f t="shared" si="164"/>
        <v>36867180</v>
      </c>
      <c r="AD672" s="42"/>
      <c r="AE672" s="42">
        <f t="shared" si="161"/>
        <v>6043800</v>
      </c>
      <c r="AF672" s="42">
        <f>--N672/30*27</f>
        <v>5439420</v>
      </c>
      <c r="AG672" s="42">
        <v>0</v>
      </c>
      <c r="AH672" s="42"/>
      <c r="AI672" s="42"/>
      <c r="AJ672" s="42">
        <f t="shared" si="162"/>
        <v>11483220</v>
      </c>
      <c r="AK672" s="42">
        <f t="shared" si="163"/>
        <v>48350400</v>
      </c>
      <c r="AL672" s="39"/>
      <c r="AM672" s="39"/>
      <c r="AN672" s="39"/>
      <c r="AO672" s="39"/>
      <c r="AP672" s="39"/>
      <c r="AQ672" s="39" t="s">
        <v>61</v>
      </c>
      <c r="AR672" s="39" t="s">
        <v>1073</v>
      </c>
      <c r="AS672" s="39" t="s">
        <v>1074</v>
      </c>
      <c r="AT672" s="39" t="s">
        <v>650</v>
      </c>
    </row>
    <row r="673" spans="1:46" hidden="1" x14ac:dyDescent="0.25">
      <c r="A673" s="38">
        <v>672</v>
      </c>
      <c r="B673" s="39" t="s">
        <v>7</v>
      </c>
      <c r="C673" s="39" t="s">
        <v>1075</v>
      </c>
      <c r="D673" s="39" t="s">
        <v>1076</v>
      </c>
      <c r="E673" s="40">
        <v>52882614</v>
      </c>
      <c r="F673" s="41">
        <v>46049</v>
      </c>
      <c r="G673" s="41">
        <v>46077</v>
      </c>
      <c r="H673" s="41">
        <v>46291</v>
      </c>
      <c r="I673" s="42">
        <v>110880000</v>
      </c>
      <c r="J673" s="43">
        <v>98406000</v>
      </c>
      <c r="K673" s="40">
        <v>0</v>
      </c>
      <c r="L673" s="39" t="s">
        <v>60</v>
      </c>
      <c r="M673" s="42">
        <v>0</v>
      </c>
      <c r="N673" s="40">
        <v>13860000</v>
      </c>
      <c r="O673" s="42">
        <v>462000</v>
      </c>
      <c r="P673" s="38">
        <v>707</v>
      </c>
      <c r="Q673" s="41">
        <v>46033</v>
      </c>
      <c r="R673" s="42">
        <v>110880000</v>
      </c>
      <c r="S673" s="38">
        <v>2761</v>
      </c>
      <c r="T673" s="41">
        <v>46077</v>
      </c>
      <c r="U673" s="42">
        <v>98406000</v>
      </c>
      <c r="V673" s="42">
        <v>0</v>
      </c>
      <c r="W673" s="42">
        <v>3234000</v>
      </c>
      <c r="X673" s="42">
        <v>13860000</v>
      </c>
      <c r="Y673" s="42">
        <v>13860000</v>
      </c>
      <c r="Z673" s="42">
        <v>13860000</v>
      </c>
      <c r="AA673" s="42">
        <v>13860000</v>
      </c>
      <c r="AB673" s="42">
        <v>13860000</v>
      </c>
      <c r="AC673" s="42">
        <f t="shared" si="164"/>
        <v>72534000</v>
      </c>
      <c r="AD673" s="42"/>
      <c r="AE673" s="42">
        <f t="shared" si="161"/>
        <v>13860000</v>
      </c>
      <c r="AF673" s="42">
        <f t="shared" ref="AF673:AF676" si="173">--N673/30*26</f>
        <v>12012000</v>
      </c>
      <c r="AG673" s="42">
        <v>0</v>
      </c>
      <c r="AH673" s="42"/>
      <c r="AI673" s="42"/>
      <c r="AJ673" s="42">
        <f t="shared" si="162"/>
        <v>25872000</v>
      </c>
      <c r="AK673" s="42">
        <f t="shared" si="163"/>
        <v>98406000</v>
      </c>
      <c r="AL673" s="39"/>
      <c r="AM673" s="39"/>
      <c r="AN673" s="39"/>
      <c r="AO673" s="39"/>
      <c r="AP673" s="39" t="s">
        <v>92</v>
      </c>
      <c r="AQ673" s="39" t="s">
        <v>61</v>
      </c>
      <c r="AR673" s="39" t="s">
        <v>1077</v>
      </c>
      <c r="AS673" s="39" t="s">
        <v>1078</v>
      </c>
      <c r="AT673" s="39" t="s">
        <v>650</v>
      </c>
    </row>
    <row r="674" spans="1:46" hidden="1" x14ac:dyDescent="0.25">
      <c r="A674" s="38">
        <v>673</v>
      </c>
      <c r="B674" s="39" t="s">
        <v>7</v>
      </c>
      <c r="C674" s="39" t="s">
        <v>1079</v>
      </c>
      <c r="D674" s="39" t="s">
        <v>1080</v>
      </c>
      <c r="E674" s="40">
        <v>1031163722</v>
      </c>
      <c r="F674" s="41">
        <v>46049</v>
      </c>
      <c r="G674" s="41"/>
      <c r="H674" s="41">
        <v>46291</v>
      </c>
      <c r="I674" s="42">
        <v>67578000</v>
      </c>
      <c r="J674" s="43"/>
      <c r="K674" s="40">
        <v>0</v>
      </c>
      <c r="L674" s="39" t="s">
        <v>60</v>
      </c>
      <c r="M674" s="42">
        <v>0</v>
      </c>
      <c r="N674" s="40">
        <v>8447250</v>
      </c>
      <c r="O674" s="42">
        <v>281575</v>
      </c>
      <c r="P674" s="38">
        <v>731</v>
      </c>
      <c r="Q674" s="41">
        <v>46033</v>
      </c>
      <c r="R674" s="42">
        <v>101367000</v>
      </c>
      <c r="S674" s="38">
        <v>1025</v>
      </c>
      <c r="T674" s="41">
        <v>46049</v>
      </c>
      <c r="U674" s="42">
        <v>67578000</v>
      </c>
      <c r="V674" s="42">
        <v>1126300</v>
      </c>
      <c r="W674" s="42">
        <v>8447250</v>
      </c>
      <c r="X674" s="42">
        <v>8447250</v>
      </c>
      <c r="Y674" s="42">
        <v>8447250</v>
      </c>
      <c r="Z674" s="42">
        <v>8447250</v>
      </c>
      <c r="AA674" s="42">
        <v>8447250</v>
      </c>
      <c r="AB674" s="42">
        <v>8447250</v>
      </c>
      <c r="AC674" s="42">
        <f t="shared" si="164"/>
        <v>51809800</v>
      </c>
      <c r="AD674" s="42"/>
      <c r="AE674" s="42">
        <f t="shared" si="161"/>
        <v>8447250</v>
      </c>
      <c r="AF674" s="42">
        <f t="shared" si="173"/>
        <v>7320950</v>
      </c>
      <c r="AG674" s="42">
        <v>0</v>
      </c>
      <c r="AH674" s="42"/>
      <c r="AI674" s="42"/>
      <c r="AJ674" s="42">
        <f t="shared" si="162"/>
        <v>15768200</v>
      </c>
      <c r="AK674" s="42">
        <f t="shared" si="163"/>
        <v>67578000</v>
      </c>
      <c r="AL674" s="39"/>
      <c r="AM674" s="39"/>
      <c r="AN674" s="39"/>
      <c r="AO674" s="39"/>
      <c r="AP674" s="39"/>
      <c r="AQ674" s="39" t="s">
        <v>61</v>
      </c>
      <c r="AR674" s="39" t="s">
        <v>1081</v>
      </c>
      <c r="AS674" s="39" t="s">
        <v>1082</v>
      </c>
      <c r="AT674" s="39" t="s">
        <v>650</v>
      </c>
    </row>
    <row r="675" spans="1:46" hidden="1" x14ac:dyDescent="0.25">
      <c r="A675" s="38">
        <v>674</v>
      </c>
      <c r="B675" s="39" t="s">
        <v>7</v>
      </c>
      <c r="C675" s="39" t="s">
        <v>1083</v>
      </c>
      <c r="D675" s="39" t="s">
        <v>1084</v>
      </c>
      <c r="E675" s="40">
        <v>1014201295</v>
      </c>
      <c r="F675" s="41">
        <v>46049</v>
      </c>
      <c r="G675" s="41"/>
      <c r="H675" s="41">
        <v>46291</v>
      </c>
      <c r="I675" s="42">
        <v>110880000</v>
      </c>
      <c r="J675" s="43"/>
      <c r="K675" s="40">
        <v>0</v>
      </c>
      <c r="L675" s="39" t="s">
        <v>60</v>
      </c>
      <c r="M675" s="42">
        <v>0</v>
      </c>
      <c r="N675" s="40">
        <v>13860000</v>
      </c>
      <c r="O675" s="42">
        <v>462000</v>
      </c>
      <c r="P675" s="38">
        <v>603</v>
      </c>
      <c r="Q675" s="41">
        <v>46033</v>
      </c>
      <c r="R675" s="42">
        <v>166320000</v>
      </c>
      <c r="S675" s="38">
        <v>1060</v>
      </c>
      <c r="T675" s="41">
        <v>46049</v>
      </c>
      <c r="U675" s="42">
        <v>110880000</v>
      </c>
      <c r="V675" s="42">
        <v>1848000</v>
      </c>
      <c r="W675" s="42">
        <v>13860000</v>
      </c>
      <c r="X675" s="42">
        <v>13860000</v>
      </c>
      <c r="Y675" s="42">
        <v>13860000</v>
      </c>
      <c r="Z675" s="42">
        <v>13860000</v>
      </c>
      <c r="AA675" s="42">
        <v>13860000</v>
      </c>
      <c r="AB675" s="42">
        <v>13860000</v>
      </c>
      <c r="AC675" s="42">
        <f t="shared" si="164"/>
        <v>85008000</v>
      </c>
      <c r="AD675" s="42"/>
      <c r="AE675" s="42">
        <f t="shared" si="161"/>
        <v>13860000</v>
      </c>
      <c r="AF675" s="42">
        <f t="shared" si="173"/>
        <v>12012000</v>
      </c>
      <c r="AG675" s="42">
        <v>0</v>
      </c>
      <c r="AH675" s="42"/>
      <c r="AI675" s="42"/>
      <c r="AJ675" s="42">
        <f t="shared" si="162"/>
        <v>25872000</v>
      </c>
      <c r="AK675" s="42">
        <f t="shared" si="163"/>
        <v>110880000</v>
      </c>
      <c r="AL675" s="39"/>
      <c r="AM675" s="39"/>
      <c r="AN675" s="39"/>
      <c r="AO675" s="39"/>
      <c r="AP675" s="39"/>
      <c r="AQ675" s="39" t="s">
        <v>61</v>
      </c>
      <c r="AR675" s="39" t="s">
        <v>1085</v>
      </c>
      <c r="AS675" s="39" t="s">
        <v>1086</v>
      </c>
      <c r="AT675" s="39" t="s">
        <v>650</v>
      </c>
    </row>
    <row r="676" spans="1:46" hidden="1" x14ac:dyDescent="0.25">
      <c r="A676" s="38">
        <v>675</v>
      </c>
      <c r="B676" s="39" t="s">
        <v>7</v>
      </c>
      <c r="C676" s="39" t="s">
        <v>1087</v>
      </c>
      <c r="D676" s="39" t="s">
        <v>1088</v>
      </c>
      <c r="E676" s="40">
        <v>16929793</v>
      </c>
      <c r="F676" s="41">
        <v>46049</v>
      </c>
      <c r="G676" s="41"/>
      <c r="H676" s="41">
        <v>46291</v>
      </c>
      <c r="I676" s="42">
        <v>67578000</v>
      </c>
      <c r="J676" s="43"/>
      <c r="K676" s="40">
        <v>0</v>
      </c>
      <c r="L676" s="39" t="s">
        <v>60</v>
      </c>
      <c r="M676" s="42">
        <v>0</v>
      </c>
      <c r="N676" s="40">
        <v>8447250</v>
      </c>
      <c r="O676" s="42">
        <v>281575</v>
      </c>
      <c r="P676" s="38">
        <v>634</v>
      </c>
      <c r="Q676" s="41">
        <v>46033</v>
      </c>
      <c r="R676" s="42">
        <v>101367000</v>
      </c>
      <c r="S676" s="38">
        <v>1041</v>
      </c>
      <c r="T676" s="41">
        <v>46049</v>
      </c>
      <c r="U676" s="42">
        <v>67578000</v>
      </c>
      <c r="V676" s="42">
        <v>1126300</v>
      </c>
      <c r="W676" s="42">
        <v>8447250</v>
      </c>
      <c r="X676" s="42">
        <v>8447250</v>
      </c>
      <c r="Y676" s="42">
        <v>8447250</v>
      </c>
      <c r="Z676" s="42">
        <v>8447250</v>
      </c>
      <c r="AA676" s="42">
        <v>8447250</v>
      </c>
      <c r="AB676" s="42">
        <v>8447250</v>
      </c>
      <c r="AC676" s="42">
        <f t="shared" si="164"/>
        <v>51809800</v>
      </c>
      <c r="AD676" s="42"/>
      <c r="AE676" s="42">
        <f t="shared" si="161"/>
        <v>8447250</v>
      </c>
      <c r="AF676" s="42">
        <f t="shared" si="173"/>
        <v>7320950</v>
      </c>
      <c r="AG676" s="42">
        <v>0</v>
      </c>
      <c r="AH676" s="42"/>
      <c r="AI676" s="42"/>
      <c r="AJ676" s="42">
        <f t="shared" si="162"/>
        <v>15768200</v>
      </c>
      <c r="AK676" s="42">
        <f t="shared" si="163"/>
        <v>67578000</v>
      </c>
      <c r="AL676" s="39"/>
      <c r="AM676" s="39"/>
      <c r="AN676" s="39"/>
      <c r="AO676" s="39"/>
      <c r="AP676" s="39"/>
      <c r="AQ676" s="39" t="s">
        <v>61</v>
      </c>
      <c r="AR676" s="39" t="s">
        <v>1089</v>
      </c>
      <c r="AS676" s="39" t="s">
        <v>1090</v>
      </c>
      <c r="AT676" s="39" t="s">
        <v>650</v>
      </c>
    </row>
    <row r="677" spans="1:46" hidden="1" x14ac:dyDescent="0.25">
      <c r="A677" s="38">
        <v>676</v>
      </c>
      <c r="B677" s="39" t="s">
        <v>6</v>
      </c>
      <c r="C677" s="39" t="s">
        <v>2108</v>
      </c>
      <c r="D677" s="39" t="s">
        <v>2109</v>
      </c>
      <c r="E677" s="40">
        <v>1018422782</v>
      </c>
      <c r="F677" s="41">
        <v>46051</v>
      </c>
      <c r="G677" s="41"/>
      <c r="H677" s="41">
        <v>46293</v>
      </c>
      <c r="I677" s="42">
        <v>73458000</v>
      </c>
      <c r="J677" s="43"/>
      <c r="K677" s="40">
        <v>0</v>
      </c>
      <c r="L677" s="39" t="s">
        <v>60</v>
      </c>
      <c r="M677" s="42">
        <v>0</v>
      </c>
      <c r="N677" s="40">
        <v>9182250</v>
      </c>
      <c r="O677" s="42">
        <v>306075</v>
      </c>
      <c r="P677" s="38">
        <v>376</v>
      </c>
      <c r="Q677" s="41">
        <v>46033</v>
      </c>
      <c r="R677" s="42">
        <v>110187000</v>
      </c>
      <c r="S677" s="38">
        <v>1153</v>
      </c>
      <c r="T677" s="41">
        <v>46051</v>
      </c>
      <c r="U677" s="42">
        <v>73458000</v>
      </c>
      <c r="V677" s="42">
        <v>612150</v>
      </c>
      <c r="W677" s="42">
        <v>9182250</v>
      </c>
      <c r="X677" s="42">
        <v>9182250</v>
      </c>
      <c r="Y677" s="42">
        <v>9182250</v>
      </c>
      <c r="Z677" s="42">
        <v>9182250</v>
      </c>
      <c r="AA677" s="42">
        <v>9182250</v>
      </c>
      <c r="AB677" s="42">
        <v>9182250</v>
      </c>
      <c r="AC677" s="42">
        <f t="shared" si="164"/>
        <v>55705650</v>
      </c>
      <c r="AD677" s="42"/>
      <c r="AE677" s="42">
        <f t="shared" si="161"/>
        <v>9182250</v>
      </c>
      <c r="AF677" s="42">
        <f>--N677/30*28</f>
        <v>8570100</v>
      </c>
      <c r="AG677" s="42">
        <v>0</v>
      </c>
      <c r="AH677" s="42"/>
      <c r="AI677" s="42"/>
      <c r="AJ677" s="42">
        <f t="shared" si="162"/>
        <v>17752350</v>
      </c>
      <c r="AK677" s="42">
        <f t="shared" si="163"/>
        <v>73458000</v>
      </c>
      <c r="AL677" s="39"/>
      <c r="AM677" s="39"/>
      <c r="AN677" s="39"/>
      <c r="AO677" s="39"/>
      <c r="AP677" s="39"/>
      <c r="AQ677" s="39" t="s">
        <v>93</v>
      </c>
      <c r="AR677" s="39" t="s">
        <v>2110</v>
      </c>
      <c r="AS677" s="39" t="s">
        <v>2111</v>
      </c>
      <c r="AT677" s="39" t="s">
        <v>1175</v>
      </c>
    </row>
    <row r="678" spans="1:46" hidden="1" x14ac:dyDescent="0.25">
      <c r="A678" s="38">
        <v>677</v>
      </c>
      <c r="B678" s="39" t="s">
        <v>7</v>
      </c>
      <c r="C678" s="39" t="s">
        <v>1091</v>
      </c>
      <c r="D678" s="39" t="s">
        <v>1092</v>
      </c>
      <c r="E678" s="40">
        <v>7225214</v>
      </c>
      <c r="F678" s="41">
        <v>46049</v>
      </c>
      <c r="G678" s="41"/>
      <c r="H678" s="41">
        <v>46291</v>
      </c>
      <c r="I678" s="42">
        <v>101326304</v>
      </c>
      <c r="J678" s="43"/>
      <c r="K678" s="40">
        <v>0</v>
      </c>
      <c r="L678" s="39" t="s">
        <v>60</v>
      </c>
      <c r="M678" s="42">
        <v>0</v>
      </c>
      <c r="N678" s="40">
        <v>12665788</v>
      </c>
      <c r="O678" s="42">
        <v>422192.93333333335</v>
      </c>
      <c r="P678" s="38">
        <v>716</v>
      </c>
      <c r="Q678" s="41">
        <v>46033</v>
      </c>
      <c r="R678" s="42">
        <v>165016080</v>
      </c>
      <c r="S678" s="38">
        <v>1030</v>
      </c>
      <c r="T678" s="41">
        <v>46049</v>
      </c>
      <c r="U678" s="42">
        <v>101326304</v>
      </c>
      <c r="V678" s="42">
        <v>1688771.7333333334</v>
      </c>
      <c r="W678" s="42">
        <v>12665788</v>
      </c>
      <c r="X678" s="42">
        <v>12665788</v>
      </c>
      <c r="Y678" s="42">
        <v>12665788</v>
      </c>
      <c r="Z678" s="42">
        <v>12665788</v>
      </c>
      <c r="AA678" s="42">
        <v>12665788</v>
      </c>
      <c r="AB678" s="42">
        <v>12665788</v>
      </c>
      <c r="AC678" s="42">
        <f>SUM(V678:Y678)</f>
        <v>39686135.733333334</v>
      </c>
      <c r="AD678" s="42">
        <f>SUBTOTAL(9,Z678:AB678)</f>
        <v>0</v>
      </c>
      <c r="AE678" s="42">
        <f t="shared" si="161"/>
        <v>12665788</v>
      </c>
      <c r="AF678" s="42">
        <f t="shared" ref="AF678:AF679" si="174">--N678/30*26</f>
        <v>10977016.266666668</v>
      </c>
      <c r="AG678" s="42">
        <v>0</v>
      </c>
      <c r="AH678" s="42"/>
      <c r="AI678" s="42"/>
      <c r="AJ678" s="42">
        <f t="shared" si="162"/>
        <v>23642804.266666666</v>
      </c>
      <c r="AK678" s="42">
        <f t="shared" si="163"/>
        <v>63328940</v>
      </c>
      <c r="AL678" s="39"/>
      <c r="AM678" s="39"/>
      <c r="AN678" s="39"/>
      <c r="AO678" s="39"/>
      <c r="AP678" s="39"/>
      <c r="AQ678" s="39" t="s">
        <v>61</v>
      </c>
      <c r="AR678" s="39" t="s">
        <v>1093</v>
      </c>
      <c r="AS678" s="39" t="s">
        <v>1094</v>
      </c>
      <c r="AT678" s="39" t="s">
        <v>650</v>
      </c>
    </row>
    <row r="679" spans="1:46" hidden="1" x14ac:dyDescent="0.25">
      <c r="A679" s="38">
        <v>678</v>
      </c>
      <c r="B679" s="39" t="s">
        <v>7</v>
      </c>
      <c r="C679" s="39" t="s">
        <v>1095</v>
      </c>
      <c r="D679" s="39" t="s">
        <v>1096</v>
      </c>
      <c r="E679" s="40">
        <v>1014241211</v>
      </c>
      <c r="F679" s="41">
        <v>46049</v>
      </c>
      <c r="G679" s="41"/>
      <c r="H679" s="41">
        <v>46291</v>
      </c>
      <c r="I679" s="42">
        <v>67578000</v>
      </c>
      <c r="J679" s="43"/>
      <c r="K679" s="40">
        <v>0</v>
      </c>
      <c r="L679" s="39" t="s">
        <v>60</v>
      </c>
      <c r="M679" s="42">
        <v>0</v>
      </c>
      <c r="N679" s="40">
        <v>8447250</v>
      </c>
      <c r="O679" s="42">
        <v>281575</v>
      </c>
      <c r="P679" s="38">
        <v>629</v>
      </c>
      <c r="Q679" s="41">
        <v>46033</v>
      </c>
      <c r="R679" s="42">
        <v>101367000</v>
      </c>
      <c r="S679" s="38">
        <v>1001</v>
      </c>
      <c r="T679" s="41">
        <v>46049</v>
      </c>
      <c r="U679" s="42">
        <v>67578000</v>
      </c>
      <c r="V679" s="42">
        <v>1126300</v>
      </c>
      <c r="W679" s="42">
        <v>8447250</v>
      </c>
      <c r="X679" s="42">
        <v>8447250</v>
      </c>
      <c r="Y679" s="42">
        <v>8447250</v>
      </c>
      <c r="Z679" s="42">
        <v>8447250</v>
      </c>
      <c r="AA679" s="42">
        <v>8447250</v>
      </c>
      <c r="AB679" s="42">
        <v>8447250</v>
      </c>
      <c r="AC679" s="42">
        <f t="shared" si="164"/>
        <v>51809800</v>
      </c>
      <c r="AD679" s="42"/>
      <c r="AE679" s="42">
        <f t="shared" si="161"/>
        <v>8447250</v>
      </c>
      <c r="AF679" s="42">
        <f t="shared" si="174"/>
        <v>7320950</v>
      </c>
      <c r="AG679" s="42">
        <v>0</v>
      </c>
      <c r="AH679" s="42"/>
      <c r="AI679" s="42"/>
      <c r="AJ679" s="42">
        <f t="shared" si="162"/>
        <v>15768200</v>
      </c>
      <c r="AK679" s="42">
        <f t="shared" si="163"/>
        <v>67578000</v>
      </c>
      <c r="AL679" s="39"/>
      <c r="AM679" s="39"/>
      <c r="AN679" s="39"/>
      <c r="AO679" s="39"/>
      <c r="AP679" s="39"/>
      <c r="AQ679" s="39" t="s">
        <v>61</v>
      </c>
      <c r="AR679" s="39" t="s">
        <v>1097</v>
      </c>
      <c r="AS679" s="39" t="s">
        <v>1098</v>
      </c>
      <c r="AT679" s="39" t="s">
        <v>650</v>
      </c>
    </row>
    <row r="680" spans="1:46" hidden="1" x14ac:dyDescent="0.25">
      <c r="A680" s="38">
        <v>679</v>
      </c>
      <c r="B680" s="39" t="s">
        <v>2</v>
      </c>
      <c r="C680" s="39" t="s">
        <v>3000</v>
      </c>
      <c r="D680" s="39" t="s">
        <v>3001</v>
      </c>
      <c r="E680" s="40">
        <v>1007340934</v>
      </c>
      <c r="F680" s="41">
        <v>46055</v>
      </c>
      <c r="G680" s="41"/>
      <c r="H680" s="41">
        <v>46296</v>
      </c>
      <c r="I680" s="42">
        <v>30002752</v>
      </c>
      <c r="J680" s="43"/>
      <c r="K680" s="40">
        <v>0</v>
      </c>
      <c r="L680" s="39" t="s">
        <v>60</v>
      </c>
      <c r="M680" s="42">
        <v>0</v>
      </c>
      <c r="N680" s="40">
        <v>3750344</v>
      </c>
      <c r="O680" s="42">
        <v>125011.46666666666</v>
      </c>
      <c r="P680" s="38">
        <v>139</v>
      </c>
      <c r="Q680" s="41">
        <v>46033</v>
      </c>
      <c r="R680" s="42">
        <v>30002752</v>
      </c>
      <c r="S680" s="38">
        <v>1187</v>
      </c>
      <c r="T680" s="41">
        <v>46052</v>
      </c>
      <c r="U680" s="42">
        <v>30002752</v>
      </c>
      <c r="V680" s="42">
        <v>0</v>
      </c>
      <c r="W680" s="42">
        <v>3625332.5333333332</v>
      </c>
      <c r="X680" s="42">
        <v>3750344</v>
      </c>
      <c r="Y680" s="42">
        <v>3750344</v>
      </c>
      <c r="Z680" s="42">
        <v>3750344</v>
      </c>
      <c r="AA680" s="42">
        <v>3750344</v>
      </c>
      <c r="AB680" s="42">
        <v>3750344</v>
      </c>
      <c r="AC680" s="42">
        <f t="shared" si="164"/>
        <v>22377052.533333331</v>
      </c>
      <c r="AD680" s="42"/>
      <c r="AE680" s="42">
        <f t="shared" si="161"/>
        <v>3750344</v>
      </c>
      <c r="AF680" s="42">
        <f>--N680</f>
        <v>3750344</v>
      </c>
      <c r="AG680" s="42">
        <f>--N680/30*1</f>
        <v>125011.46666666666</v>
      </c>
      <c r="AH680" s="42">
        <v>0</v>
      </c>
      <c r="AI680" s="42">
        <v>0</v>
      </c>
      <c r="AJ680" s="42">
        <f t="shared" si="162"/>
        <v>7625699.4666666668</v>
      </c>
      <c r="AK680" s="42">
        <f t="shared" si="163"/>
        <v>30002752</v>
      </c>
      <c r="AL680" s="39"/>
      <c r="AM680" s="39"/>
      <c r="AN680" s="39"/>
      <c r="AO680" s="39"/>
      <c r="AP680" s="39"/>
      <c r="AQ680" s="39" t="s">
        <v>61</v>
      </c>
      <c r="AR680" s="39" t="s">
        <v>3002</v>
      </c>
      <c r="AS680" s="39" t="s">
        <v>3003</v>
      </c>
      <c r="AT680" s="39" t="s">
        <v>2954</v>
      </c>
    </row>
    <row r="681" spans="1:46" hidden="1" x14ac:dyDescent="0.25">
      <c r="A681" s="38">
        <v>680</v>
      </c>
      <c r="B681" s="39" t="s">
        <v>7</v>
      </c>
      <c r="C681" s="39" t="s">
        <v>1099</v>
      </c>
      <c r="D681" s="39" t="s">
        <v>1100</v>
      </c>
      <c r="E681" s="40">
        <v>1012418540</v>
      </c>
      <c r="F681" s="41">
        <v>46050</v>
      </c>
      <c r="G681" s="41"/>
      <c r="H681" s="41">
        <v>46292</v>
      </c>
      <c r="I681" s="42">
        <v>48350400</v>
      </c>
      <c r="J681" s="43"/>
      <c r="K681" s="40">
        <v>0</v>
      </c>
      <c r="L681" s="39" t="s">
        <v>60</v>
      </c>
      <c r="M681" s="42">
        <v>0</v>
      </c>
      <c r="N681" s="40">
        <v>6043800</v>
      </c>
      <c r="O681" s="42">
        <v>201460</v>
      </c>
      <c r="P681" s="38">
        <v>680</v>
      </c>
      <c r="Q681" s="41">
        <v>46033</v>
      </c>
      <c r="R681" s="42">
        <v>48350400</v>
      </c>
      <c r="S681" s="38">
        <v>1102</v>
      </c>
      <c r="T681" s="41">
        <v>46050</v>
      </c>
      <c r="U681" s="42">
        <v>48350400</v>
      </c>
      <c r="V681" s="42">
        <v>604380</v>
      </c>
      <c r="W681" s="42">
        <v>6043800</v>
      </c>
      <c r="X681" s="42">
        <v>6043800</v>
      </c>
      <c r="Y681" s="42">
        <v>6043800</v>
      </c>
      <c r="Z681" s="42">
        <v>6043800</v>
      </c>
      <c r="AA681" s="42">
        <v>6043800</v>
      </c>
      <c r="AB681" s="42">
        <v>6043800</v>
      </c>
      <c r="AC681" s="42">
        <f t="shared" si="164"/>
        <v>36867180</v>
      </c>
      <c r="AD681" s="42"/>
      <c r="AE681" s="42">
        <f t="shared" si="161"/>
        <v>6043800</v>
      </c>
      <c r="AF681" s="42">
        <f>--N681/30*27</f>
        <v>5439420</v>
      </c>
      <c r="AG681" s="42">
        <v>0</v>
      </c>
      <c r="AH681" s="42"/>
      <c r="AI681" s="42"/>
      <c r="AJ681" s="42">
        <f t="shared" si="162"/>
        <v>11483220</v>
      </c>
      <c r="AK681" s="42">
        <f t="shared" si="163"/>
        <v>48350400</v>
      </c>
      <c r="AL681" s="39"/>
      <c r="AM681" s="39"/>
      <c r="AN681" s="39"/>
      <c r="AO681" s="39"/>
      <c r="AP681" s="39"/>
      <c r="AQ681" s="39" t="s">
        <v>61</v>
      </c>
      <c r="AR681" s="39" t="s">
        <v>1101</v>
      </c>
      <c r="AS681" s="39" t="s">
        <v>1102</v>
      </c>
      <c r="AT681" s="39" t="s">
        <v>650</v>
      </c>
    </row>
    <row r="682" spans="1:46" hidden="1" x14ac:dyDescent="0.25">
      <c r="A682" s="38">
        <v>681</v>
      </c>
      <c r="B682" s="39" t="s">
        <v>2</v>
      </c>
      <c r="C682" s="39" t="s">
        <v>3004</v>
      </c>
      <c r="D682" s="39" t="s">
        <v>3005</v>
      </c>
      <c r="E682" s="40">
        <v>80032948</v>
      </c>
      <c r="F682" s="41">
        <v>46055</v>
      </c>
      <c r="G682" s="41"/>
      <c r="H682" s="41">
        <v>46296</v>
      </c>
      <c r="I682" s="42">
        <v>48720000</v>
      </c>
      <c r="J682" s="43"/>
      <c r="K682" s="40">
        <v>0</v>
      </c>
      <c r="L682" s="39" t="s">
        <v>60</v>
      </c>
      <c r="M682" s="42">
        <v>0</v>
      </c>
      <c r="N682" s="40">
        <v>6090000</v>
      </c>
      <c r="O682" s="42">
        <v>203000</v>
      </c>
      <c r="P682" s="38">
        <v>143</v>
      </c>
      <c r="Q682" s="41">
        <v>46033</v>
      </c>
      <c r="R682" s="42">
        <v>48720000</v>
      </c>
      <c r="S682" s="38">
        <v>1080</v>
      </c>
      <c r="T682" s="41">
        <v>46050</v>
      </c>
      <c r="U682" s="42">
        <v>48720000</v>
      </c>
      <c r="V682" s="42">
        <v>0</v>
      </c>
      <c r="W682" s="42">
        <v>5887000</v>
      </c>
      <c r="X682" s="42">
        <v>6090000</v>
      </c>
      <c r="Y682" s="42">
        <v>6090000</v>
      </c>
      <c r="Z682" s="42">
        <v>6090000</v>
      </c>
      <c r="AA682" s="42">
        <v>6090000</v>
      </c>
      <c r="AB682" s="42">
        <v>6090000</v>
      </c>
      <c r="AC682" s="42">
        <f t="shared" si="164"/>
        <v>36337000</v>
      </c>
      <c r="AD682" s="42"/>
      <c r="AE682" s="42">
        <f t="shared" si="161"/>
        <v>6090000</v>
      </c>
      <c r="AF682" s="42">
        <f>--N682</f>
        <v>6090000</v>
      </c>
      <c r="AG682" s="42">
        <f>--N682/30*1</f>
        <v>203000</v>
      </c>
      <c r="AH682" s="42">
        <v>0</v>
      </c>
      <c r="AI682" s="42">
        <v>0</v>
      </c>
      <c r="AJ682" s="42">
        <f t="shared" si="162"/>
        <v>12383000</v>
      </c>
      <c r="AK682" s="42">
        <f t="shared" si="163"/>
        <v>48720000</v>
      </c>
      <c r="AL682" s="39"/>
      <c r="AM682" s="39"/>
      <c r="AN682" s="39"/>
      <c r="AO682" s="39"/>
      <c r="AP682" s="39"/>
      <c r="AQ682" s="39" t="s">
        <v>61</v>
      </c>
      <c r="AR682" s="39" t="s">
        <v>3006</v>
      </c>
      <c r="AS682" s="39" t="s">
        <v>3007</v>
      </c>
      <c r="AT682" s="39" t="s">
        <v>2954</v>
      </c>
    </row>
    <row r="683" spans="1:46" hidden="1" x14ac:dyDescent="0.25">
      <c r="A683" s="38">
        <v>682</v>
      </c>
      <c r="B683" s="39" t="s">
        <v>7</v>
      </c>
      <c r="C683" s="39" t="s">
        <v>1103</v>
      </c>
      <c r="D683" s="39" t="s">
        <v>1104</v>
      </c>
      <c r="E683" s="40">
        <v>79488186</v>
      </c>
      <c r="F683" s="41">
        <v>46049</v>
      </c>
      <c r="G683" s="41"/>
      <c r="H683" s="41">
        <v>46291</v>
      </c>
      <c r="I683" s="42">
        <v>67578000</v>
      </c>
      <c r="J683" s="43"/>
      <c r="K683" s="40">
        <v>0</v>
      </c>
      <c r="L683" s="39" t="s">
        <v>60</v>
      </c>
      <c r="M683" s="42">
        <v>0</v>
      </c>
      <c r="N683" s="40">
        <v>8447250</v>
      </c>
      <c r="O683" s="42">
        <v>281575</v>
      </c>
      <c r="P683" s="38">
        <v>626</v>
      </c>
      <c r="Q683" s="41">
        <v>46033</v>
      </c>
      <c r="R683" s="42">
        <v>101367000</v>
      </c>
      <c r="S683" s="38">
        <v>1038</v>
      </c>
      <c r="T683" s="41">
        <v>46049</v>
      </c>
      <c r="U683" s="42">
        <v>67578000</v>
      </c>
      <c r="V683" s="42">
        <v>1126300</v>
      </c>
      <c r="W683" s="42">
        <v>8447250</v>
      </c>
      <c r="X683" s="42">
        <v>8447250</v>
      </c>
      <c r="Y683" s="42">
        <v>8447250</v>
      </c>
      <c r="Z683" s="42">
        <v>8447250</v>
      </c>
      <c r="AA683" s="42">
        <v>8447250</v>
      </c>
      <c r="AB683" s="42">
        <v>8447250</v>
      </c>
      <c r="AC683" s="42">
        <f t="shared" si="164"/>
        <v>51809800</v>
      </c>
      <c r="AD683" s="42"/>
      <c r="AE683" s="42">
        <f t="shared" si="161"/>
        <v>8447250</v>
      </c>
      <c r="AF683" s="42">
        <f t="shared" ref="AF683:AF686" si="175">--N683/30*26</f>
        <v>7320950</v>
      </c>
      <c r="AG683" s="42">
        <v>0</v>
      </c>
      <c r="AH683" s="42"/>
      <c r="AI683" s="42"/>
      <c r="AJ683" s="42">
        <f t="shared" si="162"/>
        <v>15768200</v>
      </c>
      <c r="AK683" s="42">
        <f t="shared" si="163"/>
        <v>67578000</v>
      </c>
      <c r="AL683" s="39"/>
      <c r="AM683" s="39"/>
      <c r="AN683" s="39"/>
      <c r="AO683" s="39"/>
      <c r="AP683" s="39"/>
      <c r="AQ683" s="39" t="s">
        <v>61</v>
      </c>
      <c r="AR683" s="39" t="s">
        <v>1105</v>
      </c>
      <c r="AS683" s="39" t="s">
        <v>1106</v>
      </c>
      <c r="AT683" s="39" t="s">
        <v>650</v>
      </c>
    </row>
    <row r="684" spans="1:46" hidden="1" x14ac:dyDescent="0.25">
      <c r="A684" s="38">
        <v>683</v>
      </c>
      <c r="B684" s="39" t="s">
        <v>7</v>
      </c>
      <c r="C684" s="39" t="s">
        <v>1107</v>
      </c>
      <c r="D684" s="39" t="s">
        <v>1108</v>
      </c>
      <c r="E684" s="40">
        <v>1016109494</v>
      </c>
      <c r="F684" s="41">
        <v>46049</v>
      </c>
      <c r="G684" s="41"/>
      <c r="H684" s="41">
        <v>46291</v>
      </c>
      <c r="I684" s="42">
        <v>48350400</v>
      </c>
      <c r="J684" s="43"/>
      <c r="K684" s="40">
        <v>0</v>
      </c>
      <c r="L684" s="39" t="s">
        <v>60</v>
      </c>
      <c r="M684" s="42">
        <v>0</v>
      </c>
      <c r="N684" s="40">
        <v>6043800</v>
      </c>
      <c r="O684" s="42">
        <v>201460</v>
      </c>
      <c r="P684" s="38">
        <v>681</v>
      </c>
      <c r="Q684" s="41">
        <v>46101</v>
      </c>
      <c r="R684" s="42">
        <v>72525600</v>
      </c>
      <c r="S684" s="38">
        <v>1023</v>
      </c>
      <c r="T684" s="41">
        <v>46049</v>
      </c>
      <c r="U684" s="42">
        <v>48350400</v>
      </c>
      <c r="V684" s="42">
        <v>805840</v>
      </c>
      <c r="W684" s="42">
        <v>6043800</v>
      </c>
      <c r="X684" s="42">
        <v>6043800</v>
      </c>
      <c r="Y684" s="42">
        <v>6043800</v>
      </c>
      <c r="Z684" s="42">
        <v>6043800</v>
      </c>
      <c r="AA684" s="42">
        <v>6043800</v>
      </c>
      <c r="AB684" s="42">
        <v>6043800</v>
      </c>
      <c r="AC684" s="42">
        <f t="shared" si="164"/>
        <v>37068640</v>
      </c>
      <c r="AD684" s="42"/>
      <c r="AE684" s="42">
        <f t="shared" si="161"/>
        <v>6043800</v>
      </c>
      <c r="AF684" s="42">
        <f t="shared" si="175"/>
        <v>5237960</v>
      </c>
      <c r="AG684" s="42">
        <v>0</v>
      </c>
      <c r="AH684" s="42"/>
      <c r="AI684" s="42"/>
      <c r="AJ684" s="42">
        <f t="shared" si="162"/>
        <v>11281760</v>
      </c>
      <c r="AK684" s="42">
        <f t="shared" si="163"/>
        <v>48350400</v>
      </c>
      <c r="AL684" s="39"/>
      <c r="AM684" s="39"/>
      <c r="AN684" s="39"/>
      <c r="AO684" s="39"/>
      <c r="AP684" s="39"/>
      <c r="AQ684" s="39" t="s">
        <v>61</v>
      </c>
      <c r="AR684" s="39" t="s">
        <v>1109</v>
      </c>
      <c r="AS684" s="39" t="s">
        <v>1110</v>
      </c>
      <c r="AT684" s="39" t="s">
        <v>650</v>
      </c>
    </row>
    <row r="685" spans="1:46" hidden="1" x14ac:dyDescent="0.25">
      <c r="A685" s="38">
        <v>684</v>
      </c>
      <c r="B685" s="39" t="s">
        <v>7</v>
      </c>
      <c r="C685" s="39" t="s">
        <v>1111</v>
      </c>
      <c r="D685" s="39" t="s">
        <v>1112</v>
      </c>
      <c r="E685" s="40">
        <v>80156947</v>
      </c>
      <c r="F685" s="41">
        <v>46049</v>
      </c>
      <c r="G685" s="41"/>
      <c r="H685" s="41">
        <v>46291</v>
      </c>
      <c r="I685" s="42">
        <v>89040000</v>
      </c>
      <c r="J685" s="43"/>
      <c r="K685" s="40">
        <v>0</v>
      </c>
      <c r="L685" s="39" t="s">
        <v>60</v>
      </c>
      <c r="M685" s="42">
        <v>0</v>
      </c>
      <c r="N685" s="40">
        <v>11130000</v>
      </c>
      <c r="O685" s="42">
        <v>371000</v>
      </c>
      <c r="P685" s="38">
        <v>656</v>
      </c>
      <c r="Q685" s="41">
        <v>46033</v>
      </c>
      <c r="R685" s="42">
        <v>89040000</v>
      </c>
      <c r="S685" s="38">
        <v>1028</v>
      </c>
      <c r="T685" s="41">
        <v>46049</v>
      </c>
      <c r="U685" s="42">
        <v>89040000</v>
      </c>
      <c r="V685" s="42">
        <v>1484000</v>
      </c>
      <c r="W685" s="42">
        <v>11130000</v>
      </c>
      <c r="X685" s="42">
        <v>11130000</v>
      </c>
      <c r="Y685" s="42">
        <v>11130000</v>
      </c>
      <c r="Z685" s="42">
        <v>11130000</v>
      </c>
      <c r="AA685" s="42">
        <v>11130000</v>
      </c>
      <c r="AB685" s="42">
        <v>11130000</v>
      </c>
      <c r="AC685" s="42">
        <f t="shared" si="164"/>
        <v>68264000</v>
      </c>
      <c r="AD685" s="42"/>
      <c r="AE685" s="42">
        <f t="shared" si="161"/>
        <v>11130000</v>
      </c>
      <c r="AF685" s="42">
        <f t="shared" si="175"/>
        <v>9646000</v>
      </c>
      <c r="AG685" s="42">
        <v>0</v>
      </c>
      <c r="AH685" s="42"/>
      <c r="AI685" s="42"/>
      <c r="AJ685" s="42">
        <f t="shared" si="162"/>
        <v>20776000</v>
      </c>
      <c r="AK685" s="42">
        <f t="shared" si="163"/>
        <v>89040000</v>
      </c>
      <c r="AL685" s="39"/>
      <c r="AM685" s="39"/>
      <c r="AN685" s="39"/>
      <c r="AO685" s="39"/>
      <c r="AP685" s="39"/>
      <c r="AQ685" s="39" t="s">
        <v>61</v>
      </c>
      <c r="AR685" s="39" t="s">
        <v>1113</v>
      </c>
      <c r="AS685" s="39" t="s">
        <v>1114</v>
      </c>
      <c r="AT685" s="39" t="s">
        <v>650</v>
      </c>
    </row>
    <row r="686" spans="1:46" hidden="1" x14ac:dyDescent="0.25">
      <c r="A686" s="38">
        <v>685</v>
      </c>
      <c r="B686" s="39" t="s">
        <v>7</v>
      </c>
      <c r="C686" s="39" t="s">
        <v>1115</v>
      </c>
      <c r="D686" s="39" t="s">
        <v>1116</v>
      </c>
      <c r="E686" s="40">
        <v>93410836</v>
      </c>
      <c r="F686" s="41">
        <v>46049</v>
      </c>
      <c r="G686" s="41"/>
      <c r="H686" s="41">
        <v>46291</v>
      </c>
      <c r="I686" s="42">
        <v>89040000</v>
      </c>
      <c r="J686" s="43"/>
      <c r="K686" s="40">
        <v>0</v>
      </c>
      <c r="L686" s="39" t="s">
        <v>60</v>
      </c>
      <c r="M686" s="42">
        <v>0</v>
      </c>
      <c r="N686" s="40">
        <v>11130000</v>
      </c>
      <c r="O686" s="42">
        <v>371000</v>
      </c>
      <c r="P686" s="38">
        <v>715</v>
      </c>
      <c r="Q686" s="41">
        <v>46033</v>
      </c>
      <c r="R686" s="42">
        <v>133560000</v>
      </c>
      <c r="S686" s="38">
        <v>1053</v>
      </c>
      <c r="T686" s="41">
        <v>46049</v>
      </c>
      <c r="U686" s="42">
        <v>89040000</v>
      </c>
      <c r="V686" s="42">
        <v>1484000</v>
      </c>
      <c r="W686" s="42">
        <v>11130000</v>
      </c>
      <c r="X686" s="42">
        <v>11130000</v>
      </c>
      <c r="Y686" s="42">
        <v>11130000</v>
      </c>
      <c r="Z686" s="42">
        <v>11130000</v>
      </c>
      <c r="AA686" s="42">
        <v>11130000</v>
      </c>
      <c r="AB686" s="42">
        <v>11130000</v>
      </c>
      <c r="AC686" s="42">
        <f t="shared" si="164"/>
        <v>68264000</v>
      </c>
      <c r="AD686" s="42"/>
      <c r="AE686" s="42">
        <f t="shared" si="161"/>
        <v>11130000</v>
      </c>
      <c r="AF686" s="42">
        <f t="shared" si="175"/>
        <v>9646000</v>
      </c>
      <c r="AG686" s="42">
        <v>0</v>
      </c>
      <c r="AH686" s="42"/>
      <c r="AI686" s="42"/>
      <c r="AJ686" s="42">
        <f t="shared" si="162"/>
        <v>20776000</v>
      </c>
      <c r="AK686" s="42">
        <f t="shared" si="163"/>
        <v>89040000</v>
      </c>
      <c r="AL686" s="39"/>
      <c r="AM686" s="39"/>
      <c r="AN686" s="39"/>
      <c r="AO686" s="39"/>
      <c r="AP686" s="39"/>
      <c r="AQ686" s="39" t="s">
        <v>61</v>
      </c>
      <c r="AR686" s="39" t="s">
        <v>1117</v>
      </c>
      <c r="AS686" s="39" t="s">
        <v>1118</v>
      </c>
      <c r="AT686" s="39" t="s">
        <v>650</v>
      </c>
    </row>
    <row r="687" spans="1:46" hidden="1" x14ac:dyDescent="0.25">
      <c r="A687" s="38">
        <v>686</v>
      </c>
      <c r="B687" s="39" t="s">
        <v>4</v>
      </c>
      <c r="C687" s="39" t="s">
        <v>2690</v>
      </c>
      <c r="D687" s="39" t="s">
        <v>2691</v>
      </c>
      <c r="E687" s="40">
        <v>1010216303</v>
      </c>
      <c r="F687" s="41">
        <v>46052</v>
      </c>
      <c r="G687" s="41"/>
      <c r="H687" s="41">
        <v>46294</v>
      </c>
      <c r="I687" s="42">
        <v>73792312</v>
      </c>
      <c r="J687" s="43"/>
      <c r="K687" s="40">
        <v>0</v>
      </c>
      <c r="L687" s="39" t="s">
        <v>60</v>
      </c>
      <c r="M687" s="42">
        <v>0</v>
      </c>
      <c r="N687" s="40">
        <v>9224039</v>
      </c>
      <c r="O687" s="42">
        <v>307467.96666666667</v>
      </c>
      <c r="P687" s="38">
        <v>570</v>
      </c>
      <c r="Q687" s="41">
        <v>46033</v>
      </c>
      <c r="R687" s="42">
        <v>110688468</v>
      </c>
      <c r="S687" s="38">
        <v>1083</v>
      </c>
      <c r="T687" s="41">
        <v>46050</v>
      </c>
      <c r="U687" s="42">
        <v>73792312</v>
      </c>
      <c r="V687" s="42">
        <v>307467.96999999997</v>
      </c>
      <c r="W687" s="42">
        <v>9224039</v>
      </c>
      <c r="X687" s="42">
        <v>9224039</v>
      </c>
      <c r="Y687" s="42">
        <v>9224039</v>
      </c>
      <c r="Z687" s="42">
        <v>9224039</v>
      </c>
      <c r="AA687" s="42">
        <v>9224039</v>
      </c>
      <c r="AB687" s="42">
        <v>9224039</v>
      </c>
      <c r="AC687" s="42">
        <f t="shared" si="164"/>
        <v>55651701.969999999</v>
      </c>
      <c r="AD687" s="42"/>
      <c r="AE687" s="42">
        <f t="shared" si="161"/>
        <v>9224039</v>
      </c>
      <c r="AF687" s="42">
        <f>--N687/30*29</f>
        <v>8916571.0333333332</v>
      </c>
      <c r="AG687" s="42">
        <v>0</v>
      </c>
      <c r="AH687" s="42"/>
      <c r="AI687" s="42"/>
      <c r="AJ687" s="42">
        <f t="shared" si="162"/>
        <v>18140610.033333331</v>
      </c>
      <c r="AK687" s="42">
        <f t="shared" si="163"/>
        <v>73792312.00333333</v>
      </c>
      <c r="AL687" s="39"/>
      <c r="AM687" s="39"/>
      <c r="AN687" s="39"/>
      <c r="AO687" s="39"/>
      <c r="AP687" s="39"/>
      <c r="AQ687" s="39" t="s">
        <v>61</v>
      </c>
      <c r="AR687" s="39" t="s">
        <v>2692</v>
      </c>
      <c r="AS687" s="39" t="s">
        <v>2693</v>
      </c>
      <c r="AT687" s="39" t="s">
        <v>2277</v>
      </c>
    </row>
    <row r="688" spans="1:46" hidden="1" x14ac:dyDescent="0.25">
      <c r="A688" s="38">
        <v>687</v>
      </c>
      <c r="B688" s="39" t="s">
        <v>4</v>
      </c>
      <c r="C688" s="39" t="s">
        <v>2694</v>
      </c>
      <c r="D688" s="39" t="s">
        <v>2695</v>
      </c>
      <c r="E688" s="40">
        <v>80259950</v>
      </c>
      <c r="F688" s="41">
        <v>46056</v>
      </c>
      <c r="G688" s="41"/>
      <c r="H688" s="41">
        <v>46297</v>
      </c>
      <c r="I688" s="42">
        <v>101326296</v>
      </c>
      <c r="J688" s="43"/>
      <c r="K688" s="40">
        <v>0</v>
      </c>
      <c r="L688" s="39" t="s">
        <v>60</v>
      </c>
      <c r="M688" s="42">
        <v>0</v>
      </c>
      <c r="N688" s="40">
        <v>12665787</v>
      </c>
      <c r="O688" s="42">
        <v>422192.9</v>
      </c>
      <c r="P688" s="38">
        <v>590</v>
      </c>
      <c r="Q688" s="41">
        <v>46033</v>
      </c>
      <c r="R688" s="42">
        <v>101326296</v>
      </c>
      <c r="S688" s="38">
        <v>1200</v>
      </c>
      <c r="T688" s="41">
        <v>46052</v>
      </c>
      <c r="U688" s="42">
        <v>101326296</v>
      </c>
      <c r="V688" s="42">
        <v>0</v>
      </c>
      <c r="W688" s="42">
        <v>11821401.200000001</v>
      </c>
      <c r="X688" s="42">
        <v>12665787</v>
      </c>
      <c r="Y688" s="42">
        <v>12665787</v>
      </c>
      <c r="Z688" s="42">
        <v>12665787</v>
      </c>
      <c r="AA688" s="42">
        <v>12665787</v>
      </c>
      <c r="AB688" s="42">
        <v>12665787</v>
      </c>
      <c r="AC688" s="42">
        <f t="shared" si="164"/>
        <v>75150336.200000003</v>
      </c>
      <c r="AD688" s="42"/>
      <c r="AE688" s="42">
        <f t="shared" si="161"/>
        <v>12665787</v>
      </c>
      <c r="AF688" s="42">
        <f t="shared" ref="AF688:AF689" si="176">--N688</f>
        <v>12665787</v>
      </c>
      <c r="AG688" s="42">
        <f t="shared" ref="AG688" si="177">--AB688/30*2</f>
        <v>844385.8</v>
      </c>
      <c r="AH688" s="42">
        <v>0</v>
      </c>
      <c r="AI688" s="42">
        <v>0</v>
      </c>
      <c r="AJ688" s="42">
        <f t="shared" si="162"/>
        <v>26175959.800000001</v>
      </c>
      <c r="AK688" s="42">
        <f t="shared" si="163"/>
        <v>101326296</v>
      </c>
      <c r="AL688" s="39"/>
      <c r="AM688" s="39"/>
      <c r="AN688" s="39"/>
      <c r="AO688" s="39"/>
      <c r="AP688" s="39"/>
      <c r="AQ688" s="39" t="s">
        <v>61</v>
      </c>
      <c r="AR688" s="39" t="s">
        <v>2696</v>
      </c>
      <c r="AS688" s="39" t="s">
        <v>2697</v>
      </c>
      <c r="AT688" s="39" t="s">
        <v>2277</v>
      </c>
    </row>
    <row r="689" spans="1:47" hidden="1" x14ac:dyDescent="0.25">
      <c r="A689" s="38">
        <v>688</v>
      </c>
      <c r="B689" s="39" t="s">
        <v>4</v>
      </c>
      <c r="C689" s="39" t="s">
        <v>2698</v>
      </c>
      <c r="D689" s="39" t="s">
        <v>2699</v>
      </c>
      <c r="E689" s="40">
        <v>80733970</v>
      </c>
      <c r="F689" s="41">
        <v>46056</v>
      </c>
      <c r="G689" s="41"/>
      <c r="H689" s="41">
        <v>46297</v>
      </c>
      <c r="I689" s="42">
        <v>95896816</v>
      </c>
      <c r="J689" s="43"/>
      <c r="K689" s="40">
        <v>0</v>
      </c>
      <c r="L689" s="39" t="s">
        <v>60</v>
      </c>
      <c r="M689" s="42">
        <v>0</v>
      </c>
      <c r="N689" s="40">
        <v>11987102</v>
      </c>
      <c r="O689" s="42">
        <v>399570.06666666665</v>
      </c>
      <c r="P689" s="38">
        <v>571</v>
      </c>
      <c r="Q689" s="41">
        <v>46033</v>
      </c>
      <c r="R689" s="42">
        <v>95896824</v>
      </c>
      <c r="S689" s="38">
        <v>1232</v>
      </c>
      <c r="T689" s="41">
        <v>46052</v>
      </c>
      <c r="U689" s="42">
        <v>95896824</v>
      </c>
      <c r="V689" s="42">
        <v>0</v>
      </c>
      <c r="W689" s="42">
        <v>11187961.869999999</v>
      </c>
      <c r="X689" s="42">
        <v>11987102</v>
      </c>
      <c r="Y689" s="42">
        <v>11987102</v>
      </c>
      <c r="Z689" s="42">
        <v>11987102</v>
      </c>
      <c r="AA689" s="42">
        <v>11987102</v>
      </c>
      <c r="AB689" s="42">
        <v>11987102</v>
      </c>
      <c r="AC689" s="42">
        <f t="shared" si="164"/>
        <v>71123471.870000005</v>
      </c>
      <c r="AD689" s="42"/>
      <c r="AE689" s="42">
        <f t="shared" si="161"/>
        <v>11987102</v>
      </c>
      <c r="AF689" s="42">
        <f t="shared" si="176"/>
        <v>11987102</v>
      </c>
      <c r="AG689" s="42">
        <f>--AB689/30*2--8</f>
        <v>799148.1333333333</v>
      </c>
      <c r="AH689" s="42">
        <v>0</v>
      </c>
      <c r="AI689" s="42">
        <v>0</v>
      </c>
      <c r="AJ689" s="42">
        <f t="shared" si="162"/>
        <v>24773352.133333333</v>
      </c>
      <c r="AK689" s="42">
        <f t="shared" si="163"/>
        <v>95896824.00333333</v>
      </c>
      <c r="AL689" s="38"/>
      <c r="AM689" s="41"/>
      <c r="AN689" s="41"/>
      <c r="AO689" s="38"/>
      <c r="AP689" s="38"/>
      <c r="AQ689" s="39" t="s">
        <v>61</v>
      </c>
      <c r="AR689" s="39" t="s">
        <v>2700</v>
      </c>
      <c r="AS689" s="39" t="s">
        <v>2701</v>
      </c>
      <c r="AT689" s="39" t="s">
        <v>2277</v>
      </c>
    </row>
    <row r="690" spans="1:47" hidden="1" x14ac:dyDescent="0.25">
      <c r="A690" s="38">
        <v>689</v>
      </c>
      <c r="B690" s="39" t="s">
        <v>4</v>
      </c>
      <c r="C690" s="39" t="s">
        <v>2702</v>
      </c>
      <c r="D690" s="39" t="s">
        <v>2703</v>
      </c>
      <c r="E690" s="40">
        <v>80151496</v>
      </c>
      <c r="F690" s="41">
        <v>46055</v>
      </c>
      <c r="G690" s="41"/>
      <c r="H690" s="41">
        <v>46296</v>
      </c>
      <c r="I690" s="42">
        <v>109200000</v>
      </c>
      <c r="J690" s="43"/>
      <c r="K690" s="40">
        <v>0</v>
      </c>
      <c r="L690" s="39" t="s">
        <v>60</v>
      </c>
      <c r="M690" s="42">
        <v>0</v>
      </c>
      <c r="N690" s="40">
        <v>13650000</v>
      </c>
      <c r="O690" s="42">
        <v>455000</v>
      </c>
      <c r="P690" s="38">
        <v>488</v>
      </c>
      <c r="Q690" s="41">
        <v>46033</v>
      </c>
      <c r="R690" s="42">
        <v>109200000</v>
      </c>
      <c r="S690" s="38">
        <v>1227</v>
      </c>
      <c r="T690" s="41">
        <v>46052</v>
      </c>
      <c r="U690" s="42">
        <v>109200000</v>
      </c>
      <c r="V690" s="42">
        <v>0</v>
      </c>
      <c r="W690" s="42">
        <v>13195000</v>
      </c>
      <c r="X690" s="42">
        <v>13650000</v>
      </c>
      <c r="Y690" s="42">
        <v>13650000</v>
      </c>
      <c r="Z690" s="42">
        <v>13650000</v>
      </c>
      <c r="AA690" s="42">
        <v>13650000</v>
      </c>
      <c r="AB690" s="42">
        <v>13650000</v>
      </c>
      <c r="AC690" s="42">
        <f t="shared" si="164"/>
        <v>81445000</v>
      </c>
      <c r="AD690" s="42"/>
      <c r="AE690" s="42">
        <f t="shared" si="161"/>
        <v>13650000</v>
      </c>
      <c r="AF690" s="42">
        <f t="shared" ref="AF690:AF692" si="178">--N690</f>
        <v>13650000</v>
      </c>
      <c r="AG690" s="42">
        <f t="shared" ref="AG690:AG692" si="179">--N690/30*1</f>
        <v>455000</v>
      </c>
      <c r="AH690" s="42">
        <v>0</v>
      </c>
      <c r="AI690" s="42">
        <v>0</v>
      </c>
      <c r="AJ690" s="42">
        <f t="shared" si="162"/>
        <v>27755000</v>
      </c>
      <c r="AK690" s="42">
        <f t="shared" si="163"/>
        <v>109200000</v>
      </c>
      <c r="AL690" s="39"/>
      <c r="AM690" s="39"/>
      <c r="AN690" s="39"/>
      <c r="AO690" s="39"/>
      <c r="AP690" s="39"/>
      <c r="AQ690" s="39" t="s">
        <v>61</v>
      </c>
      <c r="AR690" s="39" t="s">
        <v>2704</v>
      </c>
      <c r="AS690" s="39" t="s">
        <v>2705</v>
      </c>
      <c r="AT690" s="39" t="s">
        <v>2277</v>
      </c>
    </row>
    <row r="691" spans="1:47" hidden="1" x14ac:dyDescent="0.25">
      <c r="A691" s="38">
        <v>690</v>
      </c>
      <c r="B691" s="39" t="s">
        <v>4</v>
      </c>
      <c r="C691" s="39" t="s">
        <v>2706</v>
      </c>
      <c r="D691" s="39" t="s">
        <v>2707</v>
      </c>
      <c r="E691" s="40">
        <v>52278660</v>
      </c>
      <c r="F691" s="41">
        <v>46055</v>
      </c>
      <c r="G691" s="41"/>
      <c r="H691" s="41">
        <v>46296</v>
      </c>
      <c r="I691" s="42">
        <v>95896824</v>
      </c>
      <c r="J691" s="43"/>
      <c r="K691" s="40">
        <v>0</v>
      </c>
      <c r="L691" s="39" t="s">
        <v>60</v>
      </c>
      <c r="M691" s="42">
        <v>0</v>
      </c>
      <c r="N691" s="40">
        <v>11987103</v>
      </c>
      <c r="O691" s="42">
        <v>399570.1</v>
      </c>
      <c r="P691" s="38">
        <v>500</v>
      </c>
      <c r="Q691" s="41">
        <v>46033</v>
      </c>
      <c r="R691" s="42">
        <v>109200000</v>
      </c>
      <c r="S691" s="38">
        <v>1233</v>
      </c>
      <c r="T691" s="41">
        <v>46052</v>
      </c>
      <c r="U691" s="42">
        <v>95896824</v>
      </c>
      <c r="V691" s="42">
        <v>0</v>
      </c>
      <c r="W691" s="42">
        <v>11587532.899999999</v>
      </c>
      <c r="X691" s="42">
        <v>11987103</v>
      </c>
      <c r="Y691" s="42">
        <v>11987103</v>
      </c>
      <c r="Z691" s="42">
        <v>11987103</v>
      </c>
      <c r="AA691" s="42">
        <v>11987103</v>
      </c>
      <c r="AB691" s="42">
        <v>11987103</v>
      </c>
      <c r="AC691" s="42">
        <f t="shared" si="164"/>
        <v>71523047.900000006</v>
      </c>
      <c r="AD691" s="42"/>
      <c r="AE691" s="42">
        <f t="shared" si="161"/>
        <v>11987103</v>
      </c>
      <c r="AF691" s="42">
        <f t="shared" si="178"/>
        <v>11987103</v>
      </c>
      <c r="AG691" s="42">
        <f t="shared" si="179"/>
        <v>399570.1</v>
      </c>
      <c r="AH691" s="42">
        <v>0</v>
      </c>
      <c r="AI691" s="42">
        <v>0</v>
      </c>
      <c r="AJ691" s="42">
        <f t="shared" si="162"/>
        <v>24373776.100000001</v>
      </c>
      <c r="AK691" s="42">
        <f t="shared" si="163"/>
        <v>95896824</v>
      </c>
      <c r="AL691" s="39"/>
      <c r="AM691" s="39"/>
      <c r="AN691" s="39"/>
      <c r="AO691" s="39"/>
      <c r="AP691" s="39"/>
      <c r="AQ691" s="39" t="s">
        <v>61</v>
      </c>
      <c r="AR691" s="39" t="s">
        <v>2708</v>
      </c>
      <c r="AS691" s="39" t="s">
        <v>2709</v>
      </c>
      <c r="AT691" s="39" t="s">
        <v>2277</v>
      </c>
    </row>
    <row r="692" spans="1:47" hidden="1" x14ac:dyDescent="0.25">
      <c r="A692" s="38">
        <v>691</v>
      </c>
      <c r="B692" s="39" t="s">
        <v>4</v>
      </c>
      <c r="C692" s="39" t="s">
        <v>2710</v>
      </c>
      <c r="D692" s="39" t="s">
        <v>2711</v>
      </c>
      <c r="E692" s="40">
        <v>1072425411</v>
      </c>
      <c r="F692" s="41">
        <v>46055</v>
      </c>
      <c r="G692" s="41"/>
      <c r="H692" s="41">
        <v>46296</v>
      </c>
      <c r="I692" s="42">
        <v>92020328</v>
      </c>
      <c r="J692" s="43"/>
      <c r="K692" s="40">
        <v>0</v>
      </c>
      <c r="L692" s="39" t="s">
        <v>60</v>
      </c>
      <c r="M692" s="42">
        <v>0</v>
      </c>
      <c r="N692" s="40">
        <v>11502541</v>
      </c>
      <c r="O692" s="42">
        <v>383418.03333333333</v>
      </c>
      <c r="P692" s="38">
        <v>545</v>
      </c>
      <c r="Q692" s="41">
        <v>46033</v>
      </c>
      <c r="R692" s="42">
        <v>138030504</v>
      </c>
      <c r="S692" s="38">
        <v>1272</v>
      </c>
      <c r="T692" s="41">
        <v>46052</v>
      </c>
      <c r="U692" s="42">
        <v>92020328</v>
      </c>
      <c r="V692" s="42">
        <v>0</v>
      </c>
      <c r="W692" s="42">
        <v>11119122.966666667</v>
      </c>
      <c r="X692" s="42">
        <v>11502541</v>
      </c>
      <c r="Y692" s="42">
        <v>11502541</v>
      </c>
      <c r="Z692" s="42">
        <v>11502541</v>
      </c>
      <c r="AA692" s="42">
        <v>11502541</v>
      </c>
      <c r="AB692" s="42">
        <v>11502541</v>
      </c>
      <c r="AC692" s="42">
        <f t="shared" si="164"/>
        <v>68631827.966666669</v>
      </c>
      <c r="AD692" s="42"/>
      <c r="AE692" s="42">
        <f t="shared" si="161"/>
        <v>11502541</v>
      </c>
      <c r="AF692" s="42">
        <f t="shared" si="178"/>
        <v>11502541</v>
      </c>
      <c r="AG692" s="42">
        <f t="shared" si="179"/>
        <v>383418.03333333333</v>
      </c>
      <c r="AH692" s="42">
        <v>0</v>
      </c>
      <c r="AI692" s="42">
        <v>0</v>
      </c>
      <c r="AJ692" s="42">
        <f t="shared" si="162"/>
        <v>23388500.033333335</v>
      </c>
      <c r="AK692" s="42">
        <f t="shared" si="163"/>
        <v>92020328</v>
      </c>
      <c r="AL692" s="39"/>
      <c r="AM692" s="39"/>
      <c r="AN692" s="39"/>
      <c r="AO692" s="39"/>
      <c r="AP692" s="39"/>
      <c r="AQ692" s="39" t="s">
        <v>61</v>
      </c>
      <c r="AR692" s="39" t="s">
        <v>2712</v>
      </c>
      <c r="AS692" s="39" t="s">
        <v>2713</v>
      </c>
      <c r="AT692" s="39" t="s">
        <v>2277</v>
      </c>
    </row>
    <row r="693" spans="1:47" hidden="1" x14ac:dyDescent="0.25">
      <c r="A693" s="38">
        <v>692</v>
      </c>
      <c r="B693" s="39" t="s">
        <v>4</v>
      </c>
      <c r="C693" s="39" t="s">
        <v>2714</v>
      </c>
      <c r="D693" s="39" t="s">
        <v>2715</v>
      </c>
      <c r="E693" s="40">
        <v>80005601</v>
      </c>
      <c r="F693" s="41">
        <v>46052</v>
      </c>
      <c r="G693" s="41"/>
      <c r="H693" s="41">
        <v>46294</v>
      </c>
      <c r="I693" s="42">
        <v>50762296</v>
      </c>
      <c r="J693" s="43"/>
      <c r="K693" s="40">
        <v>0</v>
      </c>
      <c r="L693" s="39" t="s">
        <v>60</v>
      </c>
      <c r="M693" s="42">
        <v>0</v>
      </c>
      <c r="N693" s="40">
        <v>6345287</v>
      </c>
      <c r="O693" s="42">
        <v>211509.56666666668</v>
      </c>
      <c r="P693" s="38">
        <v>947</v>
      </c>
      <c r="Q693" s="41">
        <v>46042</v>
      </c>
      <c r="R693" s="42">
        <v>76143444</v>
      </c>
      <c r="S693" s="38">
        <v>1242</v>
      </c>
      <c r="T693" s="41">
        <v>46052</v>
      </c>
      <c r="U693" s="42">
        <v>50762296</v>
      </c>
      <c r="V693" s="42">
        <v>211509.56666666668</v>
      </c>
      <c r="W693" s="42">
        <v>6345287</v>
      </c>
      <c r="X693" s="42">
        <v>6345287</v>
      </c>
      <c r="Y693" s="42">
        <v>6345287</v>
      </c>
      <c r="Z693" s="42">
        <v>6345287</v>
      </c>
      <c r="AA693" s="42">
        <v>6345287</v>
      </c>
      <c r="AB693" s="42">
        <v>6345287</v>
      </c>
      <c r="AC693" s="42">
        <f t="shared" si="164"/>
        <v>38283231.566666663</v>
      </c>
      <c r="AD693" s="42"/>
      <c r="AE693" s="42">
        <f t="shared" si="161"/>
        <v>6345287</v>
      </c>
      <c r="AF693" s="42">
        <f>--N693/30*29</f>
        <v>6133777.4333333336</v>
      </c>
      <c r="AG693" s="42">
        <v>0</v>
      </c>
      <c r="AH693" s="42"/>
      <c r="AI693" s="42"/>
      <c r="AJ693" s="42">
        <f t="shared" si="162"/>
        <v>12479064.433333334</v>
      </c>
      <c r="AK693" s="42">
        <f t="shared" si="163"/>
        <v>50762296</v>
      </c>
      <c r="AL693" s="39"/>
      <c r="AM693" s="39"/>
      <c r="AN693" s="39"/>
      <c r="AO693" s="39"/>
      <c r="AP693" s="39"/>
      <c r="AQ693" s="39" t="s">
        <v>61</v>
      </c>
      <c r="AR693" s="39" t="s">
        <v>2716</v>
      </c>
      <c r="AS693" s="39" t="s">
        <v>2717</v>
      </c>
      <c r="AT693" s="39" t="s">
        <v>2277</v>
      </c>
    </row>
    <row r="694" spans="1:47" hidden="1" x14ac:dyDescent="0.25">
      <c r="A694" s="38">
        <v>693</v>
      </c>
      <c r="B694" s="39" t="s">
        <v>4</v>
      </c>
      <c r="C694" s="39" t="s">
        <v>2718</v>
      </c>
      <c r="D694" s="39" t="s">
        <v>2719</v>
      </c>
      <c r="E694" s="40">
        <v>79311768</v>
      </c>
      <c r="F694" s="41">
        <v>46055</v>
      </c>
      <c r="G694" s="41"/>
      <c r="H694" s="41">
        <v>46296</v>
      </c>
      <c r="I694" s="42">
        <v>89485200</v>
      </c>
      <c r="J694" s="43"/>
      <c r="K694" s="40">
        <v>0</v>
      </c>
      <c r="L694" s="39" t="s">
        <v>60</v>
      </c>
      <c r="M694" s="42">
        <v>0</v>
      </c>
      <c r="N694" s="40">
        <v>11185650</v>
      </c>
      <c r="O694" s="42">
        <v>372855</v>
      </c>
      <c r="P694" s="38">
        <v>561</v>
      </c>
      <c r="Q694" s="41">
        <v>46033</v>
      </c>
      <c r="R694" s="42">
        <v>134227800</v>
      </c>
      <c r="S694" s="38">
        <v>1258</v>
      </c>
      <c r="T694" s="41">
        <v>46052</v>
      </c>
      <c r="U694" s="42">
        <v>89485200</v>
      </c>
      <c r="V694" s="42">
        <v>0</v>
      </c>
      <c r="W694" s="42">
        <v>10812795</v>
      </c>
      <c r="X694" s="42">
        <v>11185650</v>
      </c>
      <c r="Y694" s="42">
        <v>11185650</v>
      </c>
      <c r="Z694" s="42">
        <v>11185650</v>
      </c>
      <c r="AA694" s="42">
        <v>11185650</v>
      </c>
      <c r="AB694" s="42">
        <v>11185650</v>
      </c>
      <c r="AC694" s="42">
        <f t="shared" si="164"/>
        <v>66741045</v>
      </c>
      <c r="AD694" s="42"/>
      <c r="AE694" s="42">
        <f t="shared" si="161"/>
        <v>11185650</v>
      </c>
      <c r="AF694" s="42">
        <f>--N694</f>
        <v>11185650</v>
      </c>
      <c r="AG694" s="42">
        <f>--N694/30*1</f>
        <v>372855</v>
      </c>
      <c r="AH694" s="42">
        <v>0</v>
      </c>
      <c r="AI694" s="42">
        <v>0</v>
      </c>
      <c r="AJ694" s="42">
        <f t="shared" si="162"/>
        <v>22744155</v>
      </c>
      <c r="AK694" s="42">
        <f t="shared" si="163"/>
        <v>89485200</v>
      </c>
      <c r="AL694" s="39"/>
      <c r="AM694" s="39"/>
      <c r="AN694" s="39"/>
      <c r="AO694" s="39"/>
      <c r="AP694" s="39"/>
      <c r="AQ694" s="39" t="s">
        <v>61</v>
      </c>
      <c r="AR694" s="39" t="s">
        <v>2720</v>
      </c>
      <c r="AS694" s="39" t="s">
        <v>2721</v>
      </c>
      <c r="AT694" s="39" t="s">
        <v>2277</v>
      </c>
    </row>
    <row r="695" spans="1:47" hidden="1" x14ac:dyDescent="0.25">
      <c r="A695" s="38">
        <v>694</v>
      </c>
      <c r="B695" s="39" t="s">
        <v>4</v>
      </c>
      <c r="C695" s="39" t="s">
        <v>2722</v>
      </c>
      <c r="D695" s="39" t="s">
        <v>2723</v>
      </c>
      <c r="E695" s="40">
        <v>80241942</v>
      </c>
      <c r="F695" s="41">
        <v>46056</v>
      </c>
      <c r="G695" s="41"/>
      <c r="H695" s="41">
        <v>46297</v>
      </c>
      <c r="I695" s="42">
        <v>95896824</v>
      </c>
      <c r="J695" s="43"/>
      <c r="K695" s="40">
        <v>0</v>
      </c>
      <c r="L695" s="39" t="s">
        <v>60</v>
      </c>
      <c r="M695" s="42">
        <v>0</v>
      </c>
      <c r="N695" s="40">
        <v>11987103</v>
      </c>
      <c r="O695" s="42">
        <v>399570.1</v>
      </c>
      <c r="P695" s="38">
        <v>487</v>
      </c>
      <c r="Q695" s="41">
        <v>46033</v>
      </c>
      <c r="R695" s="42">
        <v>95896824</v>
      </c>
      <c r="S695" s="38">
        <v>1231</v>
      </c>
      <c r="T695" s="41">
        <v>46052</v>
      </c>
      <c r="U695" s="42">
        <v>95896824</v>
      </c>
      <c r="V695" s="42">
        <v>0</v>
      </c>
      <c r="W695" s="42">
        <v>11187962.799999999</v>
      </c>
      <c r="X695" s="42">
        <v>11987103</v>
      </c>
      <c r="Y695" s="42">
        <v>11987103</v>
      </c>
      <c r="Z695" s="42">
        <v>11987103</v>
      </c>
      <c r="AA695" s="42">
        <v>11987103</v>
      </c>
      <c r="AB695" s="42">
        <v>11987103</v>
      </c>
      <c r="AC695" s="42">
        <f t="shared" si="164"/>
        <v>71123477.799999997</v>
      </c>
      <c r="AD695" s="42"/>
      <c r="AE695" s="42">
        <f t="shared" si="161"/>
        <v>11987103</v>
      </c>
      <c r="AF695" s="42">
        <f>--N695</f>
        <v>11987103</v>
      </c>
      <c r="AG695" s="42">
        <f>--AB695/30*2</f>
        <v>799140.2</v>
      </c>
      <c r="AH695" s="42">
        <v>0</v>
      </c>
      <c r="AI695" s="42">
        <v>0</v>
      </c>
      <c r="AJ695" s="42">
        <f t="shared" si="162"/>
        <v>24773346.199999999</v>
      </c>
      <c r="AK695" s="42">
        <f t="shared" si="163"/>
        <v>95896824</v>
      </c>
      <c r="AL695" s="39"/>
      <c r="AM695" s="39"/>
      <c r="AN695" s="39"/>
      <c r="AO695" s="39"/>
      <c r="AP695" s="39"/>
      <c r="AQ695" s="39" t="s">
        <v>61</v>
      </c>
      <c r="AR695" s="39" t="s">
        <v>2724</v>
      </c>
      <c r="AS695" s="39" t="s">
        <v>2725</v>
      </c>
      <c r="AT695" s="39" t="s">
        <v>2277</v>
      </c>
    </row>
    <row r="696" spans="1:47" hidden="1" x14ac:dyDescent="0.25">
      <c r="A696" s="38">
        <v>695</v>
      </c>
      <c r="B696" s="39" t="s">
        <v>8</v>
      </c>
      <c r="C696" s="39" t="s">
        <v>614</v>
      </c>
      <c r="D696" s="39" t="s">
        <v>615</v>
      </c>
      <c r="E696" s="40">
        <v>52818471</v>
      </c>
      <c r="F696" s="41">
        <v>46051</v>
      </c>
      <c r="G696" s="41"/>
      <c r="H696" s="41">
        <v>46293</v>
      </c>
      <c r="I696" s="42">
        <v>64000000</v>
      </c>
      <c r="J696" s="43"/>
      <c r="K696" s="40">
        <v>0</v>
      </c>
      <c r="L696" s="39" t="s">
        <v>60</v>
      </c>
      <c r="M696" s="42">
        <v>0</v>
      </c>
      <c r="N696" s="40">
        <v>8000000</v>
      </c>
      <c r="O696" s="42">
        <v>266666.66666666669</v>
      </c>
      <c r="P696" s="38">
        <v>213</v>
      </c>
      <c r="Q696" s="41">
        <v>46033</v>
      </c>
      <c r="R696" s="42">
        <v>106848000</v>
      </c>
      <c r="S696" s="38">
        <v>1158</v>
      </c>
      <c r="T696" s="41">
        <v>46051</v>
      </c>
      <c r="U696" s="42">
        <v>64000000</v>
      </c>
      <c r="V696" s="42">
        <v>533333.33333333337</v>
      </c>
      <c r="W696" s="42">
        <v>8000000</v>
      </c>
      <c r="X696" s="42">
        <v>8000000</v>
      </c>
      <c r="Y696" s="42">
        <v>8000000</v>
      </c>
      <c r="Z696" s="42">
        <v>8000000</v>
      </c>
      <c r="AA696" s="42">
        <v>8000000</v>
      </c>
      <c r="AB696" s="42">
        <v>8000000</v>
      </c>
      <c r="AC696" s="42">
        <f>SUM(V696:Y696)</f>
        <v>24533333.333333336</v>
      </c>
      <c r="AD696" s="42">
        <f>SUBTOTAL(9,Z696:AB696)</f>
        <v>0</v>
      </c>
      <c r="AE696" s="42">
        <f t="shared" si="161"/>
        <v>8000000</v>
      </c>
      <c r="AF696" s="42">
        <f t="shared" ref="AF696:AF697" si="180">--N696/30*28</f>
        <v>7466666.666666667</v>
      </c>
      <c r="AG696" s="42">
        <v>0</v>
      </c>
      <c r="AH696" s="42"/>
      <c r="AI696" s="42"/>
      <c r="AJ696" s="42">
        <f t="shared" si="162"/>
        <v>15466666.666666668</v>
      </c>
      <c r="AK696" s="42">
        <f t="shared" si="163"/>
        <v>40000000</v>
      </c>
      <c r="AL696" s="39"/>
      <c r="AM696" s="39"/>
      <c r="AN696" s="39"/>
      <c r="AO696" s="39"/>
      <c r="AP696" s="39"/>
      <c r="AQ696" s="39" t="s">
        <v>61</v>
      </c>
      <c r="AR696" s="39" t="s">
        <v>616</v>
      </c>
      <c r="AS696" s="39" t="s">
        <v>617</v>
      </c>
      <c r="AT696" s="39" t="s">
        <v>557</v>
      </c>
    </row>
    <row r="697" spans="1:47" hidden="1" x14ac:dyDescent="0.25">
      <c r="A697" s="38">
        <v>696</v>
      </c>
      <c r="B697" s="39" t="s">
        <v>8</v>
      </c>
      <c r="C697" s="39" t="s">
        <v>618</v>
      </c>
      <c r="D697" s="39" t="s">
        <v>619</v>
      </c>
      <c r="E697" s="40">
        <v>1111199419</v>
      </c>
      <c r="F697" s="41">
        <v>46051</v>
      </c>
      <c r="G697" s="41"/>
      <c r="H697" s="41">
        <v>46293</v>
      </c>
      <c r="I697" s="42">
        <v>74008000</v>
      </c>
      <c r="J697" s="43"/>
      <c r="K697" s="40">
        <v>0</v>
      </c>
      <c r="L697" s="39" t="s">
        <v>60</v>
      </c>
      <c r="M697" s="42">
        <v>0</v>
      </c>
      <c r="N697" s="40">
        <v>9251000</v>
      </c>
      <c r="O697" s="42">
        <v>308366.66666666669</v>
      </c>
      <c r="P697" s="38">
        <v>202</v>
      </c>
      <c r="Q697" s="41">
        <v>46033</v>
      </c>
      <c r="R697" s="42">
        <v>74008000</v>
      </c>
      <c r="S697" s="38">
        <v>1146</v>
      </c>
      <c r="T697" s="41">
        <v>46051</v>
      </c>
      <c r="U697" s="42">
        <v>74008000</v>
      </c>
      <c r="V697" s="42">
        <v>616733.33333333337</v>
      </c>
      <c r="W697" s="42">
        <v>9251000</v>
      </c>
      <c r="X697" s="42">
        <v>9251000</v>
      </c>
      <c r="Y697" s="42">
        <v>9251000</v>
      </c>
      <c r="Z697" s="42">
        <v>9251000</v>
      </c>
      <c r="AA697" s="42">
        <v>9251000</v>
      </c>
      <c r="AB697" s="42">
        <v>9251000</v>
      </c>
      <c r="AC697" s="42">
        <f t="shared" si="164"/>
        <v>56122733.333333336</v>
      </c>
      <c r="AD697" s="42"/>
      <c r="AE697" s="42">
        <f t="shared" si="161"/>
        <v>9251000</v>
      </c>
      <c r="AF697" s="42">
        <f t="shared" si="180"/>
        <v>8634266.6666666679</v>
      </c>
      <c r="AG697" s="42">
        <v>0</v>
      </c>
      <c r="AH697" s="42"/>
      <c r="AI697" s="42"/>
      <c r="AJ697" s="42">
        <f t="shared" si="162"/>
        <v>17885266.666666668</v>
      </c>
      <c r="AK697" s="42">
        <f t="shared" si="163"/>
        <v>74008000</v>
      </c>
      <c r="AL697" s="39"/>
      <c r="AM697" s="39"/>
      <c r="AN697" s="39"/>
      <c r="AO697" s="39"/>
      <c r="AP697" s="39"/>
      <c r="AQ697" s="39" t="s">
        <v>61</v>
      </c>
      <c r="AR697" s="39" t="s">
        <v>620</v>
      </c>
      <c r="AS697" s="39" t="s">
        <v>621</v>
      </c>
      <c r="AT697" s="39" t="s">
        <v>557</v>
      </c>
    </row>
    <row r="698" spans="1:47" hidden="1" x14ac:dyDescent="0.25">
      <c r="A698" s="38">
        <v>697</v>
      </c>
      <c r="B698" s="39" t="s">
        <v>6</v>
      </c>
      <c r="C698" s="39" t="s">
        <v>2112</v>
      </c>
      <c r="D698" s="39" t="s">
        <v>2113</v>
      </c>
      <c r="E698" s="40">
        <v>1065985011</v>
      </c>
      <c r="F698" s="41">
        <v>46052</v>
      </c>
      <c r="G698" s="41"/>
      <c r="H698" s="41">
        <v>46294</v>
      </c>
      <c r="I698" s="42">
        <v>30002760</v>
      </c>
      <c r="J698" s="43"/>
      <c r="K698" s="40">
        <v>0</v>
      </c>
      <c r="L698" s="39" t="s">
        <v>60</v>
      </c>
      <c r="M698" s="42">
        <v>0</v>
      </c>
      <c r="N698" s="40">
        <v>3750345</v>
      </c>
      <c r="O698" s="42">
        <v>125011.5</v>
      </c>
      <c r="P698" s="38">
        <v>371</v>
      </c>
      <c r="Q698" s="41">
        <v>46033</v>
      </c>
      <c r="R698" s="42">
        <v>46048200</v>
      </c>
      <c r="S698" s="38">
        <v>1177</v>
      </c>
      <c r="T698" s="41">
        <v>46052</v>
      </c>
      <c r="U698" s="42">
        <v>30002760</v>
      </c>
      <c r="V698" s="42">
        <v>125011.5</v>
      </c>
      <c r="W698" s="42">
        <v>3750345</v>
      </c>
      <c r="X698" s="42">
        <v>3750345</v>
      </c>
      <c r="Y698" s="42">
        <v>3750345</v>
      </c>
      <c r="Z698" s="42">
        <v>3750345</v>
      </c>
      <c r="AA698" s="42">
        <v>3750345</v>
      </c>
      <c r="AB698" s="42">
        <v>3750345</v>
      </c>
      <c r="AC698" s="42">
        <f t="shared" si="164"/>
        <v>22627081.5</v>
      </c>
      <c r="AD698" s="42"/>
      <c r="AE698" s="42">
        <f t="shared" si="161"/>
        <v>3750345</v>
      </c>
      <c r="AF698" s="42">
        <f>--N698/30*29</f>
        <v>3625333.5</v>
      </c>
      <c r="AG698" s="42">
        <v>0</v>
      </c>
      <c r="AH698" s="42"/>
      <c r="AI698" s="42"/>
      <c r="AJ698" s="42">
        <f t="shared" si="162"/>
        <v>7375678.5</v>
      </c>
      <c r="AK698" s="42">
        <f t="shared" si="163"/>
        <v>30002760</v>
      </c>
      <c r="AL698" s="39"/>
      <c r="AM698" s="39"/>
      <c r="AN698" s="39"/>
      <c r="AO698" s="39"/>
      <c r="AP698" s="39"/>
      <c r="AQ698" s="39" t="s">
        <v>61</v>
      </c>
      <c r="AR698" s="39" t="s">
        <v>2114</v>
      </c>
      <c r="AS698" s="39" t="s">
        <v>2115</v>
      </c>
      <c r="AT698" s="39" t="s">
        <v>1175</v>
      </c>
    </row>
    <row r="699" spans="1:47" hidden="1" x14ac:dyDescent="0.25">
      <c r="A699" s="38">
        <v>698</v>
      </c>
      <c r="B699" s="39" t="s">
        <v>6</v>
      </c>
      <c r="C699" s="39" t="s">
        <v>2116</v>
      </c>
      <c r="D699" s="39" t="s">
        <v>2117</v>
      </c>
      <c r="E699" s="40">
        <v>1032462137</v>
      </c>
      <c r="F699" s="41">
        <v>46049</v>
      </c>
      <c r="G699" s="41"/>
      <c r="H699" s="41">
        <v>46291</v>
      </c>
      <c r="I699" s="42">
        <v>64000000</v>
      </c>
      <c r="J699" s="43"/>
      <c r="K699" s="40">
        <v>0</v>
      </c>
      <c r="L699" s="39" t="s">
        <v>60</v>
      </c>
      <c r="M699" s="42">
        <v>0</v>
      </c>
      <c r="N699" s="40">
        <v>8000000</v>
      </c>
      <c r="O699" s="42">
        <v>266666.66666666669</v>
      </c>
      <c r="P699" s="38">
        <v>222</v>
      </c>
      <c r="Q699" s="41">
        <v>46033</v>
      </c>
      <c r="R699" s="42">
        <v>64000000</v>
      </c>
      <c r="S699" s="38">
        <v>1039</v>
      </c>
      <c r="T699" s="41">
        <v>46049</v>
      </c>
      <c r="U699" s="42">
        <v>64000000</v>
      </c>
      <c r="V699" s="42">
        <v>1066666.6666666667</v>
      </c>
      <c r="W699" s="42">
        <v>8000000</v>
      </c>
      <c r="X699" s="42">
        <v>8000000</v>
      </c>
      <c r="Y699" s="42">
        <v>8000000</v>
      </c>
      <c r="Z699" s="42">
        <v>8000000</v>
      </c>
      <c r="AA699" s="42">
        <v>8000000</v>
      </c>
      <c r="AB699" s="42">
        <v>8000000</v>
      </c>
      <c r="AC699" s="42">
        <f t="shared" si="164"/>
        <v>49066666.666666664</v>
      </c>
      <c r="AD699" s="42"/>
      <c r="AE699" s="42">
        <f t="shared" si="161"/>
        <v>8000000</v>
      </c>
      <c r="AF699" s="42">
        <f>--N699/30*26</f>
        <v>6933333.333333334</v>
      </c>
      <c r="AG699" s="42">
        <v>0</v>
      </c>
      <c r="AH699" s="42"/>
      <c r="AI699" s="42"/>
      <c r="AJ699" s="42">
        <f t="shared" si="162"/>
        <v>14933333.333333334</v>
      </c>
      <c r="AK699" s="42">
        <f t="shared" si="163"/>
        <v>64000000</v>
      </c>
      <c r="AL699" s="39"/>
      <c r="AM699" s="39"/>
      <c r="AN699" s="39"/>
      <c r="AO699" s="39"/>
      <c r="AP699" s="39"/>
      <c r="AQ699" s="39" t="s">
        <v>61</v>
      </c>
      <c r="AR699" s="39" t="s">
        <v>2118</v>
      </c>
      <c r="AS699" s="39" t="s">
        <v>2119</v>
      </c>
      <c r="AT699" s="39" t="s">
        <v>1175</v>
      </c>
    </row>
    <row r="700" spans="1:47" hidden="1" x14ac:dyDescent="0.25">
      <c r="A700" s="38">
        <v>699</v>
      </c>
      <c r="B700" s="39" t="s">
        <v>2</v>
      </c>
      <c r="C700" s="39" t="s">
        <v>3008</v>
      </c>
      <c r="D700" s="39" t="s">
        <v>3009</v>
      </c>
      <c r="E700" s="40">
        <v>41941010</v>
      </c>
      <c r="F700" s="41">
        <v>46055</v>
      </c>
      <c r="G700" s="41"/>
      <c r="H700" s="41">
        <v>46296</v>
      </c>
      <c r="I700" s="42">
        <v>101320000</v>
      </c>
      <c r="J700" s="43"/>
      <c r="K700" s="40">
        <v>0</v>
      </c>
      <c r="L700" s="39" t="s">
        <v>60</v>
      </c>
      <c r="M700" s="42">
        <v>0</v>
      </c>
      <c r="N700" s="40">
        <v>12665000</v>
      </c>
      <c r="O700" s="42">
        <v>422166.66666666669</v>
      </c>
      <c r="P700" s="38">
        <v>105</v>
      </c>
      <c r="Q700" s="41">
        <v>46033</v>
      </c>
      <c r="R700" s="42">
        <v>151980000</v>
      </c>
      <c r="S700" s="38">
        <v>1079</v>
      </c>
      <c r="T700" s="41">
        <v>46050</v>
      </c>
      <c r="U700" s="42">
        <v>101320000</v>
      </c>
      <c r="V700" s="42">
        <v>0</v>
      </c>
      <c r="W700" s="42">
        <v>12242833.333333334</v>
      </c>
      <c r="X700" s="42">
        <v>12665000</v>
      </c>
      <c r="Y700" s="42">
        <v>12665000</v>
      </c>
      <c r="Z700" s="42">
        <v>12665000</v>
      </c>
      <c r="AA700" s="42">
        <v>12665000</v>
      </c>
      <c r="AB700" s="42">
        <f>12665000-10000</f>
        <v>12655000</v>
      </c>
      <c r="AC700" s="42">
        <f t="shared" si="164"/>
        <v>75557833.333333343</v>
      </c>
      <c r="AD700" s="42"/>
      <c r="AE700" s="42">
        <f t="shared" si="161"/>
        <v>12665000</v>
      </c>
      <c r="AF700" s="42">
        <f t="shared" ref="AF700:AF701" si="181">--N700</f>
        <v>12665000</v>
      </c>
      <c r="AG700" s="42">
        <f>--N700/30*1--10000</f>
        <v>432166.66666666669</v>
      </c>
      <c r="AH700" s="42">
        <v>0</v>
      </c>
      <c r="AI700" s="42">
        <v>0</v>
      </c>
      <c r="AJ700" s="42">
        <f t="shared" si="162"/>
        <v>25762166.666666668</v>
      </c>
      <c r="AK700" s="42">
        <f t="shared" si="163"/>
        <v>101320000.00000001</v>
      </c>
      <c r="AL700" s="38"/>
      <c r="AM700" s="41"/>
      <c r="AN700" s="41"/>
      <c r="AO700" s="38"/>
      <c r="AP700" s="38"/>
      <c r="AQ700" s="39" t="s">
        <v>61</v>
      </c>
      <c r="AR700" s="39" t="s">
        <v>3010</v>
      </c>
      <c r="AS700" s="39" t="s">
        <v>3011</v>
      </c>
      <c r="AT700" s="39" t="s">
        <v>2954</v>
      </c>
      <c r="AU700" s="15" t="s">
        <v>3012</v>
      </c>
    </row>
    <row r="701" spans="1:47" hidden="1" x14ac:dyDescent="0.25">
      <c r="A701" s="38">
        <v>700</v>
      </c>
      <c r="B701" s="39" t="s">
        <v>2</v>
      </c>
      <c r="C701" s="39" t="s">
        <v>3013</v>
      </c>
      <c r="D701" s="39" t="s">
        <v>3014</v>
      </c>
      <c r="E701" s="40">
        <v>39760060</v>
      </c>
      <c r="F701" s="41">
        <v>46055</v>
      </c>
      <c r="G701" s="41"/>
      <c r="H701" s="41">
        <v>46296</v>
      </c>
      <c r="I701" s="42">
        <v>64363200</v>
      </c>
      <c r="J701" s="43"/>
      <c r="K701" s="40">
        <v>0</v>
      </c>
      <c r="L701" s="39" t="s">
        <v>60</v>
      </c>
      <c r="M701" s="42">
        <v>0</v>
      </c>
      <c r="N701" s="40">
        <v>8045400</v>
      </c>
      <c r="O701" s="42">
        <v>268180</v>
      </c>
      <c r="P701" s="38">
        <v>144</v>
      </c>
      <c r="Q701" s="41">
        <v>46033</v>
      </c>
      <c r="R701" s="42">
        <v>96544800</v>
      </c>
      <c r="S701" s="38">
        <v>1109</v>
      </c>
      <c r="T701" s="41">
        <v>46050</v>
      </c>
      <c r="U701" s="42">
        <v>64363200</v>
      </c>
      <c r="V701" s="42">
        <v>0</v>
      </c>
      <c r="W701" s="42">
        <v>7777220</v>
      </c>
      <c r="X701" s="42">
        <v>8045400</v>
      </c>
      <c r="Y701" s="42">
        <v>8045400</v>
      </c>
      <c r="Z701" s="42">
        <v>8045400</v>
      </c>
      <c r="AA701" s="42">
        <v>8045400</v>
      </c>
      <c r="AB701" s="42">
        <v>8045400</v>
      </c>
      <c r="AC701" s="42">
        <f t="shared" si="164"/>
        <v>48004220</v>
      </c>
      <c r="AD701" s="42"/>
      <c r="AE701" s="42">
        <f t="shared" si="161"/>
        <v>8045400</v>
      </c>
      <c r="AF701" s="42">
        <f t="shared" si="181"/>
        <v>8045400</v>
      </c>
      <c r="AG701" s="42">
        <f t="shared" ref="AG701" si="182">--N701/30*1</f>
        <v>268180</v>
      </c>
      <c r="AH701" s="42">
        <v>0</v>
      </c>
      <c r="AI701" s="42">
        <v>0</v>
      </c>
      <c r="AJ701" s="42">
        <f t="shared" si="162"/>
        <v>16358980</v>
      </c>
      <c r="AK701" s="42">
        <f t="shared" si="163"/>
        <v>64363200</v>
      </c>
      <c r="AL701" s="39"/>
      <c r="AM701" s="39"/>
      <c r="AN701" s="39"/>
      <c r="AO701" s="39"/>
      <c r="AP701" s="39"/>
      <c r="AQ701" s="39" t="s">
        <v>61</v>
      </c>
      <c r="AR701" s="39" t="s">
        <v>3015</v>
      </c>
      <c r="AS701" s="39" t="s">
        <v>3016</v>
      </c>
      <c r="AT701" s="39" t="s">
        <v>2954</v>
      </c>
    </row>
    <row r="702" spans="1:47" hidden="1" x14ac:dyDescent="0.25">
      <c r="A702" s="38">
        <v>701</v>
      </c>
      <c r="B702" s="39" t="s">
        <v>8</v>
      </c>
      <c r="C702" s="39" t="s">
        <v>622</v>
      </c>
      <c r="D702" s="39" t="s">
        <v>623</v>
      </c>
      <c r="E702" s="40">
        <v>1000123432</v>
      </c>
      <c r="F702" s="41">
        <v>46051</v>
      </c>
      <c r="G702" s="41"/>
      <c r="H702" s="41">
        <v>46293</v>
      </c>
      <c r="I702" s="42">
        <v>41748000</v>
      </c>
      <c r="J702" s="43"/>
      <c r="K702" s="40">
        <v>0</v>
      </c>
      <c r="L702" s="39" t="s">
        <v>60</v>
      </c>
      <c r="M702" s="42">
        <v>0</v>
      </c>
      <c r="N702" s="40">
        <v>5218500</v>
      </c>
      <c r="O702" s="42">
        <v>173950</v>
      </c>
      <c r="P702" s="38">
        <v>188</v>
      </c>
      <c r="Q702" s="41">
        <v>46033</v>
      </c>
      <c r="R702" s="42">
        <v>41748000</v>
      </c>
      <c r="S702" s="38">
        <v>1117</v>
      </c>
      <c r="T702" s="41">
        <v>46050</v>
      </c>
      <c r="U702" s="42">
        <v>41748000</v>
      </c>
      <c r="V702" s="42">
        <v>347900</v>
      </c>
      <c r="W702" s="42">
        <v>5218500</v>
      </c>
      <c r="X702" s="42">
        <v>5218500</v>
      </c>
      <c r="Y702" s="42">
        <v>5218500</v>
      </c>
      <c r="Z702" s="42">
        <v>5218500</v>
      </c>
      <c r="AA702" s="42">
        <v>5218500</v>
      </c>
      <c r="AB702" s="42">
        <v>5218500</v>
      </c>
      <c r="AC702" s="42">
        <f t="shared" si="164"/>
        <v>31658900</v>
      </c>
      <c r="AD702" s="42"/>
      <c r="AE702" s="42">
        <f t="shared" si="161"/>
        <v>5218500</v>
      </c>
      <c r="AF702" s="42">
        <f>--N702/30*28</f>
        <v>4870600</v>
      </c>
      <c r="AG702" s="42">
        <v>0</v>
      </c>
      <c r="AH702" s="42"/>
      <c r="AI702" s="42"/>
      <c r="AJ702" s="42">
        <f t="shared" si="162"/>
        <v>10089100</v>
      </c>
      <c r="AK702" s="42">
        <f t="shared" si="163"/>
        <v>41748000</v>
      </c>
      <c r="AL702" s="39"/>
      <c r="AM702" s="39"/>
      <c r="AN702" s="39"/>
      <c r="AO702" s="39"/>
      <c r="AP702" s="39"/>
      <c r="AQ702" s="39" t="s">
        <v>61</v>
      </c>
      <c r="AR702" s="39" t="s">
        <v>624</v>
      </c>
      <c r="AS702" s="39" t="s">
        <v>625</v>
      </c>
      <c r="AT702" s="39" t="s">
        <v>557</v>
      </c>
    </row>
    <row r="703" spans="1:47" hidden="1" x14ac:dyDescent="0.25">
      <c r="A703" s="38">
        <v>702</v>
      </c>
      <c r="B703" s="39" t="s">
        <v>8</v>
      </c>
      <c r="C703" s="39" t="s">
        <v>626</v>
      </c>
      <c r="D703" s="39" t="s">
        <v>627</v>
      </c>
      <c r="E703" s="40">
        <v>80171122</v>
      </c>
      <c r="F703" s="41">
        <v>46052</v>
      </c>
      <c r="G703" s="41"/>
      <c r="H703" s="41">
        <v>46294</v>
      </c>
      <c r="I703" s="42">
        <v>89040000</v>
      </c>
      <c r="J703" s="43"/>
      <c r="K703" s="40">
        <v>0</v>
      </c>
      <c r="L703" s="39" t="s">
        <v>60</v>
      </c>
      <c r="M703" s="42">
        <v>0</v>
      </c>
      <c r="N703" s="40">
        <v>11130000</v>
      </c>
      <c r="O703" s="42">
        <v>371000</v>
      </c>
      <c r="P703" s="38">
        <v>205</v>
      </c>
      <c r="Q703" s="41">
        <v>46033</v>
      </c>
      <c r="R703" s="42">
        <v>89040000</v>
      </c>
      <c r="S703" s="38">
        <v>1171</v>
      </c>
      <c r="T703" s="41">
        <v>46052</v>
      </c>
      <c r="U703" s="42">
        <v>89040000</v>
      </c>
      <c r="V703" s="42">
        <v>371000</v>
      </c>
      <c r="W703" s="42">
        <v>11130000</v>
      </c>
      <c r="X703" s="42">
        <v>11130000</v>
      </c>
      <c r="Y703" s="42">
        <v>11130000</v>
      </c>
      <c r="Z703" s="42">
        <v>11130000</v>
      </c>
      <c r="AA703" s="42">
        <v>11130000</v>
      </c>
      <c r="AB703" s="42">
        <v>11130000</v>
      </c>
      <c r="AC703" s="42">
        <f t="shared" si="164"/>
        <v>67151000</v>
      </c>
      <c r="AD703" s="42"/>
      <c r="AE703" s="42">
        <f t="shared" si="161"/>
        <v>11130000</v>
      </c>
      <c r="AF703" s="42">
        <f t="shared" ref="AF703:AF704" si="183">--N703/30*29</f>
        <v>10759000</v>
      </c>
      <c r="AG703" s="42">
        <v>0</v>
      </c>
      <c r="AH703" s="42"/>
      <c r="AI703" s="42"/>
      <c r="AJ703" s="42">
        <f t="shared" si="162"/>
        <v>21889000</v>
      </c>
      <c r="AK703" s="42">
        <f t="shared" si="163"/>
        <v>89040000</v>
      </c>
      <c r="AL703" s="39"/>
      <c r="AM703" s="39"/>
      <c r="AN703" s="39"/>
      <c r="AO703" s="39"/>
      <c r="AP703" s="39"/>
      <c r="AQ703" s="39" t="s">
        <v>61</v>
      </c>
      <c r="AR703" s="39" t="s">
        <v>628</v>
      </c>
      <c r="AS703" s="39" t="s">
        <v>629</v>
      </c>
      <c r="AT703" s="39" t="s">
        <v>557</v>
      </c>
    </row>
    <row r="704" spans="1:47" hidden="1" x14ac:dyDescent="0.25">
      <c r="A704" s="38">
        <v>703</v>
      </c>
      <c r="B704" s="39" t="s">
        <v>8</v>
      </c>
      <c r="C704" s="39" t="s">
        <v>630</v>
      </c>
      <c r="D704" s="39" t="s">
        <v>631</v>
      </c>
      <c r="E704" s="40">
        <v>52262504</v>
      </c>
      <c r="F704" s="41">
        <v>46052</v>
      </c>
      <c r="G704" s="41"/>
      <c r="H704" s="41">
        <v>46294</v>
      </c>
      <c r="I704" s="42">
        <v>74008000</v>
      </c>
      <c r="J704" s="43"/>
      <c r="K704" s="40">
        <v>0</v>
      </c>
      <c r="L704" s="39" t="s">
        <v>60</v>
      </c>
      <c r="M704" s="42">
        <v>0</v>
      </c>
      <c r="N704" s="40">
        <v>9251000</v>
      </c>
      <c r="O704" s="42">
        <v>308366.66666666669</v>
      </c>
      <c r="P704" s="38">
        <v>194</v>
      </c>
      <c r="Q704" s="41">
        <v>46033</v>
      </c>
      <c r="R704" s="42">
        <v>74008000</v>
      </c>
      <c r="S704" s="38">
        <v>1151</v>
      </c>
      <c r="T704" s="41">
        <v>46051</v>
      </c>
      <c r="U704" s="42">
        <v>74008000</v>
      </c>
      <c r="V704" s="42">
        <v>308366.66666666669</v>
      </c>
      <c r="W704" s="42">
        <v>9251000</v>
      </c>
      <c r="X704" s="42">
        <v>9251000</v>
      </c>
      <c r="Y704" s="42">
        <v>9251000</v>
      </c>
      <c r="Z704" s="42">
        <v>9251000</v>
      </c>
      <c r="AA704" s="42">
        <v>9251000</v>
      </c>
      <c r="AB704" s="42">
        <v>9251000</v>
      </c>
      <c r="AC704" s="42">
        <f t="shared" si="164"/>
        <v>55814366.666666664</v>
      </c>
      <c r="AD704" s="42"/>
      <c r="AE704" s="42">
        <f t="shared" si="161"/>
        <v>9251000</v>
      </c>
      <c r="AF704" s="42">
        <f t="shared" si="183"/>
        <v>8942633.333333334</v>
      </c>
      <c r="AG704" s="42">
        <v>0</v>
      </c>
      <c r="AH704" s="42"/>
      <c r="AI704" s="42"/>
      <c r="AJ704" s="42">
        <f t="shared" si="162"/>
        <v>18193633.333333336</v>
      </c>
      <c r="AK704" s="42">
        <f t="shared" si="163"/>
        <v>74008000</v>
      </c>
      <c r="AL704" s="39"/>
      <c r="AM704" s="39"/>
      <c r="AN704" s="39"/>
      <c r="AO704" s="39"/>
      <c r="AP704" s="39"/>
      <c r="AQ704" s="39" t="s">
        <v>61</v>
      </c>
      <c r="AR704" s="39" t="s">
        <v>632</v>
      </c>
      <c r="AS704" s="39" t="s">
        <v>633</v>
      </c>
      <c r="AT704" s="39" t="s">
        <v>557</v>
      </c>
    </row>
    <row r="705" spans="1:46" hidden="1" x14ac:dyDescent="0.25">
      <c r="A705" s="38">
        <v>704</v>
      </c>
      <c r="B705" s="39" t="s">
        <v>6</v>
      </c>
      <c r="C705" s="39" t="s">
        <v>2120</v>
      </c>
      <c r="D705" s="39" t="s">
        <v>2121</v>
      </c>
      <c r="E705" s="40">
        <v>32762529</v>
      </c>
      <c r="F705" s="41">
        <v>46050</v>
      </c>
      <c r="G705" s="41"/>
      <c r="H705" s="41">
        <v>46292</v>
      </c>
      <c r="I705" s="42">
        <v>89719824</v>
      </c>
      <c r="J705" s="43"/>
      <c r="K705" s="40">
        <v>0</v>
      </c>
      <c r="L705" s="39" t="s">
        <v>60</v>
      </c>
      <c r="M705" s="42">
        <v>0</v>
      </c>
      <c r="N705" s="40">
        <v>11214978</v>
      </c>
      <c r="O705" s="42">
        <v>373832.6</v>
      </c>
      <c r="P705" s="38">
        <v>299</v>
      </c>
      <c r="Q705" s="41">
        <v>46033</v>
      </c>
      <c r="R705" s="42">
        <v>134579736</v>
      </c>
      <c r="S705" s="38">
        <v>1064</v>
      </c>
      <c r="T705" s="41">
        <v>46049</v>
      </c>
      <c r="U705" s="42">
        <v>89719824</v>
      </c>
      <c r="V705" s="42">
        <v>1121497.7999999998</v>
      </c>
      <c r="W705" s="42">
        <v>11214978</v>
      </c>
      <c r="X705" s="42">
        <v>11214978</v>
      </c>
      <c r="Y705" s="42">
        <v>11214978</v>
      </c>
      <c r="Z705" s="42">
        <v>11214978</v>
      </c>
      <c r="AA705" s="42">
        <v>11214978</v>
      </c>
      <c r="AB705" s="42">
        <v>11214978</v>
      </c>
      <c r="AC705" s="42">
        <f t="shared" si="164"/>
        <v>68411365.799999997</v>
      </c>
      <c r="AD705" s="42"/>
      <c r="AE705" s="42">
        <f t="shared" si="161"/>
        <v>11214978</v>
      </c>
      <c r="AF705" s="42">
        <f>--N705/30*27</f>
        <v>10093480.199999999</v>
      </c>
      <c r="AG705" s="42">
        <v>0</v>
      </c>
      <c r="AH705" s="42"/>
      <c r="AI705" s="42"/>
      <c r="AJ705" s="42">
        <f t="shared" si="162"/>
        <v>21308458.199999999</v>
      </c>
      <c r="AK705" s="42">
        <f t="shared" si="163"/>
        <v>89719824</v>
      </c>
      <c r="AL705" s="39"/>
      <c r="AM705" s="39"/>
      <c r="AN705" s="39"/>
      <c r="AO705" s="39"/>
      <c r="AP705" s="39"/>
      <c r="AQ705" s="39" t="s">
        <v>61</v>
      </c>
      <c r="AR705" s="39" t="s">
        <v>2122</v>
      </c>
      <c r="AS705" s="39" t="s">
        <v>2123</v>
      </c>
      <c r="AT705" s="39" t="s">
        <v>1175</v>
      </c>
    </row>
    <row r="706" spans="1:46" hidden="1" x14ac:dyDescent="0.25">
      <c r="A706" s="38">
        <v>705</v>
      </c>
      <c r="B706" s="39" t="s">
        <v>7</v>
      </c>
      <c r="C706" s="39" t="s">
        <v>1119</v>
      </c>
      <c r="D706" s="39" t="s">
        <v>1120</v>
      </c>
      <c r="E706" s="40">
        <v>1007420096</v>
      </c>
      <c r="F706" s="41">
        <v>46051</v>
      </c>
      <c r="G706" s="41"/>
      <c r="H706" s="41">
        <v>46293</v>
      </c>
      <c r="I706" s="42">
        <v>48350400</v>
      </c>
      <c r="J706" s="43"/>
      <c r="K706" s="40">
        <v>0</v>
      </c>
      <c r="L706" s="39" t="s">
        <v>60</v>
      </c>
      <c r="M706" s="42">
        <v>0</v>
      </c>
      <c r="N706" s="40">
        <v>6043800</v>
      </c>
      <c r="O706" s="42">
        <v>201460</v>
      </c>
      <c r="P706" s="38">
        <v>973</v>
      </c>
      <c r="Q706" s="41">
        <v>46049</v>
      </c>
      <c r="R706" s="42">
        <v>72525600</v>
      </c>
      <c r="S706" s="38">
        <v>1125</v>
      </c>
      <c r="T706" s="41">
        <v>46051</v>
      </c>
      <c r="U706" s="42">
        <v>48350400</v>
      </c>
      <c r="V706" s="42">
        <v>402920</v>
      </c>
      <c r="W706" s="42">
        <v>6043800</v>
      </c>
      <c r="X706" s="42">
        <v>6043800</v>
      </c>
      <c r="Y706" s="42">
        <v>6043800</v>
      </c>
      <c r="Z706" s="42">
        <v>6043800</v>
      </c>
      <c r="AA706" s="42">
        <v>6043800</v>
      </c>
      <c r="AB706" s="42">
        <v>6043800</v>
      </c>
      <c r="AC706" s="42">
        <f t="shared" si="164"/>
        <v>36665720</v>
      </c>
      <c r="AD706" s="42"/>
      <c r="AE706" s="42">
        <f t="shared" si="161"/>
        <v>6043800</v>
      </c>
      <c r="AF706" s="42">
        <f>--N706/30*28</f>
        <v>5640880</v>
      </c>
      <c r="AG706" s="42">
        <v>0</v>
      </c>
      <c r="AH706" s="42"/>
      <c r="AI706" s="42"/>
      <c r="AJ706" s="42">
        <f t="shared" si="162"/>
        <v>11684680</v>
      </c>
      <c r="AK706" s="42">
        <f t="shared" si="163"/>
        <v>48350400</v>
      </c>
      <c r="AL706" s="39"/>
      <c r="AM706" s="39"/>
      <c r="AN706" s="39"/>
      <c r="AO706" s="39"/>
      <c r="AP706" s="39"/>
      <c r="AQ706" s="39" t="s">
        <v>61</v>
      </c>
      <c r="AR706" s="39" t="s">
        <v>1121</v>
      </c>
      <c r="AS706" s="39" t="s">
        <v>1122</v>
      </c>
      <c r="AT706" s="39" t="s">
        <v>650</v>
      </c>
    </row>
    <row r="707" spans="1:46" hidden="1" x14ac:dyDescent="0.25">
      <c r="A707" s="38">
        <v>706</v>
      </c>
      <c r="B707" s="39" t="s">
        <v>7</v>
      </c>
      <c r="C707" s="39" t="s">
        <v>1123</v>
      </c>
      <c r="D707" s="39" t="s">
        <v>1124</v>
      </c>
      <c r="E707" s="40">
        <v>94074550</v>
      </c>
      <c r="F707" s="41">
        <v>46055</v>
      </c>
      <c r="G707" s="41"/>
      <c r="H707" s="41">
        <v>46296</v>
      </c>
      <c r="I707" s="42">
        <v>89040000</v>
      </c>
      <c r="J707" s="43"/>
      <c r="K707" s="40">
        <v>0</v>
      </c>
      <c r="L707" s="39" t="s">
        <v>60</v>
      </c>
      <c r="M707" s="42">
        <v>0</v>
      </c>
      <c r="N707" s="40">
        <v>11130000</v>
      </c>
      <c r="O707" s="42">
        <v>371000</v>
      </c>
      <c r="P707" s="38">
        <v>610</v>
      </c>
      <c r="Q707" s="41">
        <v>46033</v>
      </c>
      <c r="R707" s="42">
        <v>166320000</v>
      </c>
      <c r="S707" s="38">
        <v>1157</v>
      </c>
      <c r="T707" s="41">
        <v>46051</v>
      </c>
      <c r="U707" s="42">
        <v>89040000</v>
      </c>
      <c r="V707" s="42">
        <v>0</v>
      </c>
      <c r="W707" s="42">
        <v>10759000</v>
      </c>
      <c r="X707" s="42">
        <v>11130000</v>
      </c>
      <c r="Y707" s="42">
        <v>11130000</v>
      </c>
      <c r="Z707" s="42">
        <v>11130000</v>
      </c>
      <c r="AA707" s="42">
        <v>11130000</v>
      </c>
      <c r="AB707" s="42">
        <v>11130000</v>
      </c>
      <c r="AC707" s="42">
        <f t="shared" si="164"/>
        <v>66409000</v>
      </c>
      <c r="AD707" s="42"/>
      <c r="AE707" s="42">
        <f t="shared" ref="AE707:AE742" si="184">--N707</f>
        <v>11130000</v>
      </c>
      <c r="AF707" s="42">
        <f>--N707</f>
        <v>11130000</v>
      </c>
      <c r="AG707" s="42">
        <f>--N707/30*1</f>
        <v>371000</v>
      </c>
      <c r="AH707" s="42">
        <v>0</v>
      </c>
      <c r="AI707" s="42">
        <v>0</v>
      </c>
      <c r="AJ707" s="42">
        <f t="shared" ref="AJ707:AJ742" si="185">SUM(AD707:AI707)</f>
        <v>22631000</v>
      </c>
      <c r="AK707" s="42">
        <f t="shared" ref="AK707:AK742" si="186">--AJ707--AC707</f>
        <v>89040000</v>
      </c>
      <c r="AL707" s="39"/>
      <c r="AM707" s="39"/>
      <c r="AN707" s="39"/>
      <c r="AO707" s="39"/>
      <c r="AP707" s="39"/>
      <c r="AQ707" s="39" t="s">
        <v>61</v>
      </c>
      <c r="AR707" s="39" t="s">
        <v>1125</v>
      </c>
      <c r="AS707" s="39" t="s">
        <v>1126</v>
      </c>
      <c r="AT707" s="39" t="s">
        <v>650</v>
      </c>
    </row>
    <row r="708" spans="1:46" hidden="1" x14ac:dyDescent="0.25">
      <c r="A708" s="38">
        <v>707</v>
      </c>
      <c r="B708" s="39" t="s">
        <v>7</v>
      </c>
      <c r="C708" s="39" t="s">
        <v>1127</v>
      </c>
      <c r="D708" s="39" t="s">
        <v>1128</v>
      </c>
      <c r="E708" s="40">
        <v>80722703</v>
      </c>
      <c r="F708" s="41">
        <v>46055</v>
      </c>
      <c r="G708" s="41"/>
      <c r="H708" s="41">
        <v>46357</v>
      </c>
      <c r="I708" s="42">
        <v>187425000</v>
      </c>
      <c r="J708" s="43"/>
      <c r="K708" s="40">
        <v>15750000</v>
      </c>
      <c r="L708" s="39" t="s">
        <v>92</v>
      </c>
      <c r="M708" s="42">
        <v>2992500</v>
      </c>
      <c r="N708" s="40">
        <v>18742500</v>
      </c>
      <c r="O708" s="42">
        <v>624750</v>
      </c>
      <c r="P708" s="38">
        <v>676</v>
      </c>
      <c r="Q708" s="41">
        <v>46033</v>
      </c>
      <c r="R708" s="42">
        <v>224910000</v>
      </c>
      <c r="S708" s="38">
        <v>1105</v>
      </c>
      <c r="T708" s="41">
        <v>46050</v>
      </c>
      <c r="U708" s="42">
        <v>187425000</v>
      </c>
      <c r="V708" s="42">
        <v>0</v>
      </c>
      <c r="W708" s="42">
        <v>18117750</v>
      </c>
      <c r="X708" s="42">
        <v>18742500</v>
      </c>
      <c r="Y708" s="42">
        <v>18742500</v>
      </c>
      <c r="Z708" s="42">
        <v>18742500</v>
      </c>
      <c r="AA708" s="42">
        <v>18742500</v>
      </c>
      <c r="AB708" s="42">
        <v>18742500</v>
      </c>
      <c r="AC708" s="42">
        <f t="shared" ref="AC708:AC741" si="187">SUM(V708:AB708)</f>
        <v>111830250</v>
      </c>
      <c r="AD708" s="42"/>
      <c r="AE708" s="42">
        <f t="shared" si="184"/>
        <v>18742500</v>
      </c>
      <c r="AF708" s="42">
        <f>--AB708</f>
        <v>18742500</v>
      </c>
      <c r="AG708" s="42">
        <f>--N708</f>
        <v>18742500</v>
      </c>
      <c r="AH708" s="42">
        <f>--N708</f>
        <v>18742500</v>
      </c>
      <c r="AI708" s="42">
        <f>--N708/30*1</f>
        <v>624750</v>
      </c>
      <c r="AJ708" s="42">
        <f t="shared" si="185"/>
        <v>75594750</v>
      </c>
      <c r="AK708" s="42">
        <f t="shared" si="186"/>
        <v>187425000</v>
      </c>
      <c r="AL708" s="39"/>
      <c r="AM708" s="39"/>
      <c r="AN708" s="39"/>
      <c r="AO708" s="39"/>
      <c r="AP708" s="39"/>
      <c r="AQ708" s="39" t="s">
        <v>61</v>
      </c>
      <c r="AR708" s="39" t="s">
        <v>1129</v>
      </c>
      <c r="AS708" s="39" t="s">
        <v>1130</v>
      </c>
      <c r="AT708" s="39" t="s">
        <v>650</v>
      </c>
    </row>
    <row r="709" spans="1:46" hidden="1" x14ac:dyDescent="0.25">
      <c r="A709" s="38">
        <v>708</v>
      </c>
      <c r="B709" s="39" t="s">
        <v>2</v>
      </c>
      <c r="C709" s="39" t="s">
        <v>3017</v>
      </c>
      <c r="D709" s="39" t="s">
        <v>3018</v>
      </c>
      <c r="E709" s="40">
        <v>1018514855</v>
      </c>
      <c r="F709" s="41">
        <v>46055</v>
      </c>
      <c r="G709" s="41"/>
      <c r="H709" s="41">
        <v>46296</v>
      </c>
      <c r="I709" s="42">
        <v>48350608</v>
      </c>
      <c r="J709" s="43"/>
      <c r="K709" s="40">
        <v>0</v>
      </c>
      <c r="L709" s="39" t="s">
        <v>60</v>
      </c>
      <c r="M709" s="42">
        <v>0</v>
      </c>
      <c r="N709" s="40">
        <v>6043826</v>
      </c>
      <c r="O709" s="42">
        <v>201460.86666666667</v>
      </c>
      <c r="P709" s="38">
        <v>122</v>
      </c>
      <c r="Q709" s="41">
        <v>46033</v>
      </c>
      <c r="R709" s="42">
        <v>48350608</v>
      </c>
      <c r="S709" s="38">
        <v>1078</v>
      </c>
      <c r="T709" s="41">
        <v>46050</v>
      </c>
      <c r="U709" s="42">
        <v>48350608</v>
      </c>
      <c r="V709" s="42">
        <v>0</v>
      </c>
      <c r="W709" s="42">
        <v>5842365.1333333338</v>
      </c>
      <c r="X709" s="42">
        <v>6043826</v>
      </c>
      <c r="Y709" s="42">
        <v>6043826</v>
      </c>
      <c r="Z709" s="42">
        <v>6043826</v>
      </c>
      <c r="AA709" s="42">
        <v>6043826</v>
      </c>
      <c r="AB709" s="42">
        <v>6043826</v>
      </c>
      <c r="AC709" s="42">
        <f t="shared" si="187"/>
        <v>36061495.133333333</v>
      </c>
      <c r="AD709" s="42"/>
      <c r="AE709" s="42">
        <f t="shared" si="184"/>
        <v>6043826</v>
      </c>
      <c r="AF709" s="42">
        <f t="shared" ref="AF709:AF710" si="188">--N709</f>
        <v>6043826</v>
      </c>
      <c r="AG709" s="42">
        <f t="shared" ref="AG709:AG710" si="189">--N709/30*1</f>
        <v>201460.86666666667</v>
      </c>
      <c r="AH709" s="42">
        <v>0</v>
      </c>
      <c r="AI709" s="42">
        <v>0</v>
      </c>
      <c r="AJ709" s="42">
        <f t="shared" si="185"/>
        <v>12289112.866666667</v>
      </c>
      <c r="AK709" s="42">
        <f t="shared" si="186"/>
        <v>48350608</v>
      </c>
      <c r="AL709" s="39"/>
      <c r="AM709" s="39"/>
      <c r="AN709" s="39"/>
      <c r="AO709" s="39"/>
      <c r="AP709" s="39"/>
      <c r="AQ709" s="39" t="s">
        <v>61</v>
      </c>
      <c r="AR709" s="39" t="s">
        <v>3019</v>
      </c>
      <c r="AS709" s="39" t="s">
        <v>3020</v>
      </c>
      <c r="AT709" s="39" t="s">
        <v>2954</v>
      </c>
    </row>
    <row r="710" spans="1:46" hidden="1" x14ac:dyDescent="0.25">
      <c r="A710" s="38">
        <v>709</v>
      </c>
      <c r="B710" s="39" t="s">
        <v>5</v>
      </c>
      <c r="C710" s="39" t="s">
        <v>2233</v>
      </c>
      <c r="D710" s="39" t="s">
        <v>2234</v>
      </c>
      <c r="E710" s="40">
        <v>1118547962</v>
      </c>
      <c r="F710" s="41">
        <v>46055</v>
      </c>
      <c r="G710" s="41"/>
      <c r="H710" s="41">
        <v>46296</v>
      </c>
      <c r="I710" s="42">
        <v>71232000</v>
      </c>
      <c r="J710" s="43"/>
      <c r="K710" s="40">
        <v>0</v>
      </c>
      <c r="L710" s="39" t="s">
        <v>60</v>
      </c>
      <c r="M710" s="42">
        <v>0</v>
      </c>
      <c r="N710" s="40">
        <v>8904000</v>
      </c>
      <c r="O710" s="42">
        <v>296800</v>
      </c>
      <c r="P710" s="38">
        <v>874</v>
      </c>
      <c r="Q710" s="41">
        <v>46034</v>
      </c>
      <c r="R710" s="42">
        <v>71764000</v>
      </c>
      <c r="S710" s="38">
        <v>1215</v>
      </c>
      <c r="T710" s="41">
        <v>46052</v>
      </c>
      <c r="U710" s="42">
        <v>71764000</v>
      </c>
      <c r="V710" s="42">
        <v>0</v>
      </c>
      <c r="W710" s="42">
        <v>8607200</v>
      </c>
      <c r="X710" s="42">
        <v>8904000</v>
      </c>
      <c r="Y710" s="42">
        <v>8904000</v>
      </c>
      <c r="Z710" s="42">
        <v>8904000</v>
      </c>
      <c r="AA710" s="42">
        <v>8904000</v>
      </c>
      <c r="AB710" s="42">
        <v>8904000</v>
      </c>
      <c r="AC710" s="42">
        <f t="shared" si="187"/>
        <v>53127200</v>
      </c>
      <c r="AD710" s="42"/>
      <c r="AE710" s="42">
        <f t="shared" si="184"/>
        <v>8904000</v>
      </c>
      <c r="AF710" s="42">
        <f t="shared" si="188"/>
        <v>8904000</v>
      </c>
      <c r="AG710" s="42">
        <f t="shared" si="189"/>
        <v>296800</v>
      </c>
      <c r="AH710" s="42">
        <v>0</v>
      </c>
      <c r="AI710" s="42">
        <v>0</v>
      </c>
      <c r="AJ710" s="42">
        <f t="shared" si="185"/>
        <v>18104800</v>
      </c>
      <c r="AK710" s="42">
        <f t="shared" si="186"/>
        <v>71232000</v>
      </c>
      <c r="AL710" s="38"/>
      <c r="AM710" s="41"/>
      <c r="AN710" s="41"/>
      <c r="AO710" s="38"/>
      <c r="AP710" s="38"/>
      <c r="AQ710" s="39" t="s">
        <v>61</v>
      </c>
      <c r="AR710" s="39" t="s">
        <v>2235</v>
      </c>
      <c r="AS710" s="39" t="s">
        <v>2236</v>
      </c>
      <c r="AT710" s="39" t="s">
        <v>2128</v>
      </c>
    </row>
    <row r="711" spans="1:46" hidden="1" x14ac:dyDescent="0.25">
      <c r="A711" s="38">
        <v>710</v>
      </c>
      <c r="B711" s="39" t="s">
        <v>8</v>
      </c>
      <c r="C711" s="39" t="s">
        <v>634</v>
      </c>
      <c r="D711" s="39" t="s">
        <v>635</v>
      </c>
      <c r="E711" s="40">
        <v>79595486</v>
      </c>
      <c r="F711" s="41">
        <v>46062</v>
      </c>
      <c r="G711" s="41">
        <v>46101</v>
      </c>
      <c r="H711" s="41">
        <v>46303</v>
      </c>
      <c r="I711" s="42">
        <v>74008000</v>
      </c>
      <c r="J711" s="43">
        <v>61364966.670000002</v>
      </c>
      <c r="K711" s="40">
        <v>0</v>
      </c>
      <c r="L711" s="39" t="s">
        <v>60</v>
      </c>
      <c r="M711" s="42">
        <v>0</v>
      </c>
      <c r="N711" s="40">
        <v>9251000</v>
      </c>
      <c r="O711" s="42">
        <v>308366.66666666669</v>
      </c>
      <c r="P711" s="38">
        <v>189</v>
      </c>
      <c r="Q711" s="41">
        <v>46033</v>
      </c>
      <c r="R711" s="42">
        <v>74008000</v>
      </c>
      <c r="S711" s="38">
        <v>4576</v>
      </c>
      <c r="T711" s="41">
        <v>46101</v>
      </c>
      <c r="U711" s="42">
        <v>61364966.670000002</v>
      </c>
      <c r="V711" s="42">
        <v>0</v>
      </c>
      <c r="W711" s="42">
        <v>0</v>
      </c>
      <c r="X711" s="42">
        <v>3392033.3333333335</v>
      </c>
      <c r="Y711" s="42">
        <v>9251000</v>
      </c>
      <c r="Z711" s="42">
        <v>9251000</v>
      </c>
      <c r="AA711" s="42">
        <v>9251000</v>
      </c>
      <c r="AB711" s="42">
        <v>9251000</v>
      </c>
      <c r="AC711" s="42">
        <f t="shared" si="187"/>
        <v>40396033.333333336</v>
      </c>
      <c r="AD711" s="42"/>
      <c r="AE711" s="42">
        <f t="shared" si="184"/>
        <v>9251000</v>
      </c>
      <c r="AF711" s="42">
        <f>--N711</f>
        <v>9251000</v>
      </c>
      <c r="AG711" s="42">
        <f>--N711/30*8</f>
        <v>2466933.3333333335</v>
      </c>
      <c r="AH711" s="42">
        <v>0</v>
      </c>
      <c r="AI711" s="42">
        <v>0</v>
      </c>
      <c r="AJ711" s="42">
        <f t="shared" si="185"/>
        <v>20968933.333333332</v>
      </c>
      <c r="AK711" s="42">
        <f t="shared" si="186"/>
        <v>61364966.666666672</v>
      </c>
      <c r="AL711" s="39"/>
      <c r="AM711" s="39"/>
      <c r="AN711" s="39"/>
      <c r="AO711" s="39"/>
      <c r="AP711" s="39" t="s">
        <v>92</v>
      </c>
      <c r="AQ711" s="39" t="s">
        <v>61</v>
      </c>
      <c r="AR711" s="39" t="s">
        <v>636</v>
      </c>
      <c r="AS711" s="39" t="s">
        <v>637</v>
      </c>
      <c r="AT711" s="39" t="s">
        <v>557</v>
      </c>
    </row>
    <row r="712" spans="1:46" hidden="1" x14ac:dyDescent="0.25">
      <c r="A712" s="38">
        <v>711</v>
      </c>
      <c r="B712" s="39" t="s">
        <v>2</v>
      </c>
      <c r="C712" s="39" t="s">
        <v>3021</v>
      </c>
      <c r="D712" s="39" t="s">
        <v>3022</v>
      </c>
      <c r="E712" s="40">
        <v>51931389</v>
      </c>
      <c r="F712" s="41">
        <v>46051</v>
      </c>
      <c r="G712" s="41"/>
      <c r="H712" s="41">
        <v>46293</v>
      </c>
      <c r="I712" s="42">
        <v>67200000</v>
      </c>
      <c r="J712" s="43"/>
      <c r="K712" s="40">
        <v>0</v>
      </c>
      <c r="L712" s="39" t="s">
        <v>60</v>
      </c>
      <c r="M712" s="42">
        <v>0</v>
      </c>
      <c r="N712" s="40">
        <v>8400000</v>
      </c>
      <c r="O712" s="42">
        <v>280000</v>
      </c>
      <c r="P712" s="38">
        <v>110</v>
      </c>
      <c r="Q712" s="41">
        <v>46033</v>
      </c>
      <c r="R712" s="42">
        <v>100800000</v>
      </c>
      <c r="S712" s="38">
        <v>1138</v>
      </c>
      <c r="T712" s="41">
        <v>46051</v>
      </c>
      <c r="U712" s="42">
        <v>67200000</v>
      </c>
      <c r="V712" s="42">
        <v>560000</v>
      </c>
      <c r="W712" s="42">
        <v>8400000</v>
      </c>
      <c r="X712" s="42">
        <v>8400000</v>
      </c>
      <c r="Y712" s="42">
        <v>8400000</v>
      </c>
      <c r="Z712" s="42">
        <v>8400000</v>
      </c>
      <c r="AA712" s="42">
        <v>8400000</v>
      </c>
      <c r="AB712" s="42">
        <v>8400000</v>
      </c>
      <c r="AC712" s="42">
        <f>SUM(V712:AA712)</f>
        <v>42560000</v>
      </c>
      <c r="AD712" s="42">
        <f>+AB712</f>
        <v>8400000</v>
      </c>
      <c r="AE712" s="42">
        <f t="shared" si="184"/>
        <v>8400000</v>
      </c>
      <c r="AF712" s="42">
        <f t="shared" ref="AF712:AF713" si="190">--N712/30*28</f>
        <v>7840000</v>
      </c>
      <c r="AG712" s="42">
        <v>0</v>
      </c>
      <c r="AH712" s="42"/>
      <c r="AI712" s="42"/>
      <c r="AJ712" s="42">
        <f t="shared" si="185"/>
        <v>24640000</v>
      </c>
      <c r="AK712" s="42">
        <f t="shared" si="186"/>
        <v>67200000</v>
      </c>
      <c r="AL712" s="39"/>
      <c r="AM712" s="39"/>
      <c r="AN712" s="39"/>
      <c r="AO712" s="39"/>
      <c r="AP712" s="39"/>
      <c r="AQ712" s="39" t="s">
        <v>61</v>
      </c>
      <c r="AR712" s="39" t="s">
        <v>3023</v>
      </c>
      <c r="AS712" s="39" t="s">
        <v>3024</v>
      </c>
      <c r="AT712" s="39" t="s">
        <v>2949</v>
      </c>
    </row>
    <row r="713" spans="1:46" hidden="1" x14ac:dyDescent="0.25">
      <c r="A713" s="38">
        <v>712</v>
      </c>
      <c r="B713" s="39" t="s">
        <v>2</v>
      </c>
      <c r="C713" s="39" t="s">
        <v>3025</v>
      </c>
      <c r="D713" s="39" t="s">
        <v>3026</v>
      </c>
      <c r="E713" s="40">
        <v>52815040</v>
      </c>
      <c r="F713" s="41">
        <v>46051</v>
      </c>
      <c r="G713" s="41"/>
      <c r="H713" s="41">
        <v>46293</v>
      </c>
      <c r="I713" s="42">
        <v>60504201.68</v>
      </c>
      <c r="J713" s="43"/>
      <c r="K713" s="40">
        <v>0</v>
      </c>
      <c r="L713" s="39" t="s">
        <v>60</v>
      </c>
      <c r="M713" s="42">
        <v>0</v>
      </c>
      <c r="N713" s="40">
        <v>7563025.21</v>
      </c>
      <c r="O713" s="42">
        <v>252100.84033333333</v>
      </c>
      <c r="P713" s="38">
        <v>114</v>
      </c>
      <c r="Q713" s="41">
        <v>46033</v>
      </c>
      <c r="R713" s="42">
        <v>108000000</v>
      </c>
      <c r="S713" s="38">
        <v>1124</v>
      </c>
      <c r="T713" s="41">
        <v>46051</v>
      </c>
      <c r="U713" s="42">
        <v>60504201.68</v>
      </c>
      <c r="V713" s="42">
        <v>504201.68066666665</v>
      </c>
      <c r="W713" s="42">
        <v>7563025.21</v>
      </c>
      <c r="X713" s="42">
        <v>7563025.21</v>
      </c>
      <c r="Y713" s="42">
        <v>7563025.21</v>
      </c>
      <c r="Z713" s="42">
        <v>7563025.21</v>
      </c>
      <c r="AA713" s="42">
        <v>7563025.21</v>
      </c>
      <c r="AB713" s="42">
        <v>7563025.21</v>
      </c>
      <c r="AC713" s="42">
        <f t="shared" si="187"/>
        <v>45882352.940666668</v>
      </c>
      <c r="AD713" s="42"/>
      <c r="AE713" s="42">
        <f t="shared" si="184"/>
        <v>7563025.21</v>
      </c>
      <c r="AF713" s="42">
        <f t="shared" si="190"/>
        <v>7058823.5293333335</v>
      </c>
      <c r="AG713" s="42">
        <v>0</v>
      </c>
      <c r="AH713" s="42"/>
      <c r="AI713" s="42"/>
      <c r="AJ713" s="42">
        <f t="shared" si="185"/>
        <v>14621848.739333333</v>
      </c>
      <c r="AK713" s="42">
        <f t="shared" si="186"/>
        <v>60504201.68</v>
      </c>
      <c r="AL713" s="39"/>
      <c r="AM713" s="39"/>
      <c r="AN713" s="39"/>
      <c r="AO713" s="39"/>
      <c r="AP713" s="39"/>
      <c r="AQ713" s="39" t="s">
        <v>61</v>
      </c>
      <c r="AR713" s="39" t="s">
        <v>3027</v>
      </c>
      <c r="AS713" s="39" t="s">
        <v>3028</v>
      </c>
      <c r="AT713" s="39" t="s">
        <v>2949</v>
      </c>
    </row>
    <row r="714" spans="1:46" hidden="1" x14ac:dyDescent="0.25">
      <c r="A714" s="38">
        <v>713</v>
      </c>
      <c r="B714" s="39" t="s">
        <v>2</v>
      </c>
      <c r="C714" s="39" t="s">
        <v>3029</v>
      </c>
      <c r="D714" s="39" t="s">
        <v>3030</v>
      </c>
      <c r="E714" s="40">
        <v>71653297</v>
      </c>
      <c r="F714" s="41">
        <v>46050</v>
      </c>
      <c r="G714" s="41"/>
      <c r="H714" s="41">
        <v>46292</v>
      </c>
      <c r="I714" s="42">
        <v>72000000</v>
      </c>
      <c r="J714" s="43"/>
      <c r="K714" s="40">
        <v>0</v>
      </c>
      <c r="L714" s="39" t="s">
        <v>60</v>
      </c>
      <c r="M714" s="42">
        <v>0</v>
      </c>
      <c r="N714" s="40">
        <v>9000000</v>
      </c>
      <c r="O714" s="42">
        <v>300000</v>
      </c>
      <c r="P714" s="38">
        <v>141</v>
      </c>
      <c r="Q714" s="41">
        <v>46033</v>
      </c>
      <c r="R714" s="42">
        <v>108000000</v>
      </c>
      <c r="S714" s="38">
        <v>1111</v>
      </c>
      <c r="T714" s="41">
        <v>46050</v>
      </c>
      <c r="U714" s="42">
        <v>72000000</v>
      </c>
      <c r="V714" s="42">
        <v>900000</v>
      </c>
      <c r="W714" s="42">
        <v>9000000</v>
      </c>
      <c r="X714" s="42">
        <v>9000000</v>
      </c>
      <c r="Y714" s="42">
        <v>9000000</v>
      </c>
      <c r="Z714" s="42">
        <v>9000000</v>
      </c>
      <c r="AA714" s="42">
        <v>9000000</v>
      </c>
      <c r="AB714" s="42">
        <v>9000000</v>
      </c>
      <c r="AC714" s="42">
        <f t="shared" si="187"/>
        <v>54900000</v>
      </c>
      <c r="AD714" s="42"/>
      <c r="AE714" s="42">
        <f t="shared" si="184"/>
        <v>9000000</v>
      </c>
      <c r="AF714" s="42">
        <f>--N714/30*27</f>
        <v>8100000</v>
      </c>
      <c r="AG714" s="42">
        <v>0</v>
      </c>
      <c r="AH714" s="42"/>
      <c r="AI714" s="42"/>
      <c r="AJ714" s="42">
        <f t="shared" si="185"/>
        <v>17100000</v>
      </c>
      <c r="AK714" s="42">
        <f t="shared" si="186"/>
        <v>72000000</v>
      </c>
      <c r="AL714" s="39"/>
      <c r="AM714" s="39"/>
      <c r="AN714" s="39"/>
      <c r="AO714" s="39"/>
      <c r="AP714" s="39"/>
      <c r="AQ714" s="39" t="s">
        <v>61</v>
      </c>
      <c r="AR714" s="39" t="s">
        <v>3031</v>
      </c>
      <c r="AS714" s="39" t="s">
        <v>3032</v>
      </c>
      <c r="AT714" s="39" t="s">
        <v>2949</v>
      </c>
    </row>
    <row r="715" spans="1:46" hidden="1" x14ac:dyDescent="0.25">
      <c r="A715" s="38">
        <v>714</v>
      </c>
      <c r="B715" s="39" t="s">
        <v>5</v>
      </c>
      <c r="C715" s="39" t="s">
        <v>2237</v>
      </c>
      <c r="D715" s="39" t="s">
        <v>2238</v>
      </c>
      <c r="E715" s="40">
        <v>1143398790</v>
      </c>
      <c r="F715" s="41">
        <v>46055</v>
      </c>
      <c r="G715" s="41"/>
      <c r="H715" s="41">
        <v>46296</v>
      </c>
      <c r="I715" s="42">
        <v>47200000</v>
      </c>
      <c r="J715" s="43"/>
      <c r="K715" s="40">
        <v>0</v>
      </c>
      <c r="L715" s="39" t="s">
        <v>60</v>
      </c>
      <c r="M715" s="42">
        <v>0</v>
      </c>
      <c r="N715" s="40">
        <v>5900000</v>
      </c>
      <c r="O715" s="42">
        <v>196666.66666666666</v>
      </c>
      <c r="P715" s="38">
        <v>882</v>
      </c>
      <c r="Q715" s="41">
        <v>46034</v>
      </c>
      <c r="R715" s="42">
        <v>47200000</v>
      </c>
      <c r="S715" s="38">
        <v>1238</v>
      </c>
      <c r="T715" s="41">
        <v>46052</v>
      </c>
      <c r="U715" s="42">
        <v>47200000</v>
      </c>
      <c r="V715" s="42">
        <v>0</v>
      </c>
      <c r="W715" s="42">
        <v>5703333.333333333</v>
      </c>
      <c r="X715" s="42">
        <v>5900000</v>
      </c>
      <c r="Y715" s="42">
        <v>5900000</v>
      </c>
      <c r="Z715" s="42">
        <v>5900000</v>
      </c>
      <c r="AA715" s="42">
        <v>5900000</v>
      </c>
      <c r="AB715" s="42">
        <v>5900000</v>
      </c>
      <c r="AC715" s="42">
        <f t="shared" si="187"/>
        <v>35203333.333333328</v>
      </c>
      <c r="AD715" s="42"/>
      <c r="AE715" s="42">
        <f t="shared" si="184"/>
        <v>5900000</v>
      </c>
      <c r="AF715" s="42">
        <f>--N715</f>
        <v>5900000</v>
      </c>
      <c r="AG715" s="42">
        <f>--N715/30*1</f>
        <v>196666.66666666666</v>
      </c>
      <c r="AH715" s="42">
        <v>0</v>
      </c>
      <c r="AI715" s="42">
        <v>0</v>
      </c>
      <c r="AJ715" s="42">
        <f t="shared" si="185"/>
        <v>11996666.666666666</v>
      </c>
      <c r="AK715" s="42">
        <f t="shared" si="186"/>
        <v>47199999.999999993</v>
      </c>
      <c r="AL715" s="39"/>
      <c r="AM715" s="39"/>
      <c r="AN715" s="39"/>
      <c r="AO715" s="39"/>
      <c r="AP715" s="39"/>
      <c r="AQ715" s="39" t="s">
        <v>61</v>
      </c>
      <c r="AR715" s="39" t="s">
        <v>2239</v>
      </c>
      <c r="AS715" s="39" t="s">
        <v>2240</v>
      </c>
      <c r="AT715" s="39" t="s">
        <v>2128</v>
      </c>
    </row>
    <row r="716" spans="1:46" hidden="1" x14ac:dyDescent="0.25">
      <c r="A716" s="38">
        <v>715</v>
      </c>
      <c r="B716" s="39" t="s">
        <v>2</v>
      </c>
      <c r="C716" s="39" t="s">
        <v>3033</v>
      </c>
      <c r="D716" s="39" t="s">
        <v>3034</v>
      </c>
      <c r="E716" s="40">
        <v>53002247</v>
      </c>
      <c r="F716" s="41">
        <v>46051</v>
      </c>
      <c r="G716" s="41"/>
      <c r="H716" s="41">
        <v>46293</v>
      </c>
      <c r="I716" s="42">
        <v>92400000</v>
      </c>
      <c r="J716" s="43"/>
      <c r="K716" s="40">
        <v>0</v>
      </c>
      <c r="L716" s="39" t="s">
        <v>60</v>
      </c>
      <c r="M716" s="42">
        <v>0</v>
      </c>
      <c r="N716" s="40">
        <v>11550000</v>
      </c>
      <c r="O716" s="42">
        <v>385000</v>
      </c>
      <c r="P716" s="38">
        <v>119</v>
      </c>
      <c r="Q716" s="41">
        <v>46033</v>
      </c>
      <c r="R716" s="42">
        <v>138600000</v>
      </c>
      <c r="S716" s="38">
        <v>1118</v>
      </c>
      <c r="T716" s="41">
        <v>46050</v>
      </c>
      <c r="U716" s="42">
        <v>92400000</v>
      </c>
      <c r="V716" s="42">
        <v>770000</v>
      </c>
      <c r="W716" s="42">
        <v>11550000</v>
      </c>
      <c r="X716" s="42">
        <v>11550000</v>
      </c>
      <c r="Y716" s="42">
        <v>11550000</v>
      </c>
      <c r="Z716" s="42">
        <v>11550000</v>
      </c>
      <c r="AA716" s="42">
        <v>11550000</v>
      </c>
      <c r="AB716" s="42">
        <v>11550000</v>
      </c>
      <c r="AC716" s="42">
        <f t="shared" si="187"/>
        <v>70070000</v>
      </c>
      <c r="AD716" s="42"/>
      <c r="AE716" s="42">
        <f t="shared" si="184"/>
        <v>11550000</v>
      </c>
      <c r="AF716" s="42">
        <f t="shared" ref="AF716:AF717" si="191">--N716/30*28</f>
        <v>10780000</v>
      </c>
      <c r="AG716" s="42">
        <v>0</v>
      </c>
      <c r="AH716" s="42"/>
      <c r="AI716" s="42"/>
      <c r="AJ716" s="42">
        <f t="shared" si="185"/>
        <v>22330000</v>
      </c>
      <c r="AK716" s="42">
        <f t="shared" si="186"/>
        <v>92400000</v>
      </c>
      <c r="AL716" s="39"/>
      <c r="AM716" s="39"/>
      <c r="AN716" s="39"/>
      <c r="AO716" s="39"/>
      <c r="AP716" s="39"/>
      <c r="AQ716" s="39" t="s">
        <v>93</v>
      </c>
      <c r="AR716" s="39" t="s">
        <v>3035</v>
      </c>
      <c r="AS716" s="39" t="s">
        <v>3036</v>
      </c>
      <c r="AT716" s="39" t="s">
        <v>2963</v>
      </c>
    </row>
    <row r="717" spans="1:46" hidden="1" x14ac:dyDescent="0.25">
      <c r="A717" s="38">
        <v>716</v>
      </c>
      <c r="B717" s="39" t="s">
        <v>2</v>
      </c>
      <c r="C717" s="39" t="s">
        <v>3037</v>
      </c>
      <c r="D717" s="39" t="s">
        <v>3038</v>
      </c>
      <c r="E717" s="40">
        <v>1015408345</v>
      </c>
      <c r="F717" s="41">
        <v>46051</v>
      </c>
      <c r="G717" s="41"/>
      <c r="H717" s="41">
        <v>46293</v>
      </c>
      <c r="I717" s="42">
        <v>34440000</v>
      </c>
      <c r="J717" s="43"/>
      <c r="K717" s="40">
        <v>0</v>
      </c>
      <c r="L717" s="39" t="s">
        <v>60</v>
      </c>
      <c r="M717" s="42">
        <v>0</v>
      </c>
      <c r="N717" s="40">
        <v>4305000</v>
      </c>
      <c r="O717" s="42">
        <v>143500</v>
      </c>
      <c r="P717" s="38">
        <v>129</v>
      </c>
      <c r="Q717" s="41">
        <v>46033</v>
      </c>
      <c r="R717" s="42">
        <v>34440000</v>
      </c>
      <c r="S717" s="38">
        <v>1107</v>
      </c>
      <c r="T717" s="41">
        <v>46050</v>
      </c>
      <c r="U717" s="42">
        <v>34440000</v>
      </c>
      <c r="V717" s="42">
        <v>287000</v>
      </c>
      <c r="W717" s="42">
        <v>4305000</v>
      </c>
      <c r="X717" s="42">
        <v>4305000</v>
      </c>
      <c r="Y717" s="42">
        <v>4305000</v>
      </c>
      <c r="Z717" s="42">
        <v>4305000</v>
      </c>
      <c r="AA717" s="42">
        <v>4305000</v>
      </c>
      <c r="AB717" s="42">
        <v>4305000</v>
      </c>
      <c r="AC717" s="42">
        <f t="shared" si="187"/>
        <v>26117000</v>
      </c>
      <c r="AD717" s="42"/>
      <c r="AE717" s="42">
        <f t="shared" si="184"/>
        <v>4305000</v>
      </c>
      <c r="AF717" s="42">
        <f t="shared" si="191"/>
        <v>4018000</v>
      </c>
      <c r="AG717" s="42">
        <v>0</v>
      </c>
      <c r="AH717" s="42"/>
      <c r="AI717" s="42"/>
      <c r="AJ717" s="42">
        <f t="shared" si="185"/>
        <v>8323000</v>
      </c>
      <c r="AK717" s="42">
        <f t="shared" si="186"/>
        <v>34440000</v>
      </c>
      <c r="AL717" s="39"/>
      <c r="AM717" s="39"/>
      <c r="AN717" s="39"/>
      <c r="AO717" s="39"/>
      <c r="AP717" s="39"/>
      <c r="AQ717" s="39" t="s">
        <v>61</v>
      </c>
      <c r="AR717" s="39" t="s">
        <v>3039</v>
      </c>
      <c r="AS717" s="39" t="s">
        <v>3040</v>
      </c>
      <c r="AT717" s="39" t="s">
        <v>2963</v>
      </c>
    </row>
    <row r="718" spans="1:46" hidden="1" x14ac:dyDescent="0.25">
      <c r="A718" s="38">
        <v>717</v>
      </c>
      <c r="B718" s="39" t="s">
        <v>8</v>
      </c>
      <c r="C718" s="39" t="s">
        <v>638</v>
      </c>
      <c r="D718" s="39" t="s">
        <v>639</v>
      </c>
      <c r="E718" s="40">
        <v>52775796</v>
      </c>
      <c r="F718" s="41">
        <v>46052</v>
      </c>
      <c r="G718" s="41"/>
      <c r="H718" s="41">
        <v>46294</v>
      </c>
      <c r="I718" s="42">
        <v>74008000</v>
      </c>
      <c r="J718" s="43"/>
      <c r="K718" s="40">
        <v>0</v>
      </c>
      <c r="L718" s="39" t="s">
        <v>60</v>
      </c>
      <c r="M718" s="42">
        <v>0</v>
      </c>
      <c r="N718" s="40">
        <v>9251000</v>
      </c>
      <c r="O718" s="42">
        <v>308366.66666666669</v>
      </c>
      <c r="P718" s="38">
        <v>191</v>
      </c>
      <c r="Q718" s="41">
        <v>46033</v>
      </c>
      <c r="R718" s="42">
        <v>74008000</v>
      </c>
      <c r="S718" s="38">
        <v>1197</v>
      </c>
      <c r="T718" s="41">
        <v>46052</v>
      </c>
      <c r="U718" s="42">
        <v>74008000</v>
      </c>
      <c r="V718" s="42">
        <v>308366.66666666669</v>
      </c>
      <c r="W718" s="42">
        <v>9251000</v>
      </c>
      <c r="X718" s="42">
        <v>9251000</v>
      </c>
      <c r="Y718" s="42">
        <v>9251000</v>
      </c>
      <c r="Z718" s="42">
        <v>9251000</v>
      </c>
      <c r="AA718" s="42">
        <v>9251000</v>
      </c>
      <c r="AB718" s="42">
        <v>9251000</v>
      </c>
      <c r="AC718" s="42">
        <f t="shared" si="187"/>
        <v>55814366.666666664</v>
      </c>
      <c r="AD718" s="42"/>
      <c r="AE718" s="42">
        <f t="shared" si="184"/>
        <v>9251000</v>
      </c>
      <c r="AF718" s="42">
        <f>--N718/30*29</f>
        <v>8942633.333333334</v>
      </c>
      <c r="AG718" s="42">
        <v>0</v>
      </c>
      <c r="AH718" s="42"/>
      <c r="AI718" s="42"/>
      <c r="AJ718" s="42">
        <f t="shared" si="185"/>
        <v>18193633.333333336</v>
      </c>
      <c r="AK718" s="42">
        <f t="shared" si="186"/>
        <v>74008000</v>
      </c>
      <c r="AL718" s="39"/>
      <c r="AM718" s="39"/>
      <c r="AN718" s="39"/>
      <c r="AO718" s="39"/>
      <c r="AP718" s="39"/>
      <c r="AQ718" s="39" t="s">
        <v>61</v>
      </c>
      <c r="AR718" s="39" t="s">
        <v>640</v>
      </c>
      <c r="AS718" s="39" t="s">
        <v>641</v>
      </c>
      <c r="AT718" s="39" t="s">
        <v>557</v>
      </c>
    </row>
    <row r="719" spans="1:46" hidden="1" x14ac:dyDescent="0.25">
      <c r="A719" s="38">
        <v>718</v>
      </c>
      <c r="B719" s="39" t="s">
        <v>7</v>
      </c>
      <c r="C719" s="39" t="s">
        <v>1131</v>
      </c>
      <c r="D719" s="39" t="s">
        <v>1132</v>
      </c>
      <c r="E719" s="40">
        <v>1010190922</v>
      </c>
      <c r="F719" s="41">
        <v>46050</v>
      </c>
      <c r="G719" s="41"/>
      <c r="H719" s="41">
        <v>46292</v>
      </c>
      <c r="I719" s="42">
        <v>64000000</v>
      </c>
      <c r="J719" s="43"/>
      <c r="K719" s="40">
        <v>0</v>
      </c>
      <c r="L719" s="39" t="s">
        <v>60</v>
      </c>
      <c r="M719" s="42">
        <v>0</v>
      </c>
      <c r="N719" s="40">
        <v>8000000</v>
      </c>
      <c r="O719" s="42">
        <v>266666.66666666669</v>
      </c>
      <c r="P719" s="38">
        <v>661</v>
      </c>
      <c r="Q719" s="41">
        <v>46033</v>
      </c>
      <c r="R719" s="42">
        <v>80000000</v>
      </c>
      <c r="S719" s="38">
        <v>1100</v>
      </c>
      <c r="T719" s="41">
        <v>46050</v>
      </c>
      <c r="U719" s="42">
        <v>64000000</v>
      </c>
      <c r="V719" s="42">
        <v>800000</v>
      </c>
      <c r="W719" s="42">
        <v>8000000</v>
      </c>
      <c r="X719" s="42">
        <v>8000000</v>
      </c>
      <c r="Y719" s="42">
        <v>8000000</v>
      </c>
      <c r="Z719" s="42">
        <v>8000000</v>
      </c>
      <c r="AA719" s="42">
        <v>8000000</v>
      </c>
      <c r="AB719" s="42">
        <v>8000000</v>
      </c>
      <c r="AC719" s="42">
        <f>SUM(V719:Z719)</f>
        <v>32800000</v>
      </c>
      <c r="AD719" s="42">
        <f>SUBTOTAL(9,AA719:AB719)</f>
        <v>0</v>
      </c>
      <c r="AE719" s="42">
        <f t="shared" si="184"/>
        <v>8000000</v>
      </c>
      <c r="AF719" s="42">
        <f t="shared" ref="AF719:AF721" si="192">--N719/30*27</f>
        <v>7200000.0000000009</v>
      </c>
      <c r="AG719" s="42">
        <v>0</v>
      </c>
      <c r="AH719" s="42"/>
      <c r="AI719" s="42"/>
      <c r="AJ719" s="42">
        <f t="shared" si="185"/>
        <v>15200000</v>
      </c>
      <c r="AK719" s="42">
        <f t="shared" si="186"/>
        <v>48000000</v>
      </c>
      <c r="AL719" s="39"/>
      <c r="AM719" s="39"/>
      <c r="AN719" s="39"/>
      <c r="AO719" s="39"/>
      <c r="AP719" s="39"/>
      <c r="AQ719" s="39" t="s">
        <v>61</v>
      </c>
      <c r="AR719" s="39" t="s">
        <v>1133</v>
      </c>
      <c r="AS719" s="39" t="s">
        <v>1134</v>
      </c>
      <c r="AT719" s="39" t="s">
        <v>650</v>
      </c>
    </row>
    <row r="720" spans="1:46" hidden="1" x14ac:dyDescent="0.25">
      <c r="A720" s="38">
        <v>719</v>
      </c>
      <c r="B720" s="39" t="s">
        <v>7</v>
      </c>
      <c r="C720" s="39" t="s">
        <v>1135</v>
      </c>
      <c r="D720" s="39" t="s">
        <v>1136</v>
      </c>
      <c r="E720" s="40">
        <v>80778637</v>
      </c>
      <c r="F720" s="41">
        <v>46050</v>
      </c>
      <c r="G720" s="41"/>
      <c r="H720" s="41">
        <v>46292</v>
      </c>
      <c r="I720" s="42">
        <v>77711200</v>
      </c>
      <c r="J720" s="43"/>
      <c r="K720" s="40">
        <v>0</v>
      </c>
      <c r="L720" s="39" t="s">
        <v>60</v>
      </c>
      <c r="M720" s="42">
        <v>0</v>
      </c>
      <c r="N720" s="40">
        <v>9713900</v>
      </c>
      <c r="O720" s="42">
        <v>323796.66666666669</v>
      </c>
      <c r="P720" s="38">
        <v>729</v>
      </c>
      <c r="Q720" s="41">
        <v>46033</v>
      </c>
      <c r="R720" s="42">
        <v>89040000</v>
      </c>
      <c r="S720" s="38">
        <v>1112</v>
      </c>
      <c r="T720" s="41">
        <v>46050</v>
      </c>
      <c r="U720" s="42">
        <v>77711200</v>
      </c>
      <c r="V720" s="42">
        <v>971390</v>
      </c>
      <c r="W720" s="42">
        <v>9713900</v>
      </c>
      <c r="X720" s="42">
        <v>9713900</v>
      </c>
      <c r="Y720" s="42">
        <v>9713900</v>
      </c>
      <c r="Z720" s="42">
        <v>9713900</v>
      </c>
      <c r="AA720" s="42">
        <v>9713900</v>
      </c>
      <c r="AB720" s="42">
        <v>9713900</v>
      </c>
      <c r="AC720" s="42">
        <f t="shared" si="187"/>
        <v>59254790</v>
      </c>
      <c r="AD720" s="42"/>
      <c r="AE720" s="42">
        <f t="shared" si="184"/>
        <v>9713900</v>
      </c>
      <c r="AF720" s="42">
        <f t="shared" si="192"/>
        <v>8742510</v>
      </c>
      <c r="AG720" s="42">
        <v>0</v>
      </c>
      <c r="AH720" s="42"/>
      <c r="AI720" s="42"/>
      <c r="AJ720" s="42">
        <f t="shared" si="185"/>
        <v>18456410</v>
      </c>
      <c r="AK720" s="42">
        <f t="shared" si="186"/>
        <v>77711200</v>
      </c>
      <c r="AL720" s="39"/>
      <c r="AM720" s="39"/>
      <c r="AN720" s="39"/>
      <c r="AO720" s="39"/>
      <c r="AP720" s="39"/>
      <c r="AQ720" s="39" t="s">
        <v>61</v>
      </c>
      <c r="AR720" s="39" t="s">
        <v>1137</v>
      </c>
      <c r="AS720" s="39" t="s">
        <v>1138</v>
      </c>
      <c r="AT720" s="39" t="s">
        <v>650</v>
      </c>
    </row>
    <row r="721" spans="1:46" hidden="1" x14ac:dyDescent="0.25">
      <c r="A721" s="38">
        <v>720</v>
      </c>
      <c r="B721" s="39" t="s">
        <v>7</v>
      </c>
      <c r="C721" s="39" t="s">
        <v>1139</v>
      </c>
      <c r="D721" s="39" t="s">
        <v>1140</v>
      </c>
      <c r="E721" s="40">
        <v>1193136951</v>
      </c>
      <c r="F721" s="41">
        <v>46050</v>
      </c>
      <c r="G721" s="41"/>
      <c r="H721" s="41">
        <v>46292</v>
      </c>
      <c r="I721" s="42">
        <v>48350400</v>
      </c>
      <c r="J721" s="43"/>
      <c r="K721" s="40">
        <v>0</v>
      </c>
      <c r="L721" s="39" t="s">
        <v>60</v>
      </c>
      <c r="M721" s="42">
        <v>0</v>
      </c>
      <c r="N721" s="40">
        <v>6043800</v>
      </c>
      <c r="O721" s="42">
        <v>201460</v>
      </c>
      <c r="P721" s="38">
        <v>705</v>
      </c>
      <c r="Q721" s="41">
        <v>46033</v>
      </c>
      <c r="R721" s="42">
        <v>48350400</v>
      </c>
      <c r="S721" s="38">
        <v>1101</v>
      </c>
      <c r="T721" s="41">
        <v>46050</v>
      </c>
      <c r="U721" s="42">
        <v>48350400</v>
      </c>
      <c r="V721" s="42">
        <v>604380</v>
      </c>
      <c r="W721" s="42">
        <v>6043800</v>
      </c>
      <c r="X721" s="42">
        <v>6043800</v>
      </c>
      <c r="Y721" s="42">
        <v>6043800</v>
      </c>
      <c r="Z721" s="42">
        <v>6043800</v>
      </c>
      <c r="AA721" s="42">
        <v>6043800</v>
      </c>
      <c r="AB721" s="42">
        <v>6043800</v>
      </c>
      <c r="AC721" s="42">
        <f t="shared" si="187"/>
        <v>36867180</v>
      </c>
      <c r="AD721" s="42"/>
      <c r="AE721" s="42">
        <f t="shared" si="184"/>
        <v>6043800</v>
      </c>
      <c r="AF721" s="42">
        <f t="shared" si="192"/>
        <v>5439420</v>
      </c>
      <c r="AG721" s="42">
        <v>0</v>
      </c>
      <c r="AH721" s="42"/>
      <c r="AI721" s="42"/>
      <c r="AJ721" s="42">
        <f t="shared" si="185"/>
        <v>11483220</v>
      </c>
      <c r="AK721" s="42">
        <f t="shared" si="186"/>
        <v>48350400</v>
      </c>
      <c r="AL721" s="39"/>
      <c r="AM721" s="39"/>
      <c r="AN721" s="39"/>
      <c r="AO721" s="39"/>
      <c r="AP721" s="39"/>
      <c r="AQ721" s="39" t="s">
        <v>61</v>
      </c>
      <c r="AR721" s="39" t="s">
        <v>1141</v>
      </c>
      <c r="AS721" s="39" t="s">
        <v>1142</v>
      </c>
      <c r="AT721" s="39" t="s">
        <v>650</v>
      </c>
    </row>
    <row r="722" spans="1:46" hidden="1" x14ac:dyDescent="0.25">
      <c r="A722" s="38">
        <v>721</v>
      </c>
      <c r="B722" s="39" t="s">
        <v>5</v>
      </c>
      <c r="C722" s="39" t="s">
        <v>2241</v>
      </c>
      <c r="D722" s="39" t="s">
        <v>2242</v>
      </c>
      <c r="E722" s="40">
        <v>1022326331</v>
      </c>
      <c r="F722" s="41">
        <v>46055</v>
      </c>
      <c r="G722" s="41"/>
      <c r="H722" s="41">
        <v>46296</v>
      </c>
      <c r="I722" s="42">
        <v>71232000</v>
      </c>
      <c r="J722" s="43"/>
      <c r="K722" s="40">
        <v>0</v>
      </c>
      <c r="L722" s="39" t="s">
        <v>60</v>
      </c>
      <c r="M722" s="42">
        <v>0</v>
      </c>
      <c r="N722" s="40">
        <v>8904000</v>
      </c>
      <c r="O722" s="42">
        <v>296800</v>
      </c>
      <c r="P722" s="38">
        <v>891</v>
      </c>
      <c r="Q722" s="41">
        <v>46034</v>
      </c>
      <c r="R722" s="42">
        <v>71232000</v>
      </c>
      <c r="S722" s="38">
        <v>1229</v>
      </c>
      <c r="T722" s="41">
        <v>46052</v>
      </c>
      <c r="U722" s="42">
        <v>71232000</v>
      </c>
      <c r="V722" s="42">
        <v>0</v>
      </c>
      <c r="W722" s="42">
        <v>8607200</v>
      </c>
      <c r="X722" s="42">
        <v>8904000</v>
      </c>
      <c r="Y722" s="42">
        <v>8904000</v>
      </c>
      <c r="Z722" s="42">
        <v>8904000</v>
      </c>
      <c r="AA722" s="42">
        <v>8904000</v>
      </c>
      <c r="AB722" s="42">
        <v>8904000</v>
      </c>
      <c r="AC722" s="42">
        <f t="shared" si="187"/>
        <v>53127200</v>
      </c>
      <c r="AD722" s="42"/>
      <c r="AE722" s="42">
        <f t="shared" si="184"/>
        <v>8904000</v>
      </c>
      <c r="AF722" s="42">
        <f t="shared" ref="AF722:AF723" si="193">--N722</f>
        <v>8904000</v>
      </c>
      <c r="AG722" s="42">
        <f t="shared" ref="AG722:AG723" si="194">--N722/30*1</f>
        <v>296800</v>
      </c>
      <c r="AH722" s="42">
        <v>0</v>
      </c>
      <c r="AI722" s="42">
        <v>0</v>
      </c>
      <c r="AJ722" s="42">
        <f t="shared" si="185"/>
        <v>18104800</v>
      </c>
      <c r="AK722" s="42">
        <f t="shared" si="186"/>
        <v>71232000</v>
      </c>
      <c r="AL722" s="39"/>
      <c r="AM722" s="39"/>
      <c r="AN722" s="39"/>
      <c r="AO722" s="39"/>
      <c r="AP722" s="39"/>
      <c r="AQ722" s="39" t="s">
        <v>93</v>
      </c>
      <c r="AR722" s="39" t="s">
        <v>2243</v>
      </c>
      <c r="AS722" s="39" t="s">
        <v>2244</v>
      </c>
      <c r="AT722" s="39" t="s">
        <v>2128</v>
      </c>
    </row>
    <row r="723" spans="1:46" hidden="1" x14ac:dyDescent="0.25">
      <c r="A723" s="38">
        <v>722</v>
      </c>
      <c r="B723" s="39" t="s">
        <v>5</v>
      </c>
      <c r="C723" s="39" t="s">
        <v>2245</v>
      </c>
      <c r="D723" s="39" t="s">
        <v>2246</v>
      </c>
      <c r="E723" s="40">
        <v>52521610</v>
      </c>
      <c r="F723" s="41">
        <v>46055</v>
      </c>
      <c r="G723" s="41"/>
      <c r="H723" s="41">
        <v>46296</v>
      </c>
      <c r="I723" s="42">
        <v>71232000</v>
      </c>
      <c r="J723" s="43"/>
      <c r="K723" s="40">
        <v>0</v>
      </c>
      <c r="L723" s="39" t="s">
        <v>60</v>
      </c>
      <c r="M723" s="42">
        <v>0</v>
      </c>
      <c r="N723" s="40">
        <v>8904000</v>
      </c>
      <c r="O723" s="42">
        <v>296800</v>
      </c>
      <c r="P723" s="38">
        <v>907</v>
      </c>
      <c r="Q723" s="41">
        <v>46034</v>
      </c>
      <c r="R723" s="42">
        <v>71232000</v>
      </c>
      <c r="S723" s="38">
        <v>1262</v>
      </c>
      <c r="T723" s="41">
        <v>46052</v>
      </c>
      <c r="U723" s="42">
        <v>71232000</v>
      </c>
      <c r="V723" s="42">
        <v>0</v>
      </c>
      <c r="W723" s="42">
        <v>8607200</v>
      </c>
      <c r="X723" s="42">
        <v>8904000</v>
      </c>
      <c r="Y723" s="42">
        <v>8904000</v>
      </c>
      <c r="Z723" s="42">
        <v>8904000</v>
      </c>
      <c r="AA723" s="42">
        <v>8904000</v>
      </c>
      <c r="AB723" s="42">
        <v>8904000</v>
      </c>
      <c r="AC723" s="42">
        <f t="shared" si="187"/>
        <v>53127200</v>
      </c>
      <c r="AD723" s="42"/>
      <c r="AE723" s="42">
        <f t="shared" si="184"/>
        <v>8904000</v>
      </c>
      <c r="AF723" s="42">
        <f t="shared" si="193"/>
        <v>8904000</v>
      </c>
      <c r="AG723" s="42">
        <f t="shared" si="194"/>
        <v>296800</v>
      </c>
      <c r="AH723" s="42">
        <v>0</v>
      </c>
      <c r="AI723" s="42">
        <v>0</v>
      </c>
      <c r="AJ723" s="42">
        <f t="shared" si="185"/>
        <v>18104800</v>
      </c>
      <c r="AK723" s="42">
        <f t="shared" si="186"/>
        <v>71232000</v>
      </c>
      <c r="AL723" s="39"/>
      <c r="AM723" s="39"/>
      <c r="AN723" s="39"/>
      <c r="AO723" s="39"/>
      <c r="AP723" s="39"/>
      <c r="AQ723" s="39" t="s">
        <v>61</v>
      </c>
      <c r="AR723" s="39" t="s">
        <v>2247</v>
      </c>
      <c r="AS723" s="39" t="s">
        <v>2248</v>
      </c>
      <c r="AT723" s="39" t="s">
        <v>2128</v>
      </c>
    </row>
    <row r="724" spans="1:46" hidden="1" x14ac:dyDescent="0.25">
      <c r="A724" s="38">
        <v>723</v>
      </c>
      <c r="B724" s="39" t="s">
        <v>5</v>
      </c>
      <c r="C724" s="39" t="s">
        <v>2249</v>
      </c>
      <c r="D724" s="39" t="s">
        <v>2250</v>
      </c>
      <c r="E724" s="40">
        <v>52831410</v>
      </c>
      <c r="F724" s="41">
        <v>46059</v>
      </c>
      <c r="G724" s="41">
        <v>46162</v>
      </c>
      <c r="H724" s="41">
        <v>46300</v>
      </c>
      <c r="I724" s="42">
        <v>71232000</v>
      </c>
      <c r="J724" s="43">
        <v>40364800</v>
      </c>
      <c r="K724" s="40">
        <v>0</v>
      </c>
      <c r="L724" s="39" t="s">
        <v>60</v>
      </c>
      <c r="M724" s="42">
        <v>0</v>
      </c>
      <c r="N724" s="40">
        <v>8904000</v>
      </c>
      <c r="O724" s="42">
        <v>296800</v>
      </c>
      <c r="P724" s="38">
        <v>893</v>
      </c>
      <c r="Q724" s="41">
        <v>46034</v>
      </c>
      <c r="R724" s="42">
        <v>71232000</v>
      </c>
      <c r="S724" s="38">
        <v>12684</v>
      </c>
      <c r="T724" s="41">
        <v>46162</v>
      </c>
      <c r="U724" s="42">
        <v>40364800</v>
      </c>
      <c r="V724" s="42">
        <v>0</v>
      </c>
      <c r="W724" s="42">
        <v>0</v>
      </c>
      <c r="X724" s="42">
        <v>0</v>
      </c>
      <c r="Y724" s="42">
        <v>0</v>
      </c>
      <c r="Z724" s="42">
        <v>3264800</v>
      </c>
      <c r="AA724" s="42">
        <v>8904000</v>
      </c>
      <c r="AB724" s="42">
        <v>8904000</v>
      </c>
      <c r="AC724" s="42">
        <f t="shared" si="187"/>
        <v>21072800</v>
      </c>
      <c r="AD724" s="42"/>
      <c r="AE724" s="42">
        <f t="shared" si="184"/>
        <v>8904000</v>
      </c>
      <c r="AF724" s="42">
        <f>--N724</f>
        <v>8904000</v>
      </c>
      <c r="AG724" s="42">
        <f>--N724/30*5</f>
        <v>1484000</v>
      </c>
      <c r="AH724" s="42"/>
      <c r="AI724" s="42"/>
      <c r="AJ724" s="42">
        <f t="shared" si="185"/>
        <v>19292000</v>
      </c>
      <c r="AK724" s="42">
        <f t="shared" si="186"/>
        <v>40364800</v>
      </c>
      <c r="AL724" s="39"/>
      <c r="AM724" s="39"/>
      <c r="AN724" s="39"/>
      <c r="AO724" s="39"/>
      <c r="AP724" s="39" t="s">
        <v>92</v>
      </c>
      <c r="AQ724" s="39" t="s">
        <v>61</v>
      </c>
      <c r="AR724" s="39" t="s">
        <v>2251</v>
      </c>
      <c r="AS724" s="39" t="s">
        <v>2252</v>
      </c>
      <c r="AT724" s="39" t="s">
        <v>2128</v>
      </c>
    </row>
    <row r="725" spans="1:46" hidden="1" x14ac:dyDescent="0.25">
      <c r="A725" s="38">
        <v>724</v>
      </c>
      <c r="B725" s="39" t="s">
        <v>5</v>
      </c>
      <c r="C725" s="39" t="s">
        <v>2253</v>
      </c>
      <c r="D725" s="39" t="s">
        <v>2254</v>
      </c>
      <c r="E725" s="40">
        <v>1026251360</v>
      </c>
      <c r="F725" s="41">
        <v>46055</v>
      </c>
      <c r="G725" s="41"/>
      <c r="H725" s="41">
        <v>46296</v>
      </c>
      <c r="I725" s="42">
        <v>71232000</v>
      </c>
      <c r="J725" s="43"/>
      <c r="K725" s="40">
        <v>0</v>
      </c>
      <c r="L725" s="39" t="s">
        <v>60</v>
      </c>
      <c r="M725" s="42">
        <v>0</v>
      </c>
      <c r="N725" s="40">
        <v>8904000</v>
      </c>
      <c r="O725" s="42">
        <v>296800</v>
      </c>
      <c r="P725" s="38">
        <v>890</v>
      </c>
      <c r="Q725" s="41">
        <v>46034</v>
      </c>
      <c r="R725" s="42">
        <v>71232000</v>
      </c>
      <c r="S725" s="38">
        <v>1216</v>
      </c>
      <c r="T725" s="41">
        <v>46052</v>
      </c>
      <c r="U725" s="42">
        <v>71232000</v>
      </c>
      <c r="V725" s="42">
        <v>0</v>
      </c>
      <c r="W725" s="42">
        <v>8607200</v>
      </c>
      <c r="X725" s="42">
        <v>8904000</v>
      </c>
      <c r="Y725" s="42">
        <v>8904000</v>
      </c>
      <c r="Z725" s="42">
        <v>8904000</v>
      </c>
      <c r="AA725" s="42">
        <v>8904000</v>
      </c>
      <c r="AB725" s="42">
        <v>8904000</v>
      </c>
      <c r="AC725" s="42">
        <f t="shared" si="187"/>
        <v>53127200</v>
      </c>
      <c r="AD725" s="42"/>
      <c r="AE725" s="42">
        <f t="shared" si="184"/>
        <v>8904000</v>
      </c>
      <c r="AF725" s="42">
        <f>--N725</f>
        <v>8904000</v>
      </c>
      <c r="AG725" s="42">
        <f>--N725/30*1</f>
        <v>296800</v>
      </c>
      <c r="AH725" s="42">
        <v>0</v>
      </c>
      <c r="AI725" s="42">
        <v>0</v>
      </c>
      <c r="AJ725" s="42">
        <f t="shared" si="185"/>
        <v>18104800</v>
      </c>
      <c r="AK725" s="42">
        <f t="shared" si="186"/>
        <v>71232000</v>
      </c>
      <c r="AL725" s="39"/>
      <c r="AM725" s="39"/>
      <c r="AN725" s="39"/>
      <c r="AO725" s="39"/>
      <c r="AP725" s="39"/>
      <c r="AQ725" s="39" t="s">
        <v>61</v>
      </c>
      <c r="AR725" s="39" t="s">
        <v>2255</v>
      </c>
      <c r="AS725" s="39" t="s">
        <v>2256</v>
      </c>
      <c r="AT725" s="39" t="s">
        <v>2128</v>
      </c>
    </row>
    <row r="726" spans="1:46" hidden="1" x14ac:dyDescent="0.25">
      <c r="A726" s="38">
        <v>725</v>
      </c>
      <c r="B726" s="39" t="s">
        <v>8</v>
      </c>
      <c r="C726" s="39" t="s">
        <v>642</v>
      </c>
      <c r="D726" s="39" t="s">
        <v>643</v>
      </c>
      <c r="E726" s="40">
        <v>80097662</v>
      </c>
      <c r="F726" s="41">
        <v>46052</v>
      </c>
      <c r="G726" s="41"/>
      <c r="H726" s="41">
        <v>46294</v>
      </c>
      <c r="I726" s="42">
        <v>101760000</v>
      </c>
      <c r="J726" s="43"/>
      <c r="K726" s="40">
        <v>10689075.630000001</v>
      </c>
      <c r="L726" s="39" t="s">
        <v>92</v>
      </c>
      <c r="M726" s="42">
        <v>2030924.37</v>
      </c>
      <c r="N726" s="40">
        <v>12720000</v>
      </c>
      <c r="O726" s="42">
        <v>424000</v>
      </c>
      <c r="P726" s="38">
        <v>193</v>
      </c>
      <c r="Q726" s="41">
        <v>46033</v>
      </c>
      <c r="R726" s="42">
        <v>101760000</v>
      </c>
      <c r="S726" s="38">
        <v>1163</v>
      </c>
      <c r="T726" s="41">
        <v>46051</v>
      </c>
      <c r="U726" s="42">
        <v>101760000</v>
      </c>
      <c r="V726" s="42">
        <v>424000</v>
      </c>
      <c r="W726" s="42">
        <v>12720000</v>
      </c>
      <c r="X726" s="42">
        <v>12720000</v>
      </c>
      <c r="Y726" s="42">
        <v>12720000</v>
      </c>
      <c r="Z726" s="42">
        <v>12720000</v>
      </c>
      <c r="AA726" s="42">
        <v>12720000</v>
      </c>
      <c r="AB726" s="42">
        <v>12720000</v>
      </c>
      <c r="AC726" s="42">
        <f t="shared" si="187"/>
        <v>76744000</v>
      </c>
      <c r="AD726" s="42"/>
      <c r="AE726" s="42">
        <f t="shared" si="184"/>
        <v>12720000</v>
      </c>
      <c r="AF726" s="42">
        <f>--N726/30*29</f>
        <v>12296000</v>
      </c>
      <c r="AG726" s="42">
        <v>0</v>
      </c>
      <c r="AH726" s="42"/>
      <c r="AI726" s="42"/>
      <c r="AJ726" s="42">
        <f t="shared" si="185"/>
        <v>25016000</v>
      </c>
      <c r="AK726" s="42">
        <f t="shared" si="186"/>
        <v>101760000</v>
      </c>
      <c r="AL726" s="39"/>
      <c r="AM726" s="39"/>
      <c r="AN726" s="39"/>
      <c r="AO726" s="39"/>
      <c r="AP726" s="39"/>
      <c r="AQ726" s="39" t="s">
        <v>61</v>
      </c>
      <c r="AR726" s="39" t="s">
        <v>644</v>
      </c>
      <c r="AS726" s="39" t="s">
        <v>645</v>
      </c>
      <c r="AT726" s="39" t="s">
        <v>557</v>
      </c>
    </row>
    <row r="727" spans="1:46" hidden="1" x14ac:dyDescent="0.25">
      <c r="A727" s="38">
        <v>726</v>
      </c>
      <c r="B727" s="39" t="s">
        <v>4</v>
      </c>
      <c r="C727" s="39" t="s">
        <v>2726</v>
      </c>
      <c r="D727" s="39" t="s">
        <v>2727</v>
      </c>
      <c r="E727" s="40">
        <v>1069735862</v>
      </c>
      <c r="F727" s="41">
        <v>46055</v>
      </c>
      <c r="G727" s="41"/>
      <c r="H727" s="41">
        <v>46296</v>
      </c>
      <c r="I727" s="42">
        <v>73792312</v>
      </c>
      <c r="J727" s="43"/>
      <c r="K727" s="40">
        <v>0</v>
      </c>
      <c r="L727" s="39" t="s">
        <v>60</v>
      </c>
      <c r="M727" s="42">
        <v>0</v>
      </c>
      <c r="N727" s="40">
        <v>9224039</v>
      </c>
      <c r="O727" s="42">
        <v>307467.96666666667</v>
      </c>
      <c r="P727" s="38">
        <v>585</v>
      </c>
      <c r="Q727" s="41">
        <v>46033</v>
      </c>
      <c r="R727" s="42">
        <v>110688468</v>
      </c>
      <c r="S727" s="38">
        <v>1129</v>
      </c>
      <c r="T727" s="41">
        <v>46051</v>
      </c>
      <c r="U727" s="42">
        <v>73792312</v>
      </c>
      <c r="V727" s="42">
        <v>0</v>
      </c>
      <c r="W727" s="42">
        <v>8916571.0333333332</v>
      </c>
      <c r="X727" s="42">
        <v>9224039</v>
      </c>
      <c r="Y727" s="42">
        <v>9224039</v>
      </c>
      <c r="Z727" s="42">
        <v>9224039</v>
      </c>
      <c r="AA727" s="42">
        <v>9224039</v>
      </c>
      <c r="AB727" s="42">
        <v>9224039</v>
      </c>
      <c r="AC727" s="42">
        <f t="shared" si="187"/>
        <v>55036766.033333331</v>
      </c>
      <c r="AD727" s="42"/>
      <c r="AE727" s="42">
        <f t="shared" si="184"/>
        <v>9224039</v>
      </c>
      <c r="AF727" s="42">
        <f t="shared" ref="AF727:AF728" si="195">--N727</f>
        <v>9224039</v>
      </c>
      <c r="AG727" s="42">
        <f t="shared" ref="AG727:AG728" si="196">--N727/30*1</f>
        <v>307467.96666666667</v>
      </c>
      <c r="AH727" s="42">
        <v>0</v>
      </c>
      <c r="AI727" s="42">
        <v>0</v>
      </c>
      <c r="AJ727" s="42">
        <f t="shared" si="185"/>
        <v>18755545.966666665</v>
      </c>
      <c r="AK727" s="42">
        <f t="shared" si="186"/>
        <v>73792312</v>
      </c>
      <c r="AL727" s="39"/>
      <c r="AM727" s="39"/>
      <c r="AN727" s="39"/>
      <c r="AO727" s="39"/>
      <c r="AP727" s="39"/>
      <c r="AQ727" s="39" t="s">
        <v>61</v>
      </c>
      <c r="AR727" s="39" t="s">
        <v>2728</v>
      </c>
      <c r="AS727" s="39" t="s">
        <v>2729</v>
      </c>
      <c r="AT727" s="39" t="s">
        <v>2277</v>
      </c>
    </row>
    <row r="728" spans="1:46" hidden="1" x14ac:dyDescent="0.25">
      <c r="A728" s="38">
        <v>727</v>
      </c>
      <c r="B728" s="39" t="s">
        <v>4</v>
      </c>
      <c r="C728" s="39" t="s">
        <v>2730</v>
      </c>
      <c r="D728" s="39" t="s">
        <v>2731</v>
      </c>
      <c r="E728" s="40">
        <v>30399696</v>
      </c>
      <c r="F728" s="41">
        <v>46055</v>
      </c>
      <c r="G728" s="41"/>
      <c r="H728" s="41">
        <v>46296</v>
      </c>
      <c r="I728" s="42">
        <v>64000000</v>
      </c>
      <c r="J728" s="43"/>
      <c r="K728" s="40">
        <v>0</v>
      </c>
      <c r="L728" s="39" t="s">
        <v>60</v>
      </c>
      <c r="M728" s="42">
        <v>0</v>
      </c>
      <c r="N728" s="40">
        <v>8000000</v>
      </c>
      <c r="O728" s="42">
        <v>266666.66666666669</v>
      </c>
      <c r="P728" s="38">
        <v>528</v>
      </c>
      <c r="Q728" s="41">
        <v>46033</v>
      </c>
      <c r="R728" s="42">
        <v>64000000</v>
      </c>
      <c r="S728" s="38">
        <v>1154</v>
      </c>
      <c r="T728" s="41">
        <v>46051</v>
      </c>
      <c r="U728" s="42">
        <v>64000000</v>
      </c>
      <c r="V728" s="42">
        <v>0</v>
      </c>
      <c r="W728" s="42">
        <v>7733333.333333334</v>
      </c>
      <c r="X728" s="42">
        <v>8000000</v>
      </c>
      <c r="Y728" s="42">
        <v>8000000</v>
      </c>
      <c r="Z728" s="42">
        <v>8000000</v>
      </c>
      <c r="AA728" s="42">
        <v>8000000</v>
      </c>
      <c r="AB728" s="42">
        <v>8000000</v>
      </c>
      <c r="AC728" s="42">
        <f t="shared" si="187"/>
        <v>47733333.333333336</v>
      </c>
      <c r="AD728" s="42"/>
      <c r="AE728" s="42">
        <f t="shared" si="184"/>
        <v>8000000</v>
      </c>
      <c r="AF728" s="42">
        <f t="shared" si="195"/>
        <v>8000000</v>
      </c>
      <c r="AG728" s="42">
        <f t="shared" si="196"/>
        <v>266666.66666666669</v>
      </c>
      <c r="AH728" s="42">
        <v>0</v>
      </c>
      <c r="AI728" s="42">
        <v>0</v>
      </c>
      <c r="AJ728" s="42">
        <f t="shared" si="185"/>
        <v>16266666.666666666</v>
      </c>
      <c r="AK728" s="42">
        <f t="shared" si="186"/>
        <v>64000000</v>
      </c>
      <c r="AL728" s="39"/>
      <c r="AM728" s="39"/>
      <c r="AN728" s="39"/>
      <c r="AO728" s="39"/>
      <c r="AP728" s="39"/>
      <c r="AQ728" s="39" t="s">
        <v>61</v>
      </c>
      <c r="AR728" s="39" t="s">
        <v>2732</v>
      </c>
      <c r="AS728" s="39" t="s">
        <v>2733</v>
      </c>
      <c r="AT728" s="39" t="s">
        <v>2277</v>
      </c>
    </row>
    <row r="729" spans="1:46" hidden="1" x14ac:dyDescent="0.25">
      <c r="A729" s="38">
        <v>728</v>
      </c>
      <c r="B729" s="39" t="s">
        <v>5</v>
      </c>
      <c r="C729" s="39" t="s">
        <v>2257</v>
      </c>
      <c r="D729" s="39" t="s">
        <v>2258</v>
      </c>
      <c r="E729" s="40">
        <v>14251516</v>
      </c>
      <c r="F729" s="41">
        <v>46056</v>
      </c>
      <c r="G729" s="41"/>
      <c r="H729" s="41">
        <v>46297</v>
      </c>
      <c r="I729" s="42">
        <v>71232000</v>
      </c>
      <c r="J729" s="43"/>
      <c r="K729" s="40">
        <v>0</v>
      </c>
      <c r="L729" s="39" t="s">
        <v>60</v>
      </c>
      <c r="M729" s="42">
        <v>0</v>
      </c>
      <c r="N729" s="40">
        <v>8904000</v>
      </c>
      <c r="O729" s="42">
        <v>296800</v>
      </c>
      <c r="P729" s="38">
        <v>876</v>
      </c>
      <c r="Q729" s="41">
        <v>46034</v>
      </c>
      <c r="R729" s="42">
        <v>71232000</v>
      </c>
      <c r="S729" s="38">
        <v>1271</v>
      </c>
      <c r="T729" s="41">
        <v>46052</v>
      </c>
      <c r="U729" s="42">
        <v>71232000</v>
      </c>
      <c r="V729" s="42">
        <v>0</v>
      </c>
      <c r="W729" s="42">
        <v>8310400</v>
      </c>
      <c r="X729" s="42">
        <v>8904000</v>
      </c>
      <c r="Y729" s="42">
        <v>8904000</v>
      </c>
      <c r="Z729" s="42">
        <v>8904000</v>
      </c>
      <c r="AA729" s="42">
        <v>8904000</v>
      </c>
      <c r="AB729" s="42">
        <v>8904000</v>
      </c>
      <c r="AC729" s="42">
        <f>SUM(V729:Z729)</f>
        <v>35022400</v>
      </c>
      <c r="AD729" s="42">
        <f>SUBTOTAL(9,AA729:AB729)</f>
        <v>0</v>
      </c>
      <c r="AE729" s="42">
        <f t="shared" si="184"/>
        <v>8904000</v>
      </c>
      <c r="AF729" s="42">
        <f>--N729</f>
        <v>8904000</v>
      </c>
      <c r="AG729" s="42">
        <f>--AB729/30*2</f>
        <v>593600</v>
      </c>
      <c r="AH729" s="42">
        <v>0</v>
      </c>
      <c r="AI729" s="42">
        <v>0</v>
      </c>
      <c r="AJ729" s="42">
        <f t="shared" si="185"/>
        <v>18401600</v>
      </c>
      <c r="AK729" s="42">
        <f t="shared" si="186"/>
        <v>53424000</v>
      </c>
      <c r="AL729" s="39"/>
      <c r="AM729" s="39"/>
      <c r="AN729" s="39"/>
      <c r="AO729" s="39"/>
      <c r="AP729" s="39"/>
      <c r="AQ729" s="39" t="s">
        <v>61</v>
      </c>
      <c r="AR729" s="39" t="s">
        <v>2259</v>
      </c>
      <c r="AS729" s="39" t="s">
        <v>2260</v>
      </c>
      <c r="AT729" s="39" t="s">
        <v>2128</v>
      </c>
    </row>
    <row r="730" spans="1:46" hidden="1" x14ac:dyDescent="0.25">
      <c r="A730" s="38">
        <v>729</v>
      </c>
      <c r="B730" s="39" t="s">
        <v>5</v>
      </c>
      <c r="C730" s="39" t="s">
        <v>2261</v>
      </c>
      <c r="D730" s="39" t="s">
        <v>2262</v>
      </c>
      <c r="E730" s="40">
        <v>1018403998</v>
      </c>
      <c r="F730" s="41">
        <v>46055</v>
      </c>
      <c r="G730" s="41"/>
      <c r="H730" s="41">
        <v>46296</v>
      </c>
      <c r="I730" s="42">
        <v>71232000</v>
      </c>
      <c r="J730" s="43"/>
      <c r="K730" s="40">
        <v>0</v>
      </c>
      <c r="L730" s="39" t="s">
        <v>60</v>
      </c>
      <c r="M730" s="42">
        <v>0</v>
      </c>
      <c r="N730" s="40">
        <v>8904000</v>
      </c>
      <c r="O730" s="42">
        <v>296800</v>
      </c>
      <c r="P730" s="38">
        <v>912</v>
      </c>
      <c r="Q730" s="41">
        <v>46034</v>
      </c>
      <c r="R730" s="42">
        <v>71232000</v>
      </c>
      <c r="S730" s="38">
        <v>1263</v>
      </c>
      <c r="T730" s="41">
        <v>46052</v>
      </c>
      <c r="U730" s="42">
        <v>71232000</v>
      </c>
      <c r="V730" s="42">
        <v>0</v>
      </c>
      <c r="W730" s="42">
        <v>8607200</v>
      </c>
      <c r="X730" s="42">
        <v>8904000</v>
      </c>
      <c r="Y730" s="42">
        <v>8904000</v>
      </c>
      <c r="Z730" s="42">
        <v>8904000</v>
      </c>
      <c r="AA730" s="42">
        <v>8904000</v>
      </c>
      <c r="AB730" s="42">
        <v>8904000</v>
      </c>
      <c r="AC730" s="42">
        <f t="shared" si="187"/>
        <v>53127200</v>
      </c>
      <c r="AD730" s="42"/>
      <c r="AE730" s="42">
        <f t="shared" si="184"/>
        <v>8904000</v>
      </c>
      <c r="AF730" s="42">
        <f t="shared" ref="AF730:AF731" si="197">--N730</f>
        <v>8904000</v>
      </c>
      <c r="AG730" s="42">
        <f t="shared" ref="AG730:AG731" si="198">--N730/30*1</f>
        <v>296800</v>
      </c>
      <c r="AH730" s="42">
        <v>0</v>
      </c>
      <c r="AI730" s="42">
        <v>0</v>
      </c>
      <c r="AJ730" s="42">
        <f t="shared" si="185"/>
        <v>18104800</v>
      </c>
      <c r="AK730" s="42">
        <f t="shared" si="186"/>
        <v>71232000</v>
      </c>
      <c r="AL730" s="39"/>
      <c r="AM730" s="39"/>
      <c r="AN730" s="39"/>
      <c r="AO730" s="39"/>
      <c r="AP730" s="39"/>
      <c r="AQ730" s="39" t="s">
        <v>61</v>
      </c>
      <c r="AR730" s="39" t="s">
        <v>2263</v>
      </c>
      <c r="AS730" s="39" t="s">
        <v>2264</v>
      </c>
      <c r="AT730" s="39" t="s">
        <v>2128</v>
      </c>
    </row>
    <row r="731" spans="1:46" hidden="1" x14ac:dyDescent="0.25">
      <c r="A731" s="38">
        <v>730</v>
      </c>
      <c r="B731" s="39" t="s">
        <v>5</v>
      </c>
      <c r="C731" s="39" t="s">
        <v>2265</v>
      </c>
      <c r="D731" s="39" t="s">
        <v>2266</v>
      </c>
      <c r="E731" s="40">
        <v>80035295</v>
      </c>
      <c r="F731" s="41">
        <v>46055</v>
      </c>
      <c r="G731" s="41">
        <v>46168</v>
      </c>
      <c r="H731" s="41">
        <v>46296</v>
      </c>
      <c r="I731" s="42">
        <v>71232000</v>
      </c>
      <c r="J731" s="43">
        <v>37396800</v>
      </c>
      <c r="K731" s="40">
        <v>0</v>
      </c>
      <c r="L731" s="39" t="s">
        <v>60</v>
      </c>
      <c r="M731" s="42">
        <v>0</v>
      </c>
      <c r="N731" s="40">
        <v>8904000</v>
      </c>
      <c r="O731" s="42">
        <v>296800</v>
      </c>
      <c r="P731" s="38">
        <v>908</v>
      </c>
      <c r="Q731" s="41">
        <v>46034</v>
      </c>
      <c r="R731" s="42">
        <v>71232000</v>
      </c>
      <c r="S731" s="38">
        <v>13082</v>
      </c>
      <c r="T731" s="41">
        <v>46168</v>
      </c>
      <c r="U731" s="42">
        <v>37396800</v>
      </c>
      <c r="V731" s="42">
        <v>0</v>
      </c>
      <c r="W731" s="42">
        <v>0</v>
      </c>
      <c r="X731" s="42">
        <v>0</v>
      </c>
      <c r="Y731" s="42">
        <v>0</v>
      </c>
      <c r="Z731" s="42">
        <v>1484000</v>
      </c>
      <c r="AA731" s="42">
        <v>8904000</v>
      </c>
      <c r="AB731" s="42">
        <v>8904000</v>
      </c>
      <c r="AC731" s="42">
        <f t="shared" si="187"/>
        <v>19292000</v>
      </c>
      <c r="AD731" s="42"/>
      <c r="AE731" s="42">
        <f t="shared" si="184"/>
        <v>8904000</v>
      </c>
      <c r="AF731" s="42">
        <f t="shared" si="197"/>
        <v>8904000</v>
      </c>
      <c r="AG731" s="42">
        <f t="shared" si="198"/>
        <v>296800</v>
      </c>
      <c r="AH731" s="42">
        <v>0</v>
      </c>
      <c r="AI731" s="42">
        <v>0</v>
      </c>
      <c r="AJ731" s="42">
        <f t="shared" si="185"/>
        <v>18104800</v>
      </c>
      <c r="AK731" s="42">
        <f t="shared" si="186"/>
        <v>37396800</v>
      </c>
      <c r="AL731" s="39"/>
      <c r="AM731" s="39"/>
      <c r="AN731" s="39"/>
      <c r="AO731" s="39"/>
      <c r="AP731" s="39" t="s">
        <v>92</v>
      </c>
      <c r="AQ731" s="39" t="s">
        <v>61</v>
      </c>
      <c r="AR731" s="39" t="s">
        <v>2267</v>
      </c>
      <c r="AS731" s="39" t="s">
        <v>2268</v>
      </c>
      <c r="AT731" s="39" t="s">
        <v>2128</v>
      </c>
    </row>
    <row r="732" spans="1:46" hidden="1" x14ac:dyDescent="0.25">
      <c r="A732" s="38">
        <v>731</v>
      </c>
      <c r="B732" s="39" t="s">
        <v>7</v>
      </c>
      <c r="C732" s="39" t="s">
        <v>1143</v>
      </c>
      <c r="D732" s="39" t="s">
        <v>1144</v>
      </c>
      <c r="E732" s="40">
        <v>1020847689</v>
      </c>
      <c r="F732" s="41">
        <v>46052</v>
      </c>
      <c r="G732" s="41"/>
      <c r="H732" s="41">
        <v>46294</v>
      </c>
      <c r="I732" s="42">
        <v>95894400</v>
      </c>
      <c r="J732" s="43"/>
      <c r="K732" s="40">
        <v>0</v>
      </c>
      <c r="L732" s="39" t="s">
        <v>60</v>
      </c>
      <c r="M732" s="42">
        <v>0</v>
      </c>
      <c r="N732" s="40">
        <v>11986800</v>
      </c>
      <c r="O732" s="42">
        <v>399560</v>
      </c>
      <c r="P732" s="38">
        <v>969</v>
      </c>
      <c r="Q732" s="41">
        <v>46049</v>
      </c>
      <c r="R732" s="42">
        <v>95894400</v>
      </c>
      <c r="S732" s="38">
        <v>1148</v>
      </c>
      <c r="T732" s="41">
        <v>46051</v>
      </c>
      <c r="U732" s="42">
        <v>95894400</v>
      </c>
      <c r="V732" s="42">
        <v>399560</v>
      </c>
      <c r="W732" s="42">
        <v>11986800</v>
      </c>
      <c r="X732" s="42">
        <v>11986800</v>
      </c>
      <c r="Y732" s="42">
        <v>11986800</v>
      </c>
      <c r="Z732" s="42">
        <v>11986800</v>
      </c>
      <c r="AA732" s="42">
        <v>11986800</v>
      </c>
      <c r="AB732" s="42">
        <v>11986800</v>
      </c>
      <c r="AC732" s="42">
        <f t="shared" si="187"/>
        <v>72320360</v>
      </c>
      <c r="AD732" s="42"/>
      <c r="AE732" s="42">
        <f t="shared" si="184"/>
        <v>11986800</v>
      </c>
      <c r="AF732" s="42">
        <f t="shared" ref="AF732:AF733" si="199">--N732/30*29</f>
        <v>11587240</v>
      </c>
      <c r="AG732" s="42">
        <v>0</v>
      </c>
      <c r="AH732" s="42"/>
      <c r="AI732" s="42"/>
      <c r="AJ732" s="42">
        <f t="shared" si="185"/>
        <v>23574040</v>
      </c>
      <c r="AK732" s="42">
        <f t="shared" si="186"/>
        <v>95894400</v>
      </c>
      <c r="AL732" s="39"/>
      <c r="AM732" s="39"/>
      <c r="AN732" s="39"/>
      <c r="AO732" s="39"/>
      <c r="AP732" s="39"/>
      <c r="AQ732" s="39" t="s">
        <v>61</v>
      </c>
      <c r="AR732" s="39" t="s">
        <v>1145</v>
      </c>
      <c r="AS732" s="39" t="s">
        <v>1146</v>
      </c>
      <c r="AT732" s="39" t="s">
        <v>650</v>
      </c>
    </row>
    <row r="733" spans="1:46" hidden="1" x14ac:dyDescent="0.25">
      <c r="A733" s="38">
        <v>732</v>
      </c>
      <c r="B733" s="39" t="s">
        <v>7</v>
      </c>
      <c r="C733" s="39" t="s">
        <v>1147</v>
      </c>
      <c r="D733" s="39" t="s">
        <v>1148</v>
      </c>
      <c r="E733" s="40">
        <v>1015413123</v>
      </c>
      <c r="F733" s="41">
        <v>46052</v>
      </c>
      <c r="G733" s="41"/>
      <c r="H733" s="41">
        <v>46294</v>
      </c>
      <c r="I733" s="42">
        <v>89040000</v>
      </c>
      <c r="J733" s="43"/>
      <c r="K733" s="40">
        <v>0</v>
      </c>
      <c r="L733" s="39" t="s">
        <v>60</v>
      </c>
      <c r="M733" s="42">
        <v>0</v>
      </c>
      <c r="N733" s="40">
        <v>11130000</v>
      </c>
      <c r="O733" s="42">
        <v>371000</v>
      </c>
      <c r="P733" s="38">
        <v>971</v>
      </c>
      <c r="Q733" s="41">
        <v>46049</v>
      </c>
      <c r="R733" s="42">
        <v>133560000</v>
      </c>
      <c r="S733" s="38">
        <v>1198</v>
      </c>
      <c r="T733" s="41">
        <v>46052</v>
      </c>
      <c r="U733" s="42">
        <v>89040000</v>
      </c>
      <c r="V733" s="42">
        <v>371000</v>
      </c>
      <c r="W733" s="42">
        <v>11130000</v>
      </c>
      <c r="X733" s="42">
        <v>11130000</v>
      </c>
      <c r="Y733" s="42">
        <v>11130000</v>
      </c>
      <c r="Z733" s="42">
        <v>11130000</v>
      </c>
      <c r="AA733" s="42">
        <v>11130000</v>
      </c>
      <c r="AB733" s="42">
        <v>11130000</v>
      </c>
      <c r="AC733" s="42">
        <f t="shared" si="187"/>
        <v>67151000</v>
      </c>
      <c r="AD733" s="42"/>
      <c r="AE733" s="42">
        <f t="shared" si="184"/>
        <v>11130000</v>
      </c>
      <c r="AF733" s="42">
        <f t="shared" si="199"/>
        <v>10759000</v>
      </c>
      <c r="AG733" s="42">
        <v>0</v>
      </c>
      <c r="AH733" s="42"/>
      <c r="AI733" s="42"/>
      <c r="AJ733" s="42">
        <f t="shared" si="185"/>
        <v>21889000</v>
      </c>
      <c r="AK733" s="42">
        <f t="shared" si="186"/>
        <v>89040000</v>
      </c>
      <c r="AL733" s="39"/>
      <c r="AM733" s="39"/>
      <c r="AN733" s="39"/>
      <c r="AO733" s="39"/>
      <c r="AP733" s="39"/>
      <c r="AQ733" s="39" t="s">
        <v>61</v>
      </c>
      <c r="AR733" s="39" t="s">
        <v>1149</v>
      </c>
      <c r="AS733" s="39" t="s">
        <v>1150</v>
      </c>
      <c r="AT733" s="39" t="s">
        <v>650</v>
      </c>
    </row>
    <row r="734" spans="1:46" hidden="1" x14ac:dyDescent="0.25">
      <c r="A734" s="38">
        <v>733</v>
      </c>
      <c r="B734" s="39" t="s">
        <v>7</v>
      </c>
      <c r="C734" s="39" t="s">
        <v>1151</v>
      </c>
      <c r="D734" s="39" t="s">
        <v>1152</v>
      </c>
      <c r="E734" s="40">
        <v>52800442</v>
      </c>
      <c r="F734" s="41">
        <v>46055</v>
      </c>
      <c r="G734" s="41"/>
      <c r="H734" s="41">
        <v>46296</v>
      </c>
      <c r="I734" s="42">
        <v>100013936</v>
      </c>
      <c r="J734" s="43"/>
      <c r="K734" s="40">
        <v>0</v>
      </c>
      <c r="L734" s="39" t="s">
        <v>60</v>
      </c>
      <c r="M734" s="42">
        <v>0</v>
      </c>
      <c r="N734" s="40">
        <v>12501742</v>
      </c>
      <c r="O734" s="42">
        <v>416724.73333333334</v>
      </c>
      <c r="P734" s="38">
        <v>972</v>
      </c>
      <c r="Q734" s="41">
        <v>46049</v>
      </c>
      <c r="R734" s="42">
        <v>182916744</v>
      </c>
      <c r="S734" s="38">
        <v>1253</v>
      </c>
      <c r="T734" s="41">
        <v>46052</v>
      </c>
      <c r="U734" s="42">
        <v>100013936</v>
      </c>
      <c r="V734" s="42">
        <v>0</v>
      </c>
      <c r="W734" s="42">
        <v>12085017.266666668</v>
      </c>
      <c r="X734" s="42">
        <v>12501742</v>
      </c>
      <c r="Y734" s="42">
        <v>12501742</v>
      </c>
      <c r="Z734" s="42">
        <v>12501742</v>
      </c>
      <c r="AA734" s="42">
        <v>12501742</v>
      </c>
      <c r="AB734" s="42">
        <v>12501742</v>
      </c>
      <c r="AC734" s="42">
        <f>SUM(V734:AA734)</f>
        <v>62091985.266666666</v>
      </c>
      <c r="AD734" s="42">
        <f>+AB734</f>
        <v>12501742</v>
      </c>
      <c r="AE734" s="42">
        <f t="shared" si="184"/>
        <v>12501742</v>
      </c>
      <c r="AF734" s="42">
        <f>--N734</f>
        <v>12501742</v>
      </c>
      <c r="AG734" s="42">
        <f>--N734/30*1</f>
        <v>416724.73333333334</v>
      </c>
      <c r="AH734" s="42">
        <v>0</v>
      </c>
      <c r="AI734" s="42">
        <v>0</v>
      </c>
      <c r="AJ734" s="42">
        <f t="shared" si="185"/>
        <v>37921950.733333334</v>
      </c>
      <c r="AK734" s="42">
        <f t="shared" si="186"/>
        <v>100013936</v>
      </c>
      <c r="AL734" s="39"/>
      <c r="AM734" s="39"/>
      <c r="AN734" s="39"/>
      <c r="AO734" s="39"/>
      <c r="AP734" s="39"/>
      <c r="AQ734" s="39" t="s">
        <v>61</v>
      </c>
      <c r="AR734" s="39" t="s">
        <v>1153</v>
      </c>
      <c r="AS734" s="39" t="s">
        <v>1154</v>
      </c>
      <c r="AT734" s="39" t="s">
        <v>650</v>
      </c>
    </row>
    <row r="735" spans="1:46" hidden="1" x14ac:dyDescent="0.25">
      <c r="A735" s="38">
        <v>734</v>
      </c>
      <c r="B735" s="39" t="s">
        <v>7</v>
      </c>
      <c r="C735" s="39" t="s">
        <v>1155</v>
      </c>
      <c r="D735" s="39" t="s">
        <v>1156</v>
      </c>
      <c r="E735" s="40">
        <v>1193055207</v>
      </c>
      <c r="F735" s="41">
        <v>46052</v>
      </c>
      <c r="G735" s="41"/>
      <c r="H735" s="41">
        <v>46294</v>
      </c>
      <c r="I735" s="42">
        <v>48350400</v>
      </c>
      <c r="J735" s="43"/>
      <c r="K735" s="40">
        <v>0</v>
      </c>
      <c r="L735" s="39" t="s">
        <v>60</v>
      </c>
      <c r="M735" s="42">
        <v>0</v>
      </c>
      <c r="N735" s="40">
        <v>6043800</v>
      </c>
      <c r="O735" s="42">
        <v>201460</v>
      </c>
      <c r="P735" s="38">
        <v>654</v>
      </c>
      <c r="Q735" s="41">
        <v>46033</v>
      </c>
      <c r="R735" s="42">
        <v>72525600</v>
      </c>
      <c r="S735" s="38">
        <v>1192</v>
      </c>
      <c r="T735" s="41">
        <v>46052</v>
      </c>
      <c r="U735" s="42">
        <v>48350400</v>
      </c>
      <c r="V735" s="42">
        <v>201460</v>
      </c>
      <c r="W735" s="42">
        <v>6043800</v>
      </c>
      <c r="X735" s="42">
        <v>6043800</v>
      </c>
      <c r="Y735" s="42">
        <v>6043800</v>
      </c>
      <c r="Z735" s="42">
        <v>6043800</v>
      </c>
      <c r="AA735" s="42">
        <v>6043800</v>
      </c>
      <c r="AB735" s="42">
        <v>6043800</v>
      </c>
      <c r="AC735" s="42">
        <f t="shared" si="187"/>
        <v>36464260</v>
      </c>
      <c r="AD735" s="42"/>
      <c r="AE735" s="42">
        <f t="shared" si="184"/>
        <v>6043800</v>
      </c>
      <c r="AF735" s="42">
        <f t="shared" ref="AF735:AF737" si="200">--N735/30*29</f>
        <v>5842340</v>
      </c>
      <c r="AG735" s="42">
        <v>0</v>
      </c>
      <c r="AH735" s="42"/>
      <c r="AI735" s="42"/>
      <c r="AJ735" s="42">
        <f t="shared" si="185"/>
        <v>11886140</v>
      </c>
      <c r="AK735" s="42">
        <f t="shared" si="186"/>
        <v>48350400</v>
      </c>
      <c r="AL735" s="39"/>
      <c r="AM735" s="39"/>
      <c r="AN735" s="39"/>
      <c r="AO735" s="39"/>
      <c r="AP735" s="39"/>
      <c r="AQ735" s="39" t="s">
        <v>61</v>
      </c>
      <c r="AR735" s="39" t="s">
        <v>1157</v>
      </c>
      <c r="AS735" s="39" t="s">
        <v>1158</v>
      </c>
      <c r="AT735" s="39" t="s">
        <v>650</v>
      </c>
    </row>
    <row r="736" spans="1:46" hidden="1" x14ac:dyDescent="0.25">
      <c r="A736" s="38">
        <v>735</v>
      </c>
      <c r="B736" s="39" t="s">
        <v>3</v>
      </c>
      <c r="C736" s="39" t="s">
        <v>2843</v>
      </c>
      <c r="D736" s="39" t="s">
        <v>2844</v>
      </c>
      <c r="E736" s="40">
        <v>1007700629</v>
      </c>
      <c r="F736" s="41">
        <v>46052</v>
      </c>
      <c r="G736" s="41"/>
      <c r="H736" s="41">
        <v>46294</v>
      </c>
      <c r="I736" s="42">
        <v>48350608</v>
      </c>
      <c r="J736" s="43"/>
      <c r="K736" s="40">
        <v>0</v>
      </c>
      <c r="L736" s="39" t="s">
        <v>60</v>
      </c>
      <c r="M736" s="42">
        <v>0</v>
      </c>
      <c r="N736" s="40">
        <v>6043826</v>
      </c>
      <c r="O736" s="42">
        <v>201460.86666666667</v>
      </c>
      <c r="P736" s="38">
        <v>155</v>
      </c>
      <c r="Q736" s="41">
        <v>46033</v>
      </c>
      <c r="R736" s="42">
        <v>50762296</v>
      </c>
      <c r="S736" s="38">
        <v>1234</v>
      </c>
      <c r="T736" s="41">
        <v>46052</v>
      </c>
      <c r="U736" s="42">
        <v>48350608</v>
      </c>
      <c r="V736" s="42">
        <v>201460.87</v>
      </c>
      <c r="W736" s="42">
        <v>6043826</v>
      </c>
      <c r="X736" s="42">
        <v>6043826</v>
      </c>
      <c r="Y736" s="42">
        <v>6043826</v>
      </c>
      <c r="Z736" s="42">
        <v>6043826</v>
      </c>
      <c r="AA736" s="42">
        <v>6043826</v>
      </c>
      <c r="AB736" s="42">
        <v>6043826</v>
      </c>
      <c r="AC736" s="42">
        <f t="shared" si="187"/>
        <v>36464416.870000005</v>
      </c>
      <c r="AD736" s="42"/>
      <c r="AE736" s="42">
        <f t="shared" si="184"/>
        <v>6043826</v>
      </c>
      <c r="AF736" s="42">
        <f t="shared" si="200"/>
        <v>5842365.1333333338</v>
      </c>
      <c r="AG736" s="42">
        <v>0</v>
      </c>
      <c r="AH736" s="42"/>
      <c r="AI736" s="42"/>
      <c r="AJ736" s="42">
        <f t="shared" si="185"/>
        <v>11886191.133333333</v>
      </c>
      <c r="AK736" s="42">
        <f t="shared" si="186"/>
        <v>48350608.003333338</v>
      </c>
      <c r="AL736" s="39"/>
      <c r="AM736" s="39"/>
      <c r="AN736" s="39"/>
      <c r="AO736" s="39"/>
      <c r="AP736" s="39"/>
      <c r="AQ736" s="39" t="s">
        <v>61</v>
      </c>
      <c r="AR736" s="39" t="s">
        <v>2845</v>
      </c>
      <c r="AS736" s="39" t="s">
        <v>2846</v>
      </c>
      <c r="AT736" s="39" t="s">
        <v>2738</v>
      </c>
    </row>
    <row r="737" spans="1:46" hidden="1" x14ac:dyDescent="0.25">
      <c r="A737" s="38">
        <v>736</v>
      </c>
      <c r="B737" s="39" t="s">
        <v>3</v>
      </c>
      <c r="C737" s="39" t="s">
        <v>2847</v>
      </c>
      <c r="D737" s="39" t="s">
        <v>2848</v>
      </c>
      <c r="E737" s="40">
        <v>1014220540</v>
      </c>
      <c r="F737" s="41">
        <v>46052</v>
      </c>
      <c r="G737" s="41"/>
      <c r="H737" s="41">
        <v>46294</v>
      </c>
      <c r="I737" s="42">
        <v>50762296</v>
      </c>
      <c r="J737" s="43"/>
      <c r="K737" s="40">
        <v>0</v>
      </c>
      <c r="L737" s="39" t="s">
        <v>60</v>
      </c>
      <c r="M737" s="42">
        <v>0</v>
      </c>
      <c r="N737" s="40">
        <v>6345287</v>
      </c>
      <c r="O737" s="42">
        <v>211509.56666666668</v>
      </c>
      <c r="P737" s="38">
        <v>165</v>
      </c>
      <c r="Q737" s="41">
        <v>46033</v>
      </c>
      <c r="R737" s="42">
        <v>50762296</v>
      </c>
      <c r="S737" s="38">
        <v>1230</v>
      </c>
      <c r="T737" s="41">
        <v>46052</v>
      </c>
      <c r="U737" s="42">
        <v>50762296</v>
      </c>
      <c r="V737" s="42">
        <v>211509.57</v>
      </c>
      <c r="W737" s="42">
        <v>6345287</v>
      </c>
      <c r="X737" s="42">
        <v>6345287</v>
      </c>
      <c r="Y737" s="42">
        <v>6345287</v>
      </c>
      <c r="Z737" s="42">
        <v>6345287</v>
      </c>
      <c r="AA737" s="42">
        <v>6345287</v>
      </c>
      <c r="AB737" s="42">
        <v>6345287</v>
      </c>
      <c r="AC737" s="42">
        <f t="shared" si="187"/>
        <v>38283231.57</v>
      </c>
      <c r="AD737" s="42"/>
      <c r="AE737" s="42">
        <f t="shared" si="184"/>
        <v>6345287</v>
      </c>
      <c r="AF737" s="42">
        <f t="shared" si="200"/>
        <v>6133777.4333333336</v>
      </c>
      <c r="AG737" s="42">
        <v>0</v>
      </c>
      <c r="AH737" s="42"/>
      <c r="AI737" s="42"/>
      <c r="AJ737" s="42">
        <f t="shared" si="185"/>
        <v>12479064.433333334</v>
      </c>
      <c r="AK737" s="42">
        <f t="shared" si="186"/>
        <v>50762296.00333333</v>
      </c>
      <c r="AL737" s="39"/>
      <c r="AM737" s="39"/>
      <c r="AN737" s="39"/>
      <c r="AO737" s="39"/>
      <c r="AP737" s="39"/>
      <c r="AQ737" s="39" t="s">
        <v>61</v>
      </c>
      <c r="AR737" s="39" t="s">
        <v>2849</v>
      </c>
      <c r="AS737" s="39" t="s">
        <v>2850</v>
      </c>
      <c r="AT737" s="39" t="s">
        <v>2738</v>
      </c>
    </row>
    <row r="738" spans="1:46" hidden="1" x14ac:dyDescent="0.25">
      <c r="A738" s="38">
        <v>737</v>
      </c>
      <c r="B738" s="39" t="s">
        <v>7</v>
      </c>
      <c r="C738" s="39" t="s">
        <v>1159</v>
      </c>
      <c r="D738" s="39" t="s">
        <v>1160</v>
      </c>
      <c r="E738" s="40">
        <v>79743129</v>
      </c>
      <c r="F738" s="41">
        <v>46055</v>
      </c>
      <c r="G738" s="41"/>
      <c r="H738" s="41">
        <v>46296</v>
      </c>
      <c r="I738" s="42">
        <v>60000000</v>
      </c>
      <c r="J738" s="43"/>
      <c r="K738" s="40">
        <v>0</v>
      </c>
      <c r="L738" s="39" t="s">
        <v>60</v>
      </c>
      <c r="M738" s="42">
        <v>0</v>
      </c>
      <c r="N738" s="40">
        <v>7500000</v>
      </c>
      <c r="O738" s="42">
        <v>250000</v>
      </c>
      <c r="P738" s="38">
        <v>653</v>
      </c>
      <c r="Q738" s="41">
        <v>46033</v>
      </c>
      <c r="R738" s="42">
        <v>60000000</v>
      </c>
      <c r="S738" s="38">
        <v>1223</v>
      </c>
      <c r="T738" s="41">
        <v>46052</v>
      </c>
      <c r="U738" s="42">
        <v>60000000</v>
      </c>
      <c r="V738" s="42">
        <v>0</v>
      </c>
      <c r="W738" s="42">
        <v>7250000</v>
      </c>
      <c r="X738" s="42">
        <v>7500000</v>
      </c>
      <c r="Y738" s="42">
        <v>7500000</v>
      </c>
      <c r="Z738" s="42">
        <v>7500000</v>
      </c>
      <c r="AA738" s="42">
        <v>7500000</v>
      </c>
      <c r="AB738" s="42">
        <v>7500000</v>
      </c>
      <c r="AC738" s="42">
        <f t="shared" si="187"/>
        <v>44750000</v>
      </c>
      <c r="AD738" s="42"/>
      <c r="AE738" s="42">
        <f t="shared" si="184"/>
        <v>7500000</v>
      </c>
      <c r="AF738" s="42">
        <f>--N738</f>
        <v>7500000</v>
      </c>
      <c r="AG738" s="42">
        <f>--N738/30*1</f>
        <v>250000</v>
      </c>
      <c r="AH738" s="42">
        <v>0</v>
      </c>
      <c r="AI738" s="42">
        <v>0</v>
      </c>
      <c r="AJ738" s="42">
        <f t="shared" si="185"/>
        <v>15250000</v>
      </c>
      <c r="AK738" s="42">
        <f t="shared" si="186"/>
        <v>60000000</v>
      </c>
      <c r="AL738" s="39"/>
      <c r="AM738" s="39"/>
      <c r="AN738" s="39"/>
      <c r="AO738" s="39"/>
      <c r="AP738" s="39"/>
      <c r="AQ738" s="39" t="s">
        <v>61</v>
      </c>
      <c r="AR738" s="39" t="s">
        <v>1161</v>
      </c>
      <c r="AS738" s="39" t="s">
        <v>1162</v>
      </c>
      <c r="AT738" s="39" t="s">
        <v>650</v>
      </c>
    </row>
    <row r="739" spans="1:46" hidden="1" x14ac:dyDescent="0.25">
      <c r="A739" s="38">
        <v>738</v>
      </c>
      <c r="B739" s="39" t="s">
        <v>10</v>
      </c>
      <c r="C739" s="39" t="s">
        <v>85</v>
      </c>
      <c r="D739" s="39" t="s">
        <v>86</v>
      </c>
      <c r="E739" s="40">
        <v>52230787</v>
      </c>
      <c r="F739" s="41">
        <v>46052</v>
      </c>
      <c r="G739" s="41"/>
      <c r="H739" s="41">
        <v>46294</v>
      </c>
      <c r="I739" s="42">
        <v>68746240</v>
      </c>
      <c r="J739" s="43"/>
      <c r="K739" s="40">
        <v>0</v>
      </c>
      <c r="L739" s="39" t="s">
        <v>60</v>
      </c>
      <c r="M739" s="42">
        <v>0</v>
      </c>
      <c r="N739" s="40">
        <v>8593280</v>
      </c>
      <c r="O739" s="42">
        <v>286442.66666666669</v>
      </c>
      <c r="P739" s="38">
        <v>152</v>
      </c>
      <c r="Q739" s="41">
        <v>46033</v>
      </c>
      <c r="R739" s="42">
        <v>68746240</v>
      </c>
      <c r="S739" s="38">
        <v>1257</v>
      </c>
      <c r="T739" s="41">
        <v>46052</v>
      </c>
      <c r="U739" s="42">
        <v>68746240</v>
      </c>
      <c r="V739" s="42">
        <v>286442.66666666669</v>
      </c>
      <c r="W739" s="42">
        <v>8593280</v>
      </c>
      <c r="X739" s="42">
        <v>8593280</v>
      </c>
      <c r="Y739" s="42">
        <v>8593280</v>
      </c>
      <c r="Z739" s="42">
        <v>8593280</v>
      </c>
      <c r="AA739" s="42">
        <v>8593280</v>
      </c>
      <c r="AB739" s="42">
        <v>8593280</v>
      </c>
      <c r="AC739" s="42">
        <f t="shared" si="187"/>
        <v>51846122.666666664</v>
      </c>
      <c r="AD739" s="42"/>
      <c r="AE739" s="42">
        <f t="shared" si="184"/>
        <v>8593280</v>
      </c>
      <c r="AF739" s="42">
        <f t="shared" ref="AF739:AF740" si="201">--N739/30*29</f>
        <v>8306837.333333334</v>
      </c>
      <c r="AG739" s="42">
        <v>0</v>
      </c>
      <c r="AH739" s="42"/>
      <c r="AI739" s="42"/>
      <c r="AJ739" s="42">
        <f t="shared" si="185"/>
        <v>16900117.333333336</v>
      </c>
      <c r="AK739" s="42">
        <f t="shared" si="186"/>
        <v>68746240</v>
      </c>
      <c r="AL739" s="39"/>
      <c r="AM739" s="39"/>
      <c r="AN739" s="39"/>
      <c r="AO739" s="39"/>
      <c r="AP739" s="39"/>
      <c r="AQ739" s="39" t="s">
        <v>61</v>
      </c>
      <c r="AR739" s="39" t="s">
        <v>87</v>
      </c>
      <c r="AS739" s="39" t="s">
        <v>88</v>
      </c>
      <c r="AT739" s="39" t="s">
        <v>64</v>
      </c>
    </row>
    <row r="740" spans="1:46" hidden="1" x14ac:dyDescent="0.25">
      <c r="A740" s="38">
        <v>739</v>
      </c>
      <c r="B740" s="39" t="s">
        <v>7</v>
      </c>
      <c r="C740" s="39" t="s">
        <v>1163</v>
      </c>
      <c r="D740" s="39" t="s">
        <v>1164</v>
      </c>
      <c r="E740" s="40">
        <v>1002550127</v>
      </c>
      <c r="F740" s="41">
        <v>46052</v>
      </c>
      <c r="G740" s="41"/>
      <c r="H740" s="41">
        <v>46294</v>
      </c>
      <c r="I740" s="42">
        <v>48350608</v>
      </c>
      <c r="J740" s="43"/>
      <c r="K740" s="40">
        <v>0</v>
      </c>
      <c r="L740" s="39" t="s">
        <v>60</v>
      </c>
      <c r="M740" s="42">
        <v>0</v>
      </c>
      <c r="N740" s="40">
        <v>6043826</v>
      </c>
      <c r="O740" s="42">
        <v>201460.86666666667</v>
      </c>
      <c r="P740" s="38">
        <v>976</v>
      </c>
      <c r="Q740" s="41">
        <v>46050</v>
      </c>
      <c r="R740" s="42">
        <v>70956904</v>
      </c>
      <c r="S740" s="38">
        <v>1202</v>
      </c>
      <c r="T740" s="41">
        <v>46052</v>
      </c>
      <c r="U740" s="42">
        <v>48350608</v>
      </c>
      <c r="V740" s="42">
        <v>201460.87</v>
      </c>
      <c r="W740" s="42">
        <v>6043826</v>
      </c>
      <c r="X740" s="42">
        <v>6043826</v>
      </c>
      <c r="Y740" s="42">
        <v>6043826</v>
      </c>
      <c r="Z740" s="42">
        <v>6043826</v>
      </c>
      <c r="AA740" s="42">
        <v>6043826</v>
      </c>
      <c r="AB740" s="42">
        <v>6043826</v>
      </c>
      <c r="AC740" s="42">
        <f t="shared" si="187"/>
        <v>36464416.870000005</v>
      </c>
      <c r="AD740" s="42"/>
      <c r="AE740" s="42">
        <f t="shared" si="184"/>
        <v>6043826</v>
      </c>
      <c r="AF740" s="42">
        <f t="shared" si="201"/>
        <v>5842365.1333333338</v>
      </c>
      <c r="AG740" s="42">
        <v>0</v>
      </c>
      <c r="AH740" s="42"/>
      <c r="AI740" s="42"/>
      <c r="AJ740" s="42">
        <f t="shared" si="185"/>
        <v>11886191.133333333</v>
      </c>
      <c r="AK740" s="42">
        <f t="shared" si="186"/>
        <v>48350608.003333338</v>
      </c>
      <c r="AL740" s="39"/>
      <c r="AM740" s="39"/>
      <c r="AN740" s="39"/>
      <c r="AO740" s="39"/>
      <c r="AP740" s="39"/>
      <c r="AQ740" s="39" t="s">
        <v>61</v>
      </c>
      <c r="AR740" s="39" t="s">
        <v>1165</v>
      </c>
      <c r="AS740" s="39" t="s">
        <v>1166</v>
      </c>
      <c r="AT740" s="39" t="s">
        <v>650</v>
      </c>
    </row>
    <row r="741" spans="1:46" hidden="1" x14ac:dyDescent="0.25">
      <c r="A741" s="38">
        <v>740</v>
      </c>
      <c r="B741" s="39" t="s">
        <v>7</v>
      </c>
      <c r="C741" s="39" t="s">
        <v>1167</v>
      </c>
      <c r="D741" s="39" t="s">
        <v>1168</v>
      </c>
      <c r="E741" s="40">
        <v>984361</v>
      </c>
      <c r="F741" s="41">
        <v>46055</v>
      </c>
      <c r="G741" s="41"/>
      <c r="H741" s="41">
        <v>46296</v>
      </c>
      <c r="I741" s="42">
        <v>71400000</v>
      </c>
      <c r="J741" s="43"/>
      <c r="K741" s="40">
        <v>0</v>
      </c>
      <c r="L741" s="39" t="s">
        <v>60</v>
      </c>
      <c r="M741" s="42">
        <v>0</v>
      </c>
      <c r="N741" s="40">
        <v>8925000</v>
      </c>
      <c r="O741" s="42">
        <v>297500</v>
      </c>
      <c r="P741" s="38">
        <v>739</v>
      </c>
      <c r="Q741" s="41">
        <v>46033</v>
      </c>
      <c r="R741" s="42">
        <v>71400000</v>
      </c>
      <c r="S741" s="38">
        <v>1254</v>
      </c>
      <c r="T741" s="41">
        <v>46052</v>
      </c>
      <c r="U741" s="42">
        <v>71400000</v>
      </c>
      <c r="V741" s="42">
        <v>0</v>
      </c>
      <c r="W741" s="42">
        <v>8627500</v>
      </c>
      <c r="X741" s="42">
        <v>8925000</v>
      </c>
      <c r="Y741" s="42">
        <v>8925000</v>
      </c>
      <c r="Z741" s="42">
        <v>8925000</v>
      </c>
      <c r="AA741" s="42">
        <v>8925000</v>
      </c>
      <c r="AB741" s="42">
        <v>8925000</v>
      </c>
      <c r="AC741" s="42">
        <f t="shared" si="187"/>
        <v>53252500</v>
      </c>
      <c r="AD741" s="42"/>
      <c r="AE741" s="42">
        <f t="shared" si="184"/>
        <v>8925000</v>
      </c>
      <c r="AF741" s="42">
        <f>--N741</f>
        <v>8925000</v>
      </c>
      <c r="AG741" s="42">
        <f>--N741/30*1</f>
        <v>297500</v>
      </c>
      <c r="AH741" s="42">
        <v>0</v>
      </c>
      <c r="AI741" s="42">
        <v>0</v>
      </c>
      <c r="AJ741" s="42">
        <f t="shared" si="185"/>
        <v>18147500</v>
      </c>
      <c r="AK741" s="42">
        <f t="shared" si="186"/>
        <v>71400000</v>
      </c>
      <c r="AL741" s="39"/>
      <c r="AM741" s="39"/>
      <c r="AN741" s="39"/>
      <c r="AO741" s="39"/>
      <c r="AP741" s="39"/>
      <c r="AQ741" s="39" t="s">
        <v>61</v>
      </c>
      <c r="AR741" s="39" t="s">
        <v>1169</v>
      </c>
      <c r="AS741" s="39" t="s">
        <v>1170</v>
      </c>
      <c r="AT741" s="39" t="s">
        <v>650</v>
      </c>
    </row>
    <row r="742" spans="1:46" hidden="1" x14ac:dyDescent="0.25">
      <c r="A742" s="38">
        <v>741</v>
      </c>
      <c r="B742" s="39" t="s">
        <v>5</v>
      </c>
      <c r="C742" s="39" t="s">
        <v>2269</v>
      </c>
      <c r="D742" s="39" t="s">
        <v>2270</v>
      </c>
      <c r="E742" s="40">
        <v>1193374492</v>
      </c>
      <c r="F742" s="41">
        <v>46056</v>
      </c>
      <c r="G742" s="41"/>
      <c r="H742" s="41">
        <v>46297</v>
      </c>
      <c r="I742" s="42">
        <v>48000000</v>
      </c>
      <c r="J742" s="43"/>
      <c r="K742" s="40">
        <v>0</v>
      </c>
      <c r="L742" s="39" t="s">
        <v>60</v>
      </c>
      <c r="M742" s="42">
        <v>0</v>
      </c>
      <c r="N742" s="40">
        <v>6000000</v>
      </c>
      <c r="O742" s="42">
        <v>200000</v>
      </c>
      <c r="P742" s="38">
        <v>875</v>
      </c>
      <c r="Q742" s="41">
        <v>46034</v>
      </c>
      <c r="R742" s="42">
        <v>71232000</v>
      </c>
      <c r="S742" s="38">
        <v>1273</v>
      </c>
      <c r="T742" s="41">
        <v>46052</v>
      </c>
      <c r="U742" s="42">
        <v>48000000</v>
      </c>
      <c r="V742" s="42">
        <v>0</v>
      </c>
      <c r="W742" s="42">
        <v>5600000</v>
      </c>
      <c r="X742" s="42">
        <v>6000000</v>
      </c>
      <c r="Y742" s="42">
        <v>6000000</v>
      </c>
      <c r="Z742" s="42">
        <v>6000000</v>
      </c>
      <c r="AA742" s="42">
        <v>6000000</v>
      </c>
      <c r="AB742" s="42">
        <v>6000000</v>
      </c>
      <c r="AC742" s="42">
        <f>SUM(V742:AA742)</f>
        <v>29600000</v>
      </c>
      <c r="AD742" s="42">
        <f>+AB742</f>
        <v>6000000</v>
      </c>
      <c r="AE742" s="42">
        <f t="shared" si="184"/>
        <v>6000000</v>
      </c>
      <c r="AF742" s="42">
        <f>--N742</f>
        <v>6000000</v>
      </c>
      <c r="AG742" s="42">
        <f>--AB742/30*2</f>
        <v>400000</v>
      </c>
      <c r="AH742" s="42">
        <v>0</v>
      </c>
      <c r="AI742" s="42">
        <v>0</v>
      </c>
      <c r="AJ742" s="42">
        <f t="shared" si="185"/>
        <v>18400000</v>
      </c>
      <c r="AK742" s="42">
        <f t="shared" si="186"/>
        <v>48000000</v>
      </c>
      <c r="AL742" s="39"/>
      <c r="AM742" s="39"/>
      <c r="AN742" s="39"/>
      <c r="AO742" s="39"/>
      <c r="AP742" s="39"/>
      <c r="AQ742" s="39" t="s">
        <v>61</v>
      </c>
      <c r="AR742" s="39" t="s">
        <v>2271</v>
      </c>
      <c r="AS742" s="39" t="s">
        <v>2272</v>
      </c>
      <c r="AT742" s="39" t="s">
        <v>2128</v>
      </c>
    </row>
    <row r="743" spans="1:46" s="8" customFormat="1" hidden="1" x14ac:dyDescent="0.25">
      <c r="A743" s="10"/>
      <c r="E743" s="11"/>
      <c r="F743" s="9"/>
      <c r="G743" s="9"/>
      <c r="H743" s="9"/>
      <c r="I743" s="7"/>
      <c r="J743" s="12"/>
      <c r="K743" s="11"/>
      <c r="M743" s="7"/>
      <c r="N743" s="11"/>
      <c r="O743" s="7"/>
      <c r="P743" s="10"/>
      <c r="Q743" s="9"/>
      <c r="R743" s="7"/>
      <c r="S743" s="10"/>
      <c r="T743" s="9"/>
      <c r="U743" s="7"/>
      <c r="V743" s="7"/>
      <c r="W743" s="7"/>
      <c r="X743" s="7"/>
      <c r="Y743" s="7"/>
      <c r="Z743" s="7"/>
      <c r="AA743" s="7"/>
      <c r="AB743" s="17" t="s">
        <v>89</v>
      </c>
      <c r="AC743" s="17">
        <f>SUM(AC2:AC742)</f>
        <v>40927523724.303024</v>
      </c>
      <c r="AD743" s="17">
        <f>SUM(AD2:AD742)</f>
        <v>258496222.09</v>
      </c>
      <c r="AE743" s="17">
        <f t="shared" ref="AE743:AK743" si="202">SUM(AE2:AE742)</f>
        <v>6647223560.6000004</v>
      </c>
      <c r="AF743" s="17">
        <f t="shared" si="202"/>
        <v>5058148682.564333</v>
      </c>
      <c r="AG743" s="17">
        <f>SUM(AG2:AG742)</f>
        <v>85350474.876333326</v>
      </c>
      <c r="AH743" s="17">
        <f t="shared" si="202"/>
        <v>31670500</v>
      </c>
      <c r="AI743" s="17">
        <f t="shared" si="202"/>
        <v>624750</v>
      </c>
      <c r="AJ743" s="17">
        <f t="shared" si="202"/>
        <v>12081514190.130667</v>
      </c>
      <c r="AK743" s="17">
        <f t="shared" si="202"/>
        <v>53009037914.433655</v>
      </c>
      <c r="AL743" s="10"/>
      <c r="AO743" s="10"/>
      <c r="AP743" s="10"/>
    </row>
  </sheetData>
  <autoFilter ref="A1:AU743" xr:uid="{CA0F0A77-945D-4433-A718-F2C6287F5FE1}">
    <filterColumn colId="44">
      <filters>
        <filter val="018-DOP"/>
      </filters>
    </filterColumn>
  </autoFilter>
  <pageMargins left="0.7" right="0.7" top="0.75" bottom="0.75" header="0.3" footer="0.3"/>
</worksheet>
</file>

<file path=docMetadata/LabelInfo.xml><?xml version="1.0" encoding="utf-8"?>
<clbl:labelList xmlns:clbl="http://schemas.microsoft.com/office/2020/mipLabelMetadata">
  <clbl:label id="{806240d0-3ba3-4102-984c-4f5d6f1b3bc4}" enabled="0" method="" siteId="{806240d0-3ba3-4102-984c-4f5d6f1b3bc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Resumen</vt:lpstr>
      <vt:lpstr>Base Informe de ejecución OCI</vt:lpstr>
      <vt:lpstr>Base Informe de ejecución OAJ</vt:lpstr>
      <vt:lpstr>Base Informe de ejecución OAPGR</vt:lpstr>
      <vt:lpstr>Base Informe de ejecución DGRAL</vt:lpstr>
      <vt:lpstr>Base Informe de ejecución DOP</vt:lpstr>
      <vt:lpstr>Base Informe de ejecución DLYG</vt:lpstr>
      <vt:lpstr>Base Informe de ejecución DGTIS</vt:lpstr>
      <vt:lpstr>Base Informe de ejecución DGRFS</vt:lpstr>
      <vt:lpstr>Base Informe de ejecución DAF</vt:lpstr>
      <vt:lpstr>Base_Informes de ejecución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Dary Perez Quijano</dc:creator>
  <cp:keywords/>
  <dc:description/>
  <cp:lastModifiedBy>Jhan Carlo Espinosa Escobar</cp:lastModifiedBy>
  <cp:revision/>
  <dcterms:created xsi:type="dcterms:W3CDTF">2026-08-28T22:00:04Z</dcterms:created>
  <dcterms:modified xsi:type="dcterms:W3CDTF">2026-09-25T23:56:52Z</dcterms:modified>
  <cp:category/>
  <cp:contentStatus/>
</cp:coreProperties>
</file>